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comments1.xml" ContentType="application/vnd.openxmlformats-officedocument.spreadsheetml.comments+xml"/>
  <Override PartName="/xl/drawings/drawing3.xml" ContentType="application/vnd.openxmlformats-officedocument.drawing+xml"/>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comments2.xml" ContentType="application/vnd.openxmlformats-officedocument.spreadsheetml.comments+xml"/>
  <Override PartName="/xl/drawings/drawing4.xml" ContentType="application/vnd.openxmlformats-officedocument.drawing+xml"/>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drawings/drawing5.xml" ContentType="application/vnd.openxmlformats-officedocument.drawing+xml"/>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comments3.xml" ContentType="application/vnd.openxmlformats-officedocument.spreadsheetml.comments+xml"/>
  <Override PartName="/xl/drawings/drawing6.xml" ContentType="application/vnd.openxmlformats-officedocument.drawing+xml"/>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comments4.xml" ContentType="application/vnd.openxmlformats-officedocument.spreadsheetml.comments+xml"/>
  <Override PartName="/xl/drawings/drawing7.xml" ContentType="application/vnd.openxmlformats-officedocument.drawing+xml"/>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drawings/drawing8.xml" ContentType="application/vnd.openxmlformats-officedocument.drawing+xml"/>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drawings/drawing9.xml" ContentType="application/vnd.openxmlformats-officedocument.drawing+xml"/>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drawings/drawing10.xml" ContentType="application/vnd.openxmlformats-officedocument.drawing+xml"/>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drawings/drawing11.xml" ContentType="application/vnd.openxmlformats-officedocument.drawing+xml"/>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drawings/drawing12.xml" ContentType="application/vnd.openxmlformats-officedocument.drawing+xml"/>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3" codeName="{3D1A710C-6663-3D7B-7F91-EC182F24A4BC}"/>
  <workbookPr codeName="DieseArbeitsmappe"/>
  <mc:AlternateContent xmlns:mc="http://schemas.openxmlformats.org/markup-compatibility/2006">
    <mc:Choice Requires="x15">
      <x15ac:absPath xmlns:x15ac="http://schemas.microsoft.com/office/spreadsheetml/2010/11/ac" url="C:\Users\User\Documents\1) Nutri@Ökogemüse\2 Endbericht\AP2\"/>
    </mc:Choice>
  </mc:AlternateContent>
  <xr:revisionPtr revIDLastSave="0" documentId="13_ncr:1_{06C9C00A-30A2-404D-BC6E-3074EF14E989}" xr6:coauthVersionLast="36" xr6:coauthVersionMax="36" xr10:uidLastSave="{00000000-0000-0000-0000-000000000000}"/>
  <bookViews>
    <workbookView xWindow="0" yWindow="0" windowWidth="19200" windowHeight="6930" tabRatio="849" xr2:uid="{00000000-000D-0000-FFFF-FFFF00000000}"/>
  </bookViews>
  <sheets>
    <sheet name="Einleitung" sheetId="1" r:id="rId1"/>
    <sheet name="Betriebsdaten" sheetId="2" r:id="rId2"/>
    <sheet name="Tierbestand" sheetId="19" r:id="rId3"/>
    <sheet name="Tierzukauf" sheetId="23" r:id="rId4"/>
    <sheet name="Saatgut_MinD" sheetId="33" r:id="rId5"/>
    <sheet name="Pflanzenbau" sheetId="4" r:id="rId6"/>
    <sheet name="N-Fixierung" sheetId="14" r:id="rId7"/>
    <sheet name="Wi-Dü-Aufnahme" sheetId="32" r:id="rId8"/>
    <sheet name="Fu-Mi;Biogassubstr. Zuk." sheetId="24" r:id="rId9"/>
    <sheet name="Gesamt Nährstoffinput" sheetId="16" r:id="rId10"/>
    <sheet name="Tierverk.; Tier.Prod." sheetId="35" r:id="rId11"/>
    <sheet name="Wi-Dü-Abgabe" sheetId="30" r:id="rId12"/>
    <sheet name="Pfl. Prod. Verk." sheetId="36" r:id="rId13"/>
    <sheet name="Fu-Mi; Biogassub. Verk." sheetId="31" r:id="rId14"/>
    <sheet name="Gesamter Nährstoffoutput" sheetId="12" r:id="rId15"/>
    <sheet name="Hoftorbilanz" sheetId="7" r:id="rId16"/>
    <sheet name="Ergebnisausgabe" sheetId="38" r:id="rId17"/>
    <sheet name="Tierbestand Tabellen" sheetId="20" r:id="rId18"/>
    <sheet name="Fruchtfolge Tabellen" sheetId="21" r:id="rId19"/>
    <sheet name="Wirtschaftsdünger Tabellen" sheetId="25" r:id="rId20"/>
    <sheet name="SaatgutMineraldünger" sheetId="26" r:id="rId21"/>
    <sheet name="Futtermitteltabelle" sheetId="28" r:id="rId22"/>
    <sheet name="UmrechVolGew" sheetId="39" r:id="rId23"/>
    <sheet name="SubstratBedarf" sheetId="40" r:id="rId24"/>
  </sheets>
  <definedNames>
    <definedName name="_xlnm._FilterDatabase" localSheetId="18" hidden="1">'Fruchtfolge Tabellen'!$C$1:$C$187</definedName>
    <definedName name="_xlnm.Print_Area" localSheetId="1">Betriebsdaten!$A$1:$D$186</definedName>
    <definedName name="_xlnm.Print_Area" localSheetId="16">Ergebnisausgabe!$A$1:$N$122</definedName>
    <definedName name="_xlnm.Print_Area" localSheetId="13">'Fu-Mi; Biogassub. Verk.'!$A$1:$BF$17</definedName>
    <definedName name="_xlnm.Print_Area" localSheetId="8">'Fu-Mi;Biogassubstr. Zuk.'!$A$1:$BF$26</definedName>
    <definedName name="_xlnm.Print_Area" localSheetId="6">'N-Fixierung'!$A$1:$Q$70</definedName>
    <definedName name="_xlnm.Print_Area" localSheetId="5">Pflanzenbau!$A$1:$P$97</definedName>
    <definedName name="_xlnm.Print_Area" localSheetId="4">Saatgut_MinD!$A$1:$BI$30</definedName>
    <definedName name="_xlnm.Print_Area" localSheetId="2">Tierbestand!$A$1:$O$19</definedName>
    <definedName name="_xlnm.Print_Area" localSheetId="3">Tierzukauf!$A$1:$BG$16</definedName>
    <definedName name="_xlnm.Print_Area" localSheetId="11">'Wi-Dü-Abgabe'!$A$1:$BB$33</definedName>
    <definedName name="_xlnm.Print_Area" localSheetId="7">'Wi-Dü-Aufnahme'!$A$1:$BB$33</definedName>
  </definedNames>
  <calcPr calcId="191029"/>
</workbook>
</file>

<file path=xl/calcChain.xml><?xml version="1.0" encoding="utf-8"?>
<calcChain xmlns="http://schemas.openxmlformats.org/spreadsheetml/2006/main">
  <c r="G25" i="40" l="1"/>
  <c r="G24" i="40"/>
  <c r="C23" i="40"/>
  <c r="L10" i="40" s="1"/>
  <c r="L11" i="40" s="1"/>
  <c r="L12" i="40" s="1"/>
  <c r="L13" i="40" s="1"/>
  <c r="L20" i="40" s="1"/>
  <c r="G18" i="40"/>
  <c r="G17" i="40"/>
  <c r="L17" i="40" s="1"/>
  <c r="G15" i="40"/>
  <c r="H11" i="40"/>
  <c r="H12" i="40" s="1"/>
  <c r="H13" i="40" s="1"/>
  <c r="H20" i="40" s="1"/>
  <c r="N10" i="40"/>
  <c r="N11" i="40" s="1"/>
  <c r="N12" i="40" s="1"/>
  <c r="N13" i="40" s="1"/>
  <c r="N20" i="40" s="1"/>
  <c r="J10" i="40"/>
  <c r="J11" i="40" s="1"/>
  <c r="J12" i="40" s="1"/>
  <c r="J13" i="40" s="1"/>
  <c r="J20" i="40" s="1"/>
  <c r="H10" i="40"/>
  <c r="H9" i="40"/>
  <c r="H6" i="40"/>
  <c r="G6" i="40"/>
  <c r="K4" i="40"/>
  <c r="G28" i="40" s="1"/>
  <c r="K3" i="40"/>
  <c r="J3" i="40"/>
  <c r="J4" i="40" s="1"/>
  <c r="I3" i="40"/>
  <c r="I4" i="40" s="1"/>
  <c r="G27" i="40" l="1"/>
  <c r="J6" i="40"/>
  <c r="I6" i="40"/>
  <c r="G26" i="40"/>
  <c r="H17" i="40"/>
  <c r="J17" i="40"/>
  <c r="N17" i="40"/>
  <c r="K6" i="40"/>
  <c r="D15" i="2" l="1"/>
  <c r="C15" i="2"/>
  <c r="B15" i="2"/>
  <c r="O6" i="36" l="1"/>
  <c r="B7" i="14"/>
  <c r="B8" i="14"/>
  <c r="B9" i="14"/>
  <c r="B10" i="14"/>
  <c r="B11" i="14"/>
  <c r="B12" i="14"/>
  <c r="B13" i="14"/>
  <c r="B14" i="14"/>
  <c r="B6" i="14"/>
  <c r="B5" i="4"/>
  <c r="B6" i="4"/>
  <c r="B7" i="4"/>
  <c r="B8" i="4"/>
  <c r="B9" i="4"/>
  <c r="H85" i="36" l="1"/>
  <c r="E85" i="36"/>
  <c r="B85" i="36"/>
  <c r="O7" i="33"/>
  <c r="P7" i="33"/>
  <c r="AA7" i="33"/>
  <c r="AB7" i="33"/>
  <c r="O8" i="33"/>
  <c r="P8" i="33"/>
  <c r="AA8" i="33"/>
  <c r="AF8" i="33" s="1"/>
  <c r="AB8" i="33"/>
  <c r="O9" i="33"/>
  <c r="P9" i="33"/>
  <c r="AA9" i="33"/>
  <c r="AB9" i="33"/>
  <c r="O10" i="33"/>
  <c r="P10" i="33"/>
  <c r="AA10" i="33"/>
  <c r="AF10" i="33" s="1"/>
  <c r="AB10" i="33"/>
  <c r="O11" i="33"/>
  <c r="P11" i="33"/>
  <c r="AA11" i="33"/>
  <c r="AB11" i="33"/>
  <c r="O12" i="33"/>
  <c r="X12" i="33" s="1"/>
  <c r="P12" i="33"/>
  <c r="AA12" i="33"/>
  <c r="AF12" i="33" s="1"/>
  <c r="AB12" i="33"/>
  <c r="O13" i="33"/>
  <c r="P13" i="33"/>
  <c r="AA13" i="33"/>
  <c r="AB13" i="33"/>
  <c r="O14" i="33"/>
  <c r="X14" i="33" s="1"/>
  <c r="P14" i="33"/>
  <c r="AA14" i="33"/>
  <c r="AF14" i="33" s="1"/>
  <c r="AB14" i="33"/>
  <c r="O15" i="33"/>
  <c r="P15" i="33"/>
  <c r="AA15" i="33"/>
  <c r="AB15" i="33"/>
  <c r="O16" i="33"/>
  <c r="X16" i="33" s="1"/>
  <c r="P16" i="33"/>
  <c r="AA16" i="33"/>
  <c r="AF16" i="33" s="1"/>
  <c r="AB16" i="33"/>
  <c r="O17" i="33"/>
  <c r="P17" i="33"/>
  <c r="AA17" i="33"/>
  <c r="AB17" i="33"/>
  <c r="O18" i="33"/>
  <c r="X18" i="33" s="1"/>
  <c r="P18" i="33"/>
  <c r="AA18" i="33"/>
  <c r="AF18" i="33" s="1"/>
  <c r="AB18" i="33"/>
  <c r="O19" i="33"/>
  <c r="P19" i="33"/>
  <c r="AA19" i="33"/>
  <c r="AB19" i="33"/>
  <c r="O20" i="33"/>
  <c r="X20" i="33" s="1"/>
  <c r="P20" i="33"/>
  <c r="AA20" i="33"/>
  <c r="AF20" i="33" s="1"/>
  <c r="AB20" i="33"/>
  <c r="O21" i="33"/>
  <c r="P21" i="33"/>
  <c r="AA21" i="33"/>
  <c r="AB21" i="33"/>
  <c r="O22" i="33"/>
  <c r="X22" i="33" s="1"/>
  <c r="P22" i="33"/>
  <c r="AA22" i="33"/>
  <c r="AF22" i="33" s="1"/>
  <c r="AB22" i="33"/>
  <c r="O23" i="33"/>
  <c r="P23" i="33"/>
  <c r="AA23" i="33"/>
  <c r="AB23" i="33"/>
  <c r="O24" i="33"/>
  <c r="X24" i="33" s="1"/>
  <c r="P24" i="33"/>
  <c r="AA24" i="33"/>
  <c r="AF24" i="33" s="1"/>
  <c r="AB24" i="33"/>
  <c r="O25" i="33"/>
  <c r="P25" i="33"/>
  <c r="AA25" i="33"/>
  <c r="AB25" i="33"/>
  <c r="AA6" i="33"/>
  <c r="AD34" i="35"/>
  <c r="AM34" i="35" s="1"/>
  <c r="AE34" i="35"/>
  <c r="AL34" i="35" s="1"/>
  <c r="AP34" i="35"/>
  <c r="AQ34" i="35"/>
  <c r="AX34" i="35" s="1"/>
  <c r="AS34" i="35"/>
  <c r="AT34" i="35"/>
  <c r="AD35" i="35"/>
  <c r="AE35" i="35"/>
  <c r="AL35" i="35" s="1"/>
  <c r="AM35" i="35"/>
  <c r="AP35" i="35"/>
  <c r="AQ35" i="35"/>
  <c r="AX35" i="35" s="1"/>
  <c r="AD36" i="35"/>
  <c r="AG36" i="35" s="1"/>
  <c r="AE36" i="35"/>
  <c r="AP36" i="35"/>
  <c r="AQ36" i="35"/>
  <c r="AY36" i="35"/>
  <c r="AD21" i="35"/>
  <c r="AE21" i="35"/>
  <c r="AK21" i="35"/>
  <c r="AL21" i="35"/>
  <c r="AP21" i="35"/>
  <c r="AQ21" i="35"/>
  <c r="AD22" i="35"/>
  <c r="AE22" i="35"/>
  <c r="AP22" i="35"/>
  <c r="AQ22" i="35"/>
  <c r="AS22" i="35" s="1"/>
  <c r="AT22" i="35"/>
  <c r="AX22" i="35"/>
  <c r="BA22" i="35"/>
  <c r="AD23" i="35"/>
  <c r="AE23" i="35"/>
  <c r="AP23" i="35"/>
  <c r="AQ23" i="35"/>
  <c r="BA23" i="35" s="1"/>
  <c r="AS23" i="35"/>
  <c r="AT23" i="35"/>
  <c r="AX23" i="35"/>
  <c r="AD24" i="35"/>
  <c r="AK24" i="35" s="1"/>
  <c r="AE24" i="35"/>
  <c r="AL24" i="35"/>
  <c r="AP24" i="35"/>
  <c r="AQ24" i="35"/>
  <c r="AS24" i="35"/>
  <c r="AD7" i="35"/>
  <c r="AE7" i="35"/>
  <c r="AP7" i="35"/>
  <c r="AW7" i="35" s="1"/>
  <c r="AQ7" i="35"/>
  <c r="AT7" i="35"/>
  <c r="AU7" i="35"/>
  <c r="AV7" i="35"/>
  <c r="AD8" i="35"/>
  <c r="AE8" i="35"/>
  <c r="AP8" i="35"/>
  <c r="AQ8" i="35"/>
  <c r="AX8" i="35" s="1"/>
  <c r="AT8" i="35"/>
  <c r="AU8" i="35"/>
  <c r="AV8" i="35"/>
  <c r="AD9" i="35"/>
  <c r="AL9" i="35" s="1"/>
  <c r="AE9" i="35"/>
  <c r="AF9" i="35"/>
  <c r="AN9" i="35"/>
  <c r="AP9" i="35"/>
  <c r="AQ9" i="35"/>
  <c r="AX9" i="35" s="1"/>
  <c r="AT9" i="35"/>
  <c r="AD10" i="35"/>
  <c r="AE10" i="35"/>
  <c r="AM10" i="35" s="1"/>
  <c r="AF10" i="35"/>
  <c r="AN10" i="35"/>
  <c r="AP10" i="35"/>
  <c r="AQ10" i="35"/>
  <c r="R34" i="35"/>
  <c r="S34" i="35"/>
  <c r="Z34" i="35" s="1"/>
  <c r="R35" i="35"/>
  <c r="Z35" i="35" s="1"/>
  <c r="S35" i="35"/>
  <c r="R36" i="35"/>
  <c r="U36" i="35" s="1"/>
  <c r="S36" i="35"/>
  <c r="R21" i="35"/>
  <c r="S21" i="35"/>
  <c r="R22" i="35"/>
  <c r="S22" i="35"/>
  <c r="V22" i="35"/>
  <c r="R23" i="35"/>
  <c r="AA23" i="35" s="1"/>
  <c r="S23" i="35"/>
  <c r="R24" i="35"/>
  <c r="W24" i="35" s="1"/>
  <c r="S24" i="35"/>
  <c r="V24" i="35"/>
  <c r="R10" i="35"/>
  <c r="T10" i="35" s="1"/>
  <c r="S10" i="35"/>
  <c r="R7" i="35"/>
  <c r="S7" i="35"/>
  <c r="R8" i="35"/>
  <c r="S8" i="35"/>
  <c r="V8" i="35"/>
  <c r="R9" i="35"/>
  <c r="S9" i="35"/>
  <c r="AF23" i="32"/>
  <c r="AF24" i="32"/>
  <c r="AF25" i="32"/>
  <c r="AF26" i="32"/>
  <c r="AF27" i="32"/>
  <c r="AF28" i="32"/>
  <c r="AF29" i="32"/>
  <c r="AF22" i="32"/>
  <c r="T15" i="32"/>
  <c r="T16" i="32"/>
  <c r="T17" i="32"/>
  <c r="T18" i="32"/>
  <c r="T19" i="32"/>
  <c r="T20" i="32"/>
  <c r="T21" i="32"/>
  <c r="T14" i="32"/>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AM7" i="33"/>
  <c r="AV7" i="33" s="1"/>
  <c r="AN7" i="33"/>
  <c r="AM8" i="33"/>
  <c r="AR8" i="33" s="1"/>
  <c r="AN8" i="33"/>
  <c r="AM9" i="33"/>
  <c r="AN9" i="33"/>
  <c r="AM10" i="33"/>
  <c r="AN10" i="33"/>
  <c r="AM11" i="33"/>
  <c r="AV11" i="33" s="1"/>
  <c r="AN11" i="33"/>
  <c r="AM12" i="33"/>
  <c r="AR12" i="33" s="1"/>
  <c r="AN12" i="33"/>
  <c r="AM13" i="33"/>
  <c r="AN13" i="33"/>
  <c r="AM14" i="33"/>
  <c r="AN14" i="33"/>
  <c r="AM15" i="33"/>
  <c r="AN15" i="33"/>
  <c r="AM16" i="33"/>
  <c r="AR16" i="33" s="1"/>
  <c r="AN16" i="33"/>
  <c r="AM17" i="33"/>
  <c r="AN17" i="33"/>
  <c r="AM18" i="33"/>
  <c r="AN18" i="33"/>
  <c r="AM19" i="33"/>
  <c r="AU19" i="33" s="1"/>
  <c r="AN19" i="33"/>
  <c r="AM20" i="33"/>
  <c r="AR20" i="33" s="1"/>
  <c r="AN20" i="33"/>
  <c r="AM21" i="33"/>
  <c r="AN21" i="33"/>
  <c r="AM22" i="33"/>
  <c r="AN22" i="33"/>
  <c r="AM23" i="33"/>
  <c r="AV23" i="33" s="1"/>
  <c r="AN23" i="33"/>
  <c r="AM24" i="33"/>
  <c r="AR24" i="33" s="1"/>
  <c r="AN24" i="33"/>
  <c r="AM25" i="33"/>
  <c r="AN25" i="33"/>
  <c r="AM6" i="33"/>
  <c r="O6" i="33"/>
  <c r="L7" i="23"/>
  <c r="U7" i="23" s="1"/>
  <c r="M7" i="23"/>
  <c r="T7" i="23"/>
  <c r="L8" i="23"/>
  <c r="M8" i="23"/>
  <c r="W8" i="23" s="1"/>
  <c r="P8" i="23"/>
  <c r="L9" i="23"/>
  <c r="M9" i="23"/>
  <c r="L10" i="23"/>
  <c r="Q10" i="23" s="1"/>
  <c r="M10" i="23"/>
  <c r="W10" i="23"/>
  <c r="L11" i="23"/>
  <c r="T11" i="23" s="1"/>
  <c r="M11" i="23"/>
  <c r="L12" i="23"/>
  <c r="M12" i="23"/>
  <c r="P12" i="23" s="1"/>
  <c r="AJ7" i="23"/>
  <c r="AJ8" i="23"/>
  <c r="AJ9" i="23"/>
  <c r="AJ10" i="23"/>
  <c r="AJ11" i="23"/>
  <c r="AJ12" i="23"/>
  <c r="X7" i="23"/>
  <c r="X8" i="23"/>
  <c r="X9" i="23"/>
  <c r="X10" i="23"/>
  <c r="X11" i="23"/>
  <c r="X12" i="23"/>
  <c r="AJ6" i="23"/>
  <c r="X6" i="23"/>
  <c r="AM23" i="35" l="1"/>
  <c r="AK23" i="35"/>
  <c r="AL23" i="35"/>
  <c r="W22" i="35"/>
  <c r="AC35" i="35"/>
  <c r="AW9" i="35"/>
  <c r="AU9" i="35"/>
  <c r="AV9" i="35"/>
  <c r="AY9" i="35"/>
  <c r="AW36" i="35"/>
  <c r="AS36" i="35"/>
  <c r="AT36" i="35"/>
  <c r="AU36" i="35"/>
  <c r="AV36" i="35"/>
  <c r="AF25" i="33"/>
  <c r="AF23" i="33"/>
  <c r="AF21" i="33"/>
  <c r="AF19" i="33"/>
  <c r="AF17" i="33"/>
  <c r="AF15" i="33"/>
  <c r="AF13" i="33"/>
  <c r="AF11" i="33"/>
  <c r="AF9" i="33"/>
  <c r="AF7" i="33"/>
  <c r="O12" i="23"/>
  <c r="AM22" i="35"/>
  <c r="AL22" i="35"/>
  <c r="U9" i="23"/>
  <c r="T9" i="23"/>
  <c r="AR22" i="33"/>
  <c r="AR18" i="33"/>
  <c r="AR14" i="33"/>
  <c r="AR10" i="33"/>
  <c r="AW10" i="35"/>
  <c r="AT10" i="35"/>
  <c r="AU10" i="35"/>
  <c r="AV10" i="35"/>
  <c r="AY10" i="35"/>
  <c r="AU21" i="35"/>
  <c r="AS21" i="35"/>
  <c r="AT21" i="35"/>
  <c r="AX21" i="35"/>
  <c r="BA21" i="35"/>
  <c r="AL36" i="35"/>
  <c r="AG7" i="35"/>
  <c r="AM7" i="35"/>
  <c r="AU25" i="33"/>
  <c r="AU9" i="33"/>
  <c r="P10" i="23"/>
  <c r="AV21" i="33"/>
  <c r="AU17" i="33"/>
  <c r="AV13" i="33"/>
  <c r="Y35" i="35"/>
  <c r="U35" i="35"/>
  <c r="V35" i="35"/>
  <c r="W35" i="35"/>
  <c r="X35" i="35"/>
  <c r="AG8" i="35"/>
  <c r="AF8" i="35"/>
  <c r="AN8" i="35"/>
  <c r="W12" i="23"/>
  <c r="O10" i="23"/>
  <c r="AA9" i="35"/>
  <c r="AA34" i="35"/>
  <c r="AW35" i="35"/>
  <c r="AS35" i="35"/>
  <c r="AT35" i="35"/>
  <c r="AU35" i="35"/>
  <c r="AV35" i="35"/>
  <c r="BA35" i="35"/>
  <c r="AU24" i="35"/>
  <c r="AT24" i="35"/>
  <c r="AX24" i="35"/>
  <c r="BA24" i="35"/>
  <c r="AK22" i="35"/>
  <c r="BA36" i="35"/>
  <c r="U34" i="35"/>
  <c r="AW34" i="35"/>
  <c r="X25" i="33"/>
  <c r="X23" i="33"/>
  <c r="X21" i="33"/>
  <c r="X19" i="33"/>
  <c r="X17" i="33"/>
  <c r="X15" i="33"/>
  <c r="X13" i="33"/>
  <c r="X11" i="33"/>
  <c r="X9" i="33"/>
  <c r="X7" i="33"/>
  <c r="Q8" i="23"/>
  <c r="W8" i="35"/>
  <c r="AA21" i="35"/>
  <c r="AG10" i="35"/>
  <c r="AM9" i="35"/>
  <c r="AW8" i="35"/>
  <c r="AX7" i="35"/>
  <c r="AU23" i="35"/>
  <c r="AM21" i="35"/>
  <c r="AG35" i="35"/>
  <c r="BA34" i="35"/>
  <c r="Q12" i="23"/>
  <c r="AA7" i="35"/>
  <c r="AM24" i="35"/>
  <c r="AU22" i="35"/>
  <c r="AV34" i="35"/>
  <c r="AG34" i="35"/>
  <c r="Z36" i="35"/>
  <c r="AX10" i="35"/>
  <c r="AL8" i="35"/>
  <c r="AF7" i="35"/>
  <c r="AX36" i="35"/>
  <c r="AU34" i="35"/>
  <c r="X10" i="33"/>
  <c r="X8" i="33"/>
  <c r="AV15" i="33"/>
  <c r="V7" i="33"/>
  <c r="AI7" i="33"/>
  <c r="AQ16" i="33"/>
  <c r="V9" i="33"/>
  <c r="AD7" i="33"/>
  <c r="AL18" i="33"/>
  <c r="AQ8" i="33"/>
  <c r="AI14" i="33"/>
  <c r="AU16" i="33"/>
  <c r="AU11" i="33"/>
  <c r="AL19" i="33"/>
  <c r="V15" i="33"/>
  <c r="AQ22" i="33"/>
  <c r="AQ14" i="33"/>
  <c r="AE24" i="33"/>
  <c r="W21" i="33"/>
  <c r="AI9" i="33"/>
  <c r="AL24" i="33"/>
  <c r="AQ20" i="33"/>
  <c r="AD24" i="33"/>
  <c r="AL17" i="33"/>
  <c r="AI11" i="33"/>
  <c r="V11" i="33"/>
  <c r="AD9" i="33"/>
  <c r="V13" i="33"/>
  <c r="AD11" i="33"/>
  <c r="AL25" i="33"/>
  <c r="AE18" i="33"/>
  <c r="W18" i="33"/>
  <c r="AI15" i="33"/>
  <c r="AI13" i="33"/>
  <c r="AQ18" i="33"/>
  <c r="AQ12" i="33"/>
  <c r="AD25" i="33"/>
  <c r="AL22" i="33"/>
  <c r="W22" i="33"/>
  <c r="AE21" i="33"/>
  <c r="AE19" i="33"/>
  <c r="AD18" i="33"/>
  <c r="V18" i="33"/>
  <c r="AI17" i="33"/>
  <c r="W17" i="33"/>
  <c r="AD15" i="33"/>
  <c r="AD13" i="33"/>
  <c r="AL21" i="33"/>
  <c r="AI19" i="33"/>
  <c r="AE22" i="33"/>
  <c r="AD19" i="33"/>
  <c r="AE17" i="33"/>
  <c r="AI10" i="33"/>
  <c r="AI8" i="33"/>
  <c r="AI20" i="33"/>
  <c r="AI12" i="33"/>
  <c r="AE23" i="33"/>
  <c r="AD22" i="33"/>
  <c r="AD21" i="33"/>
  <c r="AE20" i="33"/>
  <c r="W20" i="33"/>
  <c r="AD17" i="33"/>
  <c r="V17" i="33"/>
  <c r="AE16" i="33"/>
  <c r="W16" i="33"/>
  <c r="AL15" i="33"/>
  <c r="AE14" i="33"/>
  <c r="W14" i="33"/>
  <c r="AL13" i="33"/>
  <c r="AE12" i="33"/>
  <c r="W12" i="33"/>
  <c r="AL11" i="33"/>
  <c r="AE10" i="33"/>
  <c r="W10" i="33"/>
  <c r="AL9" i="33"/>
  <c r="AE8" i="33"/>
  <c r="W8" i="33"/>
  <c r="AL7" i="33"/>
  <c r="AL23" i="33"/>
  <c r="AL16" i="33"/>
  <c r="AD20" i="33"/>
  <c r="W19" i="33"/>
  <c r="AD16" i="33"/>
  <c r="V16" i="33"/>
  <c r="AD14" i="33"/>
  <c r="V14" i="33"/>
  <c r="AD12" i="33"/>
  <c r="V12" i="33"/>
  <c r="AD10" i="33"/>
  <c r="V10" i="33"/>
  <c r="AD8" i="33"/>
  <c r="V8" i="33"/>
  <c r="AQ24" i="33"/>
  <c r="AD23" i="33"/>
  <c r="AQ10" i="33"/>
  <c r="AU7" i="33"/>
  <c r="AE25" i="33"/>
  <c r="AL20" i="33"/>
  <c r="AE15" i="33"/>
  <c r="W15" i="33"/>
  <c r="AL14" i="33"/>
  <c r="AE13" i="33"/>
  <c r="W13" i="33"/>
  <c r="AL12" i="33"/>
  <c r="AE11" i="33"/>
  <c r="W11" i="33"/>
  <c r="AL10" i="33"/>
  <c r="AE9" i="33"/>
  <c r="W9" i="33"/>
  <c r="AL8" i="33"/>
  <c r="AE7" i="33"/>
  <c r="W7" i="33"/>
  <c r="W25" i="33"/>
  <c r="AK25" i="33"/>
  <c r="AC25" i="33"/>
  <c r="U25" i="33"/>
  <c r="AK24" i="33"/>
  <c r="AC24" i="33"/>
  <c r="U24" i="33"/>
  <c r="AK23" i="33"/>
  <c r="AC23" i="33"/>
  <c r="U23" i="33"/>
  <c r="AK22" i="33"/>
  <c r="AC22" i="33"/>
  <c r="U22" i="33"/>
  <c r="AK21" i="33"/>
  <c r="AC21" i="33"/>
  <c r="U21" i="33"/>
  <c r="AK20" i="33"/>
  <c r="AC20" i="33"/>
  <c r="U20" i="33"/>
  <c r="AK19" i="33"/>
  <c r="AC19" i="33"/>
  <c r="U19" i="33"/>
  <c r="AK18" i="33"/>
  <c r="AC18" i="33"/>
  <c r="U18" i="33"/>
  <c r="AK17" i="33"/>
  <c r="AC17" i="33"/>
  <c r="U17" i="33"/>
  <c r="AK16" i="33"/>
  <c r="AC16" i="33"/>
  <c r="U16" i="33"/>
  <c r="AK15" i="33"/>
  <c r="AC15" i="33"/>
  <c r="U15" i="33"/>
  <c r="AK14" i="33"/>
  <c r="AC14" i="33"/>
  <c r="U14" i="33"/>
  <c r="AK13" i="33"/>
  <c r="AC13" i="33"/>
  <c r="U13" i="33"/>
  <c r="AK12" i="33"/>
  <c r="AC12" i="33"/>
  <c r="U12" i="33"/>
  <c r="AK11" i="33"/>
  <c r="AC11" i="33"/>
  <c r="U11" i="33"/>
  <c r="AK10" i="33"/>
  <c r="AC10" i="33"/>
  <c r="U10" i="33"/>
  <c r="AK9" i="33"/>
  <c r="AC9" i="33"/>
  <c r="U9" i="33"/>
  <c r="AK8" i="33"/>
  <c r="AC8" i="33"/>
  <c r="U8" i="33"/>
  <c r="AK7" i="33"/>
  <c r="AC7" i="33"/>
  <c r="U7" i="33"/>
  <c r="V19" i="33"/>
  <c r="AJ25" i="33"/>
  <c r="T25" i="33"/>
  <c r="AJ24" i="33"/>
  <c r="T24" i="33"/>
  <c r="AJ23" i="33"/>
  <c r="T23" i="33"/>
  <c r="AJ22" i="33"/>
  <c r="T22" i="33"/>
  <c r="AJ21" i="33"/>
  <c r="T21" i="33"/>
  <c r="AJ20" i="33"/>
  <c r="T20" i="33"/>
  <c r="AJ19" i="33"/>
  <c r="T19" i="33"/>
  <c r="AJ18" i="33"/>
  <c r="T18" i="33"/>
  <c r="AJ17" i="33"/>
  <c r="T17" i="33"/>
  <c r="AJ16" i="33"/>
  <c r="T16" i="33"/>
  <c r="AJ15" i="33"/>
  <c r="T15" i="33"/>
  <c r="AJ14" i="33"/>
  <c r="T14" i="33"/>
  <c r="AJ13" i="33"/>
  <c r="T13" i="33"/>
  <c r="AJ12" i="33"/>
  <c r="T12" i="33"/>
  <c r="AJ11" i="33"/>
  <c r="T11" i="33"/>
  <c r="AJ10" i="33"/>
  <c r="T10" i="33"/>
  <c r="AJ9" i="33"/>
  <c r="T9" i="33"/>
  <c r="AJ8" i="33"/>
  <c r="T8" i="33"/>
  <c r="AJ7" i="33"/>
  <c r="T7" i="33"/>
  <c r="W23" i="33"/>
  <c r="V20" i="33"/>
  <c r="AI25" i="33"/>
  <c r="S25" i="33"/>
  <c r="AI24" i="33"/>
  <c r="S24" i="33"/>
  <c r="S22" i="33"/>
  <c r="S21" i="33"/>
  <c r="S20" i="33"/>
  <c r="S19" i="33"/>
  <c r="AI18" i="33"/>
  <c r="S18" i="33"/>
  <c r="S17" i="33"/>
  <c r="AI16" i="33"/>
  <c r="S15" i="33"/>
  <c r="S14" i="33"/>
  <c r="S13" i="33"/>
  <c r="S12" i="33"/>
  <c r="S11" i="33"/>
  <c r="S10" i="33"/>
  <c r="S9" i="33"/>
  <c r="S8" i="33"/>
  <c r="S7" i="33"/>
  <c r="V25" i="33"/>
  <c r="V24" i="33"/>
  <c r="V21" i="33"/>
  <c r="AI23" i="33"/>
  <c r="AH25" i="33"/>
  <c r="Z25" i="33"/>
  <c r="R25" i="33"/>
  <c r="AH24" i="33"/>
  <c r="Z24" i="33"/>
  <c r="R24" i="33"/>
  <c r="AH23" i="33"/>
  <c r="Z23" i="33"/>
  <c r="R23" i="33"/>
  <c r="AH22" i="33"/>
  <c r="Z22" i="33"/>
  <c r="R22" i="33"/>
  <c r="AH21" i="33"/>
  <c r="Z21" i="33"/>
  <c r="R21" i="33"/>
  <c r="AH20" i="33"/>
  <c r="Z20" i="33"/>
  <c r="R20" i="33"/>
  <c r="AH19" i="33"/>
  <c r="Z19" i="33"/>
  <c r="R19" i="33"/>
  <c r="AH18" i="33"/>
  <c r="Z18" i="33"/>
  <c r="R18" i="33"/>
  <c r="AH17" i="33"/>
  <c r="Z17" i="33"/>
  <c r="R17" i="33"/>
  <c r="AH16" i="33"/>
  <c r="Z16" i="33"/>
  <c r="R16" i="33"/>
  <c r="AH15" i="33"/>
  <c r="Z15" i="33"/>
  <c r="R15" i="33"/>
  <c r="AH14" i="33"/>
  <c r="Z14" i="33"/>
  <c r="R14" i="33"/>
  <c r="AH13" i="33"/>
  <c r="Z13" i="33"/>
  <c r="R13" i="33"/>
  <c r="AH12" i="33"/>
  <c r="Z12" i="33"/>
  <c r="R12" i="33"/>
  <c r="AH11" i="33"/>
  <c r="Z11" i="33"/>
  <c r="R11" i="33"/>
  <c r="AH10" i="33"/>
  <c r="Z10" i="33"/>
  <c r="R10" i="33"/>
  <c r="AH9" i="33"/>
  <c r="Z9" i="33"/>
  <c r="R9" i="33"/>
  <c r="AH8" i="33"/>
  <c r="Z8" i="33"/>
  <c r="R8" i="33"/>
  <c r="AH7" i="33"/>
  <c r="Z7" i="33"/>
  <c r="R7" i="33"/>
  <c r="V22" i="33"/>
  <c r="S23" i="33"/>
  <c r="AI22" i="33"/>
  <c r="AI21" i="33"/>
  <c r="S16" i="33"/>
  <c r="AG25" i="33"/>
  <c r="Y25" i="33"/>
  <c r="Q25" i="33"/>
  <c r="AG24" i="33"/>
  <c r="Y24" i="33"/>
  <c r="Q24" i="33"/>
  <c r="AG23" i="33"/>
  <c r="Y23" i="33"/>
  <c r="Q23" i="33"/>
  <c r="AG22" i="33"/>
  <c r="Y22" i="33"/>
  <c r="Q22" i="33"/>
  <c r="AG21" i="33"/>
  <c r="Y21" i="33"/>
  <c r="Q21" i="33"/>
  <c r="AG20" i="33"/>
  <c r="Y20" i="33"/>
  <c r="Q20" i="33"/>
  <c r="AG19" i="33"/>
  <c r="Y19" i="33"/>
  <c r="Q19" i="33"/>
  <c r="AG18" i="33"/>
  <c r="Y18" i="33"/>
  <c r="Q18" i="33"/>
  <c r="AG17" i="33"/>
  <c r="Y17" i="33"/>
  <c r="Q17" i="33"/>
  <c r="AG16" i="33"/>
  <c r="Y16" i="33"/>
  <c r="Q16" i="33"/>
  <c r="AG15" i="33"/>
  <c r="Y15" i="33"/>
  <c r="Q15" i="33"/>
  <c r="AG14" i="33"/>
  <c r="Y14" i="33"/>
  <c r="Q14" i="33"/>
  <c r="AG13" i="33"/>
  <c r="Y13" i="33"/>
  <c r="Q13" i="33"/>
  <c r="AG12" i="33"/>
  <c r="Y12" i="33"/>
  <c r="Q12" i="33"/>
  <c r="AG11" i="33"/>
  <c r="Y11" i="33"/>
  <c r="Q11" i="33"/>
  <c r="AG10" i="33"/>
  <c r="Y10" i="33"/>
  <c r="Q10" i="33"/>
  <c r="AG9" i="33"/>
  <c r="Y9" i="33"/>
  <c r="Q9" i="33"/>
  <c r="AG8" i="33"/>
  <c r="Y8" i="33"/>
  <c r="Q8" i="33"/>
  <c r="AG7" i="33"/>
  <c r="Y7" i="33"/>
  <c r="Q7" i="33"/>
  <c r="W24" i="33"/>
  <c r="V23" i="33"/>
  <c r="AM36" i="35"/>
  <c r="AK36" i="35"/>
  <c r="AK35" i="35"/>
  <c r="AK34" i="35"/>
  <c r="AZ36" i="35"/>
  <c r="AR36" i="35"/>
  <c r="AJ36" i="35"/>
  <c r="AZ35" i="35"/>
  <c r="AR35" i="35"/>
  <c r="AJ35" i="35"/>
  <c r="AZ34" i="35"/>
  <c r="AR34" i="35"/>
  <c r="AJ34" i="35"/>
  <c r="AI36" i="35"/>
  <c r="AY35" i="35"/>
  <c r="AI34" i="35"/>
  <c r="AY34" i="35"/>
  <c r="AH36" i="35"/>
  <c r="AH35" i="35"/>
  <c r="AH34" i="35"/>
  <c r="AI35" i="35"/>
  <c r="AO36" i="35"/>
  <c r="AO35" i="35"/>
  <c r="AO34" i="35"/>
  <c r="AN36" i="35"/>
  <c r="AF36" i="35"/>
  <c r="AN35" i="35"/>
  <c r="AF35" i="35"/>
  <c r="AN34" i="35"/>
  <c r="AF34" i="35"/>
  <c r="AZ24" i="35"/>
  <c r="AR24" i="35"/>
  <c r="AJ24" i="35"/>
  <c r="AZ23" i="35"/>
  <c r="AR23" i="35"/>
  <c r="AJ23" i="35"/>
  <c r="AZ22" i="35"/>
  <c r="AR22" i="35"/>
  <c r="AJ22" i="35"/>
  <c r="AZ21" i="35"/>
  <c r="AR21" i="35"/>
  <c r="AJ21" i="35"/>
  <c r="AY24" i="35"/>
  <c r="AI24" i="35"/>
  <c r="AY23" i="35"/>
  <c r="AI23" i="35"/>
  <c r="AY22" i="35"/>
  <c r="AI22" i="35"/>
  <c r="AY21" i="35"/>
  <c r="AI21" i="35"/>
  <c r="AH24" i="35"/>
  <c r="AH23" i="35"/>
  <c r="AH22" i="35"/>
  <c r="AH21" i="35"/>
  <c r="AW24" i="35"/>
  <c r="AO24" i="35"/>
  <c r="AG24" i="35"/>
  <c r="AW23" i="35"/>
  <c r="AO23" i="35"/>
  <c r="AG23" i="35"/>
  <c r="AW22" i="35"/>
  <c r="AO22" i="35"/>
  <c r="AG22" i="35"/>
  <c r="AW21" i="35"/>
  <c r="AO21" i="35"/>
  <c r="AG21" i="35"/>
  <c r="AV24" i="35"/>
  <c r="AN24" i="35"/>
  <c r="AF24" i="35"/>
  <c r="AV23" i="35"/>
  <c r="AN23" i="35"/>
  <c r="AF23" i="35"/>
  <c r="AV22" i="35"/>
  <c r="AN22" i="35"/>
  <c r="AF22" i="35"/>
  <c r="AV21" i="35"/>
  <c r="AN21" i="35"/>
  <c r="AF21" i="35"/>
  <c r="AL10" i="35"/>
  <c r="AL7" i="35"/>
  <c r="BA10" i="35"/>
  <c r="AS10" i="35"/>
  <c r="AK10" i="35"/>
  <c r="BA9" i="35"/>
  <c r="AS9" i="35"/>
  <c r="AK9" i="35"/>
  <c r="BA8" i="35"/>
  <c r="AS8" i="35"/>
  <c r="AK8" i="35"/>
  <c r="BA7" i="35"/>
  <c r="AS7" i="35"/>
  <c r="AK7" i="35"/>
  <c r="AZ10" i="35"/>
  <c r="AR10" i="35"/>
  <c r="AJ10" i="35"/>
  <c r="AZ9" i="35"/>
  <c r="AR9" i="35"/>
  <c r="AJ9" i="35"/>
  <c r="AZ8" i="35"/>
  <c r="AR8" i="35"/>
  <c r="AJ8" i="35"/>
  <c r="AZ7" i="35"/>
  <c r="AR7" i="35"/>
  <c r="AJ7" i="35"/>
  <c r="AM8" i="35"/>
  <c r="AI8" i="35"/>
  <c r="AI7" i="35"/>
  <c r="AI10" i="35"/>
  <c r="AI9" i="35"/>
  <c r="AY8" i="35"/>
  <c r="AY7" i="35"/>
  <c r="AH10" i="35"/>
  <c r="AH9" i="35"/>
  <c r="AH8" i="35"/>
  <c r="AH7" i="35"/>
  <c r="AO10" i="35"/>
  <c r="AO9" i="35"/>
  <c r="AG9" i="35"/>
  <c r="AO8" i="35"/>
  <c r="AO7" i="35"/>
  <c r="AN7" i="35"/>
  <c r="Y34" i="35"/>
  <c r="X36" i="35"/>
  <c r="AB35" i="35"/>
  <c r="T35" i="35"/>
  <c r="X34" i="35"/>
  <c r="Y36" i="35"/>
  <c r="W36" i="35"/>
  <c r="AA35" i="35"/>
  <c r="W34" i="35"/>
  <c r="V34" i="35"/>
  <c r="V36" i="35"/>
  <c r="AC36" i="35"/>
  <c r="AC34" i="35"/>
  <c r="AB36" i="35"/>
  <c r="T36" i="35"/>
  <c r="AB34" i="35"/>
  <c r="T34" i="35"/>
  <c r="AA36" i="35"/>
  <c r="Z21" i="35"/>
  <c r="U24" i="35"/>
  <c r="Y21" i="35"/>
  <c r="AB24" i="35"/>
  <c r="T24" i="35"/>
  <c r="X23" i="35"/>
  <c r="AB22" i="35"/>
  <c r="T22" i="35"/>
  <c r="X21" i="35"/>
  <c r="AC24" i="35"/>
  <c r="Y23" i="35"/>
  <c r="AC22" i="35"/>
  <c r="U22" i="35"/>
  <c r="AA24" i="35"/>
  <c r="W23" i="35"/>
  <c r="AA22" i="35"/>
  <c r="W21" i="35"/>
  <c r="Z24" i="35"/>
  <c r="V21" i="35"/>
  <c r="V23" i="35"/>
  <c r="Z22" i="35"/>
  <c r="Y24" i="35"/>
  <c r="AC23" i="35"/>
  <c r="U23" i="35"/>
  <c r="Y22" i="35"/>
  <c r="AC21" i="35"/>
  <c r="U21" i="35"/>
  <c r="AB21" i="35"/>
  <c r="Z23" i="35"/>
  <c r="X24" i="35"/>
  <c r="AB23" i="35"/>
  <c r="T23" i="35"/>
  <c r="X22" i="35"/>
  <c r="T21" i="35"/>
  <c r="Y10" i="35"/>
  <c r="X10" i="35"/>
  <c r="AA10" i="35"/>
  <c r="Z10" i="35"/>
  <c r="W10" i="35"/>
  <c r="V10" i="35"/>
  <c r="AC10" i="35"/>
  <c r="U10" i="35"/>
  <c r="AB10" i="35"/>
  <c r="Z7" i="35"/>
  <c r="Y7" i="35"/>
  <c r="X9" i="35"/>
  <c r="AB8" i="35"/>
  <c r="T8" i="35"/>
  <c r="X7" i="35"/>
  <c r="Y9" i="35"/>
  <c r="AC8" i="35"/>
  <c r="U8" i="35"/>
  <c r="W9" i="35"/>
  <c r="AA8" i="35"/>
  <c r="W7" i="35"/>
  <c r="V7" i="35"/>
  <c r="V9" i="35"/>
  <c r="Z8" i="35"/>
  <c r="AC9" i="35"/>
  <c r="U9" i="35"/>
  <c r="Y8" i="35"/>
  <c r="AC7" i="35"/>
  <c r="U7" i="35"/>
  <c r="Z9" i="35"/>
  <c r="AB9" i="35"/>
  <c r="T9" i="35"/>
  <c r="X8" i="35"/>
  <c r="AB7" i="35"/>
  <c r="T7" i="35"/>
  <c r="AU21" i="33"/>
  <c r="AU13" i="33"/>
  <c r="AX24" i="33"/>
  <c r="AX22" i="33"/>
  <c r="AX20" i="33"/>
  <c r="AT19" i="33"/>
  <c r="AX18" i="33"/>
  <c r="AT17" i="33"/>
  <c r="AX16" i="33"/>
  <c r="AT15" i="33"/>
  <c r="AP14" i="33"/>
  <c r="AX12" i="33"/>
  <c r="AT11" i="33"/>
  <c r="AT9" i="33"/>
  <c r="AT7" i="33"/>
  <c r="AS25" i="33"/>
  <c r="AW24" i="33"/>
  <c r="AO24" i="33"/>
  <c r="AS23" i="33"/>
  <c r="AW22" i="33"/>
  <c r="AO22" i="33"/>
  <c r="AS21" i="33"/>
  <c r="AW20" i="33"/>
  <c r="AO20" i="33"/>
  <c r="AS19" i="33"/>
  <c r="AW18" i="33"/>
  <c r="AO18" i="33"/>
  <c r="AS17" i="33"/>
  <c r="AW16" i="33"/>
  <c r="AO16" i="33"/>
  <c r="AS15" i="33"/>
  <c r="AW14" i="33"/>
  <c r="AO14" i="33"/>
  <c r="AS13" i="33"/>
  <c r="AW12" i="33"/>
  <c r="AO12" i="33"/>
  <c r="AS11" i="33"/>
  <c r="AW10" i="33"/>
  <c r="AO10" i="33"/>
  <c r="AS9" i="33"/>
  <c r="AW8" i="33"/>
  <c r="AO8" i="33"/>
  <c r="AS7" i="33"/>
  <c r="AT25" i="33"/>
  <c r="AP24" i="33"/>
  <c r="AT23" i="33"/>
  <c r="AP22" i="33"/>
  <c r="AT21" i="33"/>
  <c r="AP20" i="33"/>
  <c r="AP18" i="33"/>
  <c r="AP16" i="33"/>
  <c r="AX14" i="33"/>
  <c r="AT13" i="33"/>
  <c r="AP12" i="33"/>
  <c r="AX10" i="33"/>
  <c r="AP10" i="33"/>
  <c r="AX8" i="33"/>
  <c r="AP8" i="33"/>
  <c r="AR25" i="33"/>
  <c r="AV24" i="33"/>
  <c r="AR23" i="33"/>
  <c r="AV22" i="33"/>
  <c r="AR21" i="33"/>
  <c r="AV20" i="33"/>
  <c r="AR19" i="33"/>
  <c r="AV18" i="33"/>
  <c r="AR17" i="33"/>
  <c r="AV16" i="33"/>
  <c r="AR15" i="33"/>
  <c r="AV14" i="33"/>
  <c r="AR13" i="33"/>
  <c r="AV12" i="33"/>
  <c r="AR11" i="33"/>
  <c r="AV10" i="33"/>
  <c r="AR9" i="33"/>
  <c r="AV8" i="33"/>
  <c r="AR7" i="33"/>
  <c r="AQ19" i="33"/>
  <c r="AU18" i="33"/>
  <c r="AQ17" i="33"/>
  <c r="AQ15" i="33"/>
  <c r="AU14" i="33"/>
  <c r="AQ7" i="33"/>
  <c r="AU24" i="33"/>
  <c r="AQ13" i="33"/>
  <c r="AU12" i="33"/>
  <c r="AQ11" i="33"/>
  <c r="AU10" i="33"/>
  <c r="AU8" i="33"/>
  <c r="AX25" i="33"/>
  <c r="AP25" i="33"/>
  <c r="AT24" i="33"/>
  <c r="AX23" i="33"/>
  <c r="AP23" i="33"/>
  <c r="AT22" i="33"/>
  <c r="AX21" i="33"/>
  <c r="AP21" i="33"/>
  <c r="AT20" i="33"/>
  <c r="AX19" i="33"/>
  <c r="AP19" i="33"/>
  <c r="AT18" i="33"/>
  <c r="AX17" i="33"/>
  <c r="AP17" i="33"/>
  <c r="AT16" i="33"/>
  <c r="AX15" i="33"/>
  <c r="AP15" i="33"/>
  <c r="AT14" i="33"/>
  <c r="AX13" i="33"/>
  <c r="AP13" i="33"/>
  <c r="AT12" i="33"/>
  <c r="AX11" i="33"/>
  <c r="AP11" i="33"/>
  <c r="AT10" i="33"/>
  <c r="AX9" i="33"/>
  <c r="AP9" i="33"/>
  <c r="AT8" i="33"/>
  <c r="AX7" i="33"/>
  <c r="AP7" i="33"/>
  <c r="AU23" i="33"/>
  <c r="AU15" i="33"/>
  <c r="AQ21" i="33"/>
  <c r="AQ9" i="33"/>
  <c r="AW25" i="33"/>
  <c r="AO25" i="33"/>
  <c r="AS24" i="33"/>
  <c r="AW23" i="33"/>
  <c r="AO23" i="33"/>
  <c r="AS22" i="33"/>
  <c r="AW21" i="33"/>
  <c r="AO21" i="33"/>
  <c r="AS20" i="33"/>
  <c r="AW19" i="33"/>
  <c r="AO19" i="33"/>
  <c r="AS18" i="33"/>
  <c r="AW17" i="33"/>
  <c r="AO17" i="33"/>
  <c r="AS16" i="33"/>
  <c r="AW15" i="33"/>
  <c r="AO15" i="33"/>
  <c r="AS14" i="33"/>
  <c r="AW13" i="33"/>
  <c r="AO13" i="33"/>
  <c r="AS12" i="33"/>
  <c r="AW11" i="33"/>
  <c r="AO11" i="33"/>
  <c r="AS10" i="33"/>
  <c r="AW9" i="33"/>
  <c r="AO9" i="33"/>
  <c r="AS8" i="33"/>
  <c r="AW7" i="33"/>
  <c r="AO7" i="33"/>
  <c r="AQ25" i="33"/>
  <c r="AQ23" i="33"/>
  <c r="AU22" i="33"/>
  <c r="AU20" i="33"/>
  <c r="AV25" i="33"/>
  <c r="AV19" i="33"/>
  <c r="AV17" i="33"/>
  <c r="AV9" i="33"/>
  <c r="O8" i="23"/>
  <c r="S7" i="23"/>
  <c r="V12" i="23"/>
  <c r="N12" i="23"/>
  <c r="R11" i="23"/>
  <c r="V10" i="23"/>
  <c r="N10" i="23"/>
  <c r="R9" i="23"/>
  <c r="V8" i="23"/>
  <c r="N8" i="23"/>
  <c r="R7" i="23"/>
  <c r="P7" i="23"/>
  <c r="W11" i="23"/>
  <c r="O11" i="23"/>
  <c r="S10" i="23"/>
  <c r="W9" i="23"/>
  <c r="O9" i="23"/>
  <c r="S8" i="23"/>
  <c r="W7" i="23"/>
  <c r="O7" i="23"/>
  <c r="S11" i="23"/>
  <c r="S9" i="23"/>
  <c r="U12" i="23"/>
  <c r="Q11" i="23"/>
  <c r="U10" i="23"/>
  <c r="Q9" i="23"/>
  <c r="U8" i="23"/>
  <c r="Q7" i="23"/>
  <c r="T12" i="23"/>
  <c r="P11" i="23"/>
  <c r="T8" i="23"/>
  <c r="S12" i="23"/>
  <c r="R12" i="23"/>
  <c r="V11" i="23"/>
  <c r="N11" i="23"/>
  <c r="R10" i="23"/>
  <c r="V9" i="23"/>
  <c r="N9" i="23"/>
  <c r="R8" i="23"/>
  <c r="V7" i="23"/>
  <c r="N7" i="23"/>
  <c r="T10" i="23"/>
  <c r="P9" i="23"/>
  <c r="U11" i="23"/>
  <c r="AN7" i="36"/>
  <c r="AN8" i="36"/>
  <c r="AN9" i="36"/>
  <c r="AN10" i="36"/>
  <c r="AN11" i="36"/>
  <c r="AN12" i="36"/>
  <c r="AN13" i="36"/>
  <c r="AN14" i="36"/>
  <c r="AN15" i="36"/>
  <c r="AN16" i="36"/>
  <c r="AN17" i="36"/>
  <c r="AN18" i="36"/>
  <c r="AN19" i="36"/>
  <c r="AN20" i="36"/>
  <c r="AN21" i="36"/>
  <c r="AN22" i="36"/>
  <c r="AN23" i="36"/>
  <c r="AN24" i="36"/>
  <c r="AN25" i="36"/>
  <c r="AN26" i="36"/>
  <c r="AN27" i="36"/>
  <c r="AN28" i="36"/>
  <c r="AN29" i="36"/>
  <c r="AN30" i="36"/>
  <c r="AN31" i="36"/>
  <c r="AN32" i="36"/>
  <c r="AN33" i="36"/>
  <c r="AN34" i="36"/>
  <c r="AN35" i="36"/>
  <c r="AN36" i="36"/>
  <c r="AN37" i="36"/>
  <c r="AN38" i="36"/>
  <c r="AN39" i="36"/>
  <c r="AN40" i="36"/>
  <c r="AN41" i="36"/>
  <c r="AN42" i="36"/>
  <c r="AN43" i="36"/>
  <c r="AN44" i="36"/>
  <c r="AN45" i="36"/>
  <c r="AN46" i="36"/>
  <c r="AN47" i="36"/>
  <c r="AN48" i="36"/>
  <c r="AN49" i="36"/>
  <c r="AN50" i="36"/>
  <c r="AN51" i="36"/>
  <c r="AN52" i="36"/>
  <c r="AN53" i="36"/>
  <c r="AN54" i="36"/>
  <c r="AN55" i="36"/>
  <c r="AN56" i="36"/>
  <c r="AN57" i="36"/>
  <c r="AN58" i="36"/>
  <c r="AN59" i="36"/>
  <c r="AN60" i="36"/>
  <c r="AN61" i="36"/>
  <c r="AN62" i="36"/>
  <c r="AN63" i="36"/>
  <c r="AN64" i="36"/>
  <c r="AN65" i="36"/>
  <c r="AN66" i="36"/>
  <c r="AN67" i="36"/>
  <c r="AN68" i="36"/>
  <c r="AN69" i="36"/>
  <c r="AN70" i="36"/>
  <c r="AN71" i="36"/>
  <c r="AN72" i="36"/>
  <c r="AN73" i="36"/>
  <c r="AN74" i="36"/>
  <c r="AN75" i="36"/>
  <c r="AN76" i="36"/>
  <c r="AN77" i="36"/>
  <c r="AN78" i="36"/>
  <c r="AN79" i="36"/>
  <c r="AN80" i="36"/>
  <c r="AN81" i="36"/>
  <c r="AN82" i="36"/>
  <c r="AN83" i="36"/>
  <c r="AN84" i="36"/>
  <c r="AN6" i="36"/>
  <c r="BG20" i="33" l="1"/>
  <c r="K7" i="14"/>
  <c r="K8" i="14"/>
  <c r="K9" i="14"/>
  <c r="K10" i="14"/>
  <c r="K11" i="14"/>
  <c r="K12" i="14"/>
  <c r="K13" i="14"/>
  <c r="K14" i="14"/>
  <c r="H7" i="14"/>
  <c r="H8" i="14"/>
  <c r="H9" i="14"/>
  <c r="H10" i="14"/>
  <c r="H11" i="14"/>
  <c r="H12" i="14"/>
  <c r="H13" i="14"/>
  <c r="H14" i="14"/>
  <c r="K6" i="14"/>
  <c r="H6" i="14"/>
  <c r="E7" i="14"/>
  <c r="E8" i="14"/>
  <c r="E9" i="14"/>
  <c r="E10" i="14"/>
  <c r="E11" i="14"/>
  <c r="E12" i="14"/>
  <c r="E13" i="14"/>
  <c r="E14" i="14"/>
  <c r="X64" i="14"/>
  <c r="W64" i="14"/>
  <c r="V64" i="14"/>
  <c r="Q64" i="14"/>
  <c r="P64" i="14"/>
  <c r="X63" i="14"/>
  <c r="W63" i="14"/>
  <c r="V63" i="14"/>
  <c r="Q63" i="14"/>
  <c r="P63" i="14"/>
  <c r="X62" i="14"/>
  <c r="W62" i="14"/>
  <c r="V62" i="14"/>
  <c r="Q62" i="14"/>
  <c r="P62" i="14"/>
  <c r="X61" i="14"/>
  <c r="W61" i="14"/>
  <c r="V61" i="14"/>
  <c r="Q61" i="14"/>
  <c r="P61" i="14"/>
  <c r="X60" i="14"/>
  <c r="W60" i="14"/>
  <c r="V60" i="14"/>
  <c r="Q60" i="14"/>
  <c r="P60" i="14"/>
  <c r="X59" i="14"/>
  <c r="W59" i="14"/>
  <c r="V59" i="14"/>
  <c r="Q59" i="14"/>
  <c r="P59" i="14"/>
  <c r="X58" i="14"/>
  <c r="W58" i="14"/>
  <c r="V58" i="14"/>
  <c r="Q58" i="14"/>
  <c r="P58" i="14"/>
  <c r="X57" i="14"/>
  <c r="W57" i="14"/>
  <c r="V57" i="14"/>
  <c r="Q57" i="14"/>
  <c r="P57" i="14"/>
  <c r="X56" i="14"/>
  <c r="W56" i="14"/>
  <c r="V56" i="14"/>
  <c r="Q56" i="14"/>
  <c r="P56" i="14"/>
  <c r="X55" i="14"/>
  <c r="W55" i="14"/>
  <c r="V55" i="14"/>
  <c r="Q55" i="14"/>
  <c r="P55" i="14"/>
  <c r="X54" i="14"/>
  <c r="W54" i="14"/>
  <c r="V54" i="14"/>
  <c r="Q54" i="14"/>
  <c r="P54" i="14"/>
  <c r="X53" i="14"/>
  <c r="W53" i="14"/>
  <c r="V53" i="14"/>
  <c r="Q53" i="14"/>
  <c r="P53" i="14"/>
  <c r="X52" i="14"/>
  <c r="W52" i="14"/>
  <c r="V52" i="14"/>
  <c r="Q52" i="14"/>
  <c r="P52" i="14"/>
  <c r="X51" i="14"/>
  <c r="W51" i="14"/>
  <c r="V51" i="14"/>
  <c r="Q51" i="14"/>
  <c r="P51" i="14"/>
  <c r="E6" i="14"/>
  <c r="X50" i="14"/>
  <c r="W50" i="14"/>
  <c r="V50" i="14"/>
  <c r="Q50" i="14"/>
  <c r="P50" i="14"/>
  <c r="X49" i="14"/>
  <c r="W49" i="14"/>
  <c r="V49" i="14"/>
  <c r="U49" i="14" s="1"/>
  <c r="K49" i="14" s="1"/>
  <c r="Q49" i="14"/>
  <c r="P49" i="14"/>
  <c r="X48" i="14"/>
  <c r="W48" i="14"/>
  <c r="V48" i="14"/>
  <c r="Q48" i="14"/>
  <c r="P48" i="14"/>
  <c r="X47" i="14"/>
  <c r="W47" i="14"/>
  <c r="V47" i="14"/>
  <c r="Q47" i="14"/>
  <c r="P47" i="14"/>
  <c r="X46" i="14"/>
  <c r="W46" i="14"/>
  <c r="V46" i="14"/>
  <c r="Q46" i="14"/>
  <c r="P46" i="14"/>
  <c r="X45" i="14"/>
  <c r="W45" i="14"/>
  <c r="V45" i="14"/>
  <c r="Q45" i="14"/>
  <c r="P45" i="14"/>
  <c r="X44" i="14"/>
  <c r="W44" i="14"/>
  <c r="V44" i="14"/>
  <c r="Q44" i="14"/>
  <c r="P44" i="14"/>
  <c r="X43" i="14"/>
  <c r="W43" i="14"/>
  <c r="V43" i="14"/>
  <c r="Q43" i="14"/>
  <c r="P43" i="14"/>
  <c r="X42" i="14"/>
  <c r="W42" i="14"/>
  <c r="V42" i="14"/>
  <c r="Q42" i="14"/>
  <c r="P42" i="14"/>
  <c r="X41" i="14"/>
  <c r="W41" i="14"/>
  <c r="V41" i="14"/>
  <c r="Q41" i="14"/>
  <c r="P41" i="14"/>
  <c r="X40" i="14"/>
  <c r="W40" i="14"/>
  <c r="V40" i="14"/>
  <c r="Q40" i="14"/>
  <c r="P40" i="14"/>
  <c r="X39" i="14"/>
  <c r="W39" i="14"/>
  <c r="V39" i="14"/>
  <c r="Q39" i="14"/>
  <c r="P39" i="14"/>
  <c r="X38" i="14"/>
  <c r="W38" i="14"/>
  <c r="V38" i="14"/>
  <c r="Q38" i="14"/>
  <c r="P38" i="14"/>
  <c r="X37" i="14"/>
  <c r="W37" i="14"/>
  <c r="V37" i="14"/>
  <c r="Q37" i="14"/>
  <c r="P37" i="14"/>
  <c r="X36" i="14"/>
  <c r="W36" i="14"/>
  <c r="V36" i="14"/>
  <c r="U36" i="14" s="1"/>
  <c r="K36" i="14" s="1"/>
  <c r="Q36" i="14"/>
  <c r="P36" i="14"/>
  <c r="X35" i="14"/>
  <c r="W35" i="14"/>
  <c r="V35" i="14"/>
  <c r="Q35" i="14"/>
  <c r="P35" i="14"/>
  <c r="X34" i="14"/>
  <c r="W34" i="14"/>
  <c r="V34" i="14"/>
  <c r="Q34" i="14"/>
  <c r="P34" i="14"/>
  <c r="X33" i="14"/>
  <c r="W33" i="14"/>
  <c r="V33" i="14"/>
  <c r="U33" i="14" s="1"/>
  <c r="K33" i="14" s="1"/>
  <c r="Q33" i="14"/>
  <c r="P33" i="14"/>
  <c r="X32" i="14"/>
  <c r="W32" i="14"/>
  <c r="V32" i="14"/>
  <c r="Q32" i="14"/>
  <c r="P32" i="14"/>
  <c r="X31" i="14"/>
  <c r="W31" i="14"/>
  <c r="V31" i="14"/>
  <c r="Q31" i="14"/>
  <c r="P31" i="14"/>
  <c r="X30" i="14"/>
  <c r="W30" i="14"/>
  <c r="V30" i="14"/>
  <c r="Q30" i="14"/>
  <c r="P30" i="14"/>
  <c r="U48" i="14" l="1"/>
  <c r="K48" i="14" s="1"/>
  <c r="Y54" i="14"/>
  <c r="Y58" i="14"/>
  <c r="Y62" i="14"/>
  <c r="U30" i="14"/>
  <c r="K30" i="14" s="1"/>
  <c r="U40" i="14"/>
  <c r="K40" i="14" s="1"/>
  <c r="U42" i="14"/>
  <c r="K42" i="14" s="1"/>
  <c r="U44" i="14"/>
  <c r="K44" i="14" s="1"/>
  <c r="U46" i="14"/>
  <c r="K46" i="14" s="1"/>
  <c r="U32" i="14"/>
  <c r="K32" i="14" s="1"/>
  <c r="U39" i="14"/>
  <c r="K39" i="14" s="1"/>
  <c r="U31" i="14"/>
  <c r="K31" i="14" s="1"/>
  <c r="U34" i="14"/>
  <c r="K34" i="14" s="1"/>
  <c r="U47" i="14"/>
  <c r="K47" i="14" s="1"/>
  <c r="U50" i="14"/>
  <c r="K50" i="14" s="1"/>
  <c r="U35" i="14"/>
  <c r="K35" i="14" s="1"/>
  <c r="U38" i="14"/>
  <c r="K38" i="14" s="1"/>
  <c r="U41" i="14"/>
  <c r="K41" i="14" s="1"/>
  <c r="Y51" i="14"/>
  <c r="Y55" i="14"/>
  <c r="Y59" i="14"/>
  <c r="Y63" i="14"/>
  <c r="Y56" i="14"/>
  <c r="U37" i="14"/>
  <c r="K37" i="14" s="1"/>
  <c r="U45" i="14"/>
  <c r="K45" i="14" s="1"/>
  <c r="Y52" i="14"/>
  <c r="Y60" i="14"/>
  <c r="Y64" i="14"/>
  <c r="U43" i="14"/>
  <c r="K43" i="14" s="1"/>
  <c r="Y53" i="14"/>
  <c r="Y57" i="14"/>
  <c r="Y61" i="14"/>
  <c r="U51" i="14"/>
  <c r="K51" i="14" s="1"/>
  <c r="U52" i="14"/>
  <c r="K52" i="14" s="1"/>
  <c r="U53" i="14"/>
  <c r="K53" i="14" s="1"/>
  <c r="U54" i="14"/>
  <c r="K54" i="14" s="1"/>
  <c r="U55" i="14"/>
  <c r="K55" i="14" s="1"/>
  <c r="U56" i="14"/>
  <c r="K56" i="14" s="1"/>
  <c r="U57" i="14"/>
  <c r="K57" i="14" s="1"/>
  <c r="U58" i="14"/>
  <c r="K58" i="14" s="1"/>
  <c r="U59" i="14"/>
  <c r="K59" i="14" s="1"/>
  <c r="U60" i="14"/>
  <c r="K60" i="14" s="1"/>
  <c r="U61" i="14"/>
  <c r="K61" i="14" s="1"/>
  <c r="U62" i="14"/>
  <c r="K62" i="14" s="1"/>
  <c r="U63" i="14"/>
  <c r="K63" i="14" s="1"/>
  <c r="U64" i="14"/>
  <c r="K64" i="14" s="1"/>
  <c r="B23" i="2" l="1"/>
  <c r="H7" i="32" l="1"/>
  <c r="H8" i="32"/>
  <c r="H9" i="32"/>
  <c r="H10" i="32"/>
  <c r="H11" i="32"/>
  <c r="H12" i="32"/>
  <c r="H13" i="32"/>
  <c r="H6" i="32"/>
  <c r="P6" i="36" l="1"/>
  <c r="AA6" i="36"/>
  <c r="AB6" i="36"/>
  <c r="AM6" i="36"/>
  <c r="AY6" i="36"/>
  <c r="O7" i="36"/>
  <c r="P7" i="36"/>
  <c r="AA7" i="36"/>
  <c r="AG7" i="36" s="1"/>
  <c r="AB7" i="36"/>
  <c r="AM7" i="36"/>
  <c r="O8" i="36"/>
  <c r="P8" i="36"/>
  <c r="AA8" i="36"/>
  <c r="AB8" i="36"/>
  <c r="AM8" i="36"/>
  <c r="O9" i="36"/>
  <c r="S9" i="36" s="1"/>
  <c r="P9" i="36"/>
  <c r="AA9" i="36"/>
  <c r="AB9" i="36"/>
  <c r="AM9" i="36"/>
  <c r="AQ9" i="36" s="1"/>
  <c r="O10" i="36"/>
  <c r="P10" i="36"/>
  <c r="AA10" i="36"/>
  <c r="AB10" i="36"/>
  <c r="AM10" i="36"/>
  <c r="O11" i="36"/>
  <c r="P11" i="36"/>
  <c r="AA11" i="36"/>
  <c r="AB11" i="36"/>
  <c r="AY11" i="36" s="1"/>
  <c r="AM11" i="36"/>
  <c r="AS11" i="36" s="1"/>
  <c r="O12" i="36"/>
  <c r="P12" i="36"/>
  <c r="AA12" i="36"/>
  <c r="AB12" i="36"/>
  <c r="AM12" i="36"/>
  <c r="AT12" i="36" s="1"/>
  <c r="O13" i="36"/>
  <c r="P13" i="36"/>
  <c r="AA13" i="36"/>
  <c r="AB13" i="36"/>
  <c r="AM13" i="36"/>
  <c r="AR13" i="36" s="1"/>
  <c r="O14" i="36"/>
  <c r="P14" i="36"/>
  <c r="AA14" i="36"/>
  <c r="AB14" i="36"/>
  <c r="AY14" i="36" s="1"/>
  <c r="AM14" i="36"/>
  <c r="AV14" i="36" s="1"/>
  <c r="O15" i="36"/>
  <c r="P15" i="36"/>
  <c r="AA15" i="36"/>
  <c r="AB15" i="36"/>
  <c r="AM15" i="36"/>
  <c r="AR15" i="36" s="1"/>
  <c r="O16" i="36"/>
  <c r="P16" i="36"/>
  <c r="AA16" i="36"/>
  <c r="AB16" i="36"/>
  <c r="AM16" i="36"/>
  <c r="AS16" i="36" s="1"/>
  <c r="O17" i="36"/>
  <c r="P17" i="36"/>
  <c r="AA17" i="36"/>
  <c r="AB17" i="36"/>
  <c r="AM17" i="36"/>
  <c r="AO17" i="36" s="1"/>
  <c r="O18" i="36"/>
  <c r="P18" i="36"/>
  <c r="AA18" i="36"/>
  <c r="AB18" i="36"/>
  <c r="AM18" i="36"/>
  <c r="AV18" i="36" s="1"/>
  <c r="O19" i="36"/>
  <c r="P19" i="36"/>
  <c r="AA19" i="36"/>
  <c r="AB19" i="36"/>
  <c r="AM19" i="36"/>
  <c r="AS19" i="36" s="1"/>
  <c r="O20" i="36"/>
  <c r="P20" i="36"/>
  <c r="AA20" i="36"/>
  <c r="AB20" i="36"/>
  <c r="AM20" i="36"/>
  <c r="O21" i="36"/>
  <c r="P21" i="36"/>
  <c r="AA21" i="36"/>
  <c r="AB21" i="36"/>
  <c r="AM21" i="36"/>
  <c r="AR21" i="36" s="1"/>
  <c r="O22" i="36"/>
  <c r="P22" i="36"/>
  <c r="AA22" i="36"/>
  <c r="AB22" i="36"/>
  <c r="AM22" i="36"/>
  <c r="AR22" i="36" s="1"/>
  <c r="O23" i="36"/>
  <c r="P23" i="36"/>
  <c r="AA23" i="36"/>
  <c r="AB23" i="36"/>
  <c r="AM23" i="36"/>
  <c r="O24" i="36"/>
  <c r="P24" i="36"/>
  <c r="AA24" i="36"/>
  <c r="AB24" i="36"/>
  <c r="AM24" i="36"/>
  <c r="AO24" i="36" s="1"/>
  <c r="O25" i="36"/>
  <c r="P25" i="36"/>
  <c r="AA25" i="36"/>
  <c r="AH25" i="36" s="1"/>
  <c r="AB25" i="36"/>
  <c r="AM25" i="36"/>
  <c r="AS25" i="36" s="1"/>
  <c r="O26" i="36"/>
  <c r="P26" i="36"/>
  <c r="AA26" i="36"/>
  <c r="AB26" i="36"/>
  <c r="AY26" i="36" s="1"/>
  <c r="AM26" i="36"/>
  <c r="AT26" i="36" s="1"/>
  <c r="O27" i="36"/>
  <c r="P27" i="36"/>
  <c r="AA27" i="36"/>
  <c r="AB27" i="36"/>
  <c r="AM27" i="36"/>
  <c r="AQ27" i="36" s="1"/>
  <c r="O28" i="36"/>
  <c r="P28" i="36"/>
  <c r="AA28" i="36"/>
  <c r="AB28" i="36"/>
  <c r="AM28" i="36"/>
  <c r="AS28" i="36" s="1"/>
  <c r="O29" i="36"/>
  <c r="X29" i="36" s="1"/>
  <c r="P29" i="36"/>
  <c r="AA29" i="36"/>
  <c r="AB29" i="36"/>
  <c r="AM29" i="36"/>
  <c r="AU29" i="36" s="1"/>
  <c r="O30" i="36"/>
  <c r="P30" i="36"/>
  <c r="AA30" i="36"/>
  <c r="AB30" i="36"/>
  <c r="AM30" i="36"/>
  <c r="AO30" i="36" s="1"/>
  <c r="O31" i="36"/>
  <c r="P31" i="36"/>
  <c r="AA31" i="36"/>
  <c r="AB31" i="36"/>
  <c r="AM31" i="36"/>
  <c r="AQ31" i="36" s="1"/>
  <c r="O32" i="36"/>
  <c r="P32" i="36"/>
  <c r="AA32" i="36"/>
  <c r="AB32" i="36"/>
  <c r="AM32" i="36"/>
  <c r="O33" i="36"/>
  <c r="P33" i="36"/>
  <c r="AA33" i="36"/>
  <c r="AL33" i="36" s="1"/>
  <c r="AB33" i="36"/>
  <c r="AM33" i="36"/>
  <c r="AV33" i="36" s="1"/>
  <c r="O34" i="36"/>
  <c r="P34" i="36"/>
  <c r="AA34" i="36"/>
  <c r="AB34" i="36"/>
  <c r="AY34" i="36" s="1"/>
  <c r="AM34" i="36"/>
  <c r="AQ34" i="36" s="1"/>
  <c r="O35" i="36"/>
  <c r="P35" i="36"/>
  <c r="AA35" i="36"/>
  <c r="AB35" i="36"/>
  <c r="AM35" i="36"/>
  <c r="AO35" i="36" s="1"/>
  <c r="O36" i="36"/>
  <c r="P36" i="36"/>
  <c r="AA36" i="36"/>
  <c r="AE36" i="36" s="1"/>
  <c r="AB36" i="36"/>
  <c r="AM36" i="36"/>
  <c r="AR36" i="36" s="1"/>
  <c r="O37" i="36"/>
  <c r="P37" i="36"/>
  <c r="AA37" i="36"/>
  <c r="AB37" i="36"/>
  <c r="AM37" i="36"/>
  <c r="O38" i="36"/>
  <c r="S38" i="36" s="1"/>
  <c r="P38" i="36"/>
  <c r="AA38" i="36"/>
  <c r="AB38" i="36"/>
  <c r="AM38" i="36"/>
  <c r="O39" i="36"/>
  <c r="P39" i="36"/>
  <c r="AA39" i="36"/>
  <c r="AB39" i="36"/>
  <c r="AM39" i="36"/>
  <c r="AR39" i="36" s="1"/>
  <c r="O40" i="36"/>
  <c r="P40" i="36"/>
  <c r="AA40" i="36"/>
  <c r="AB40" i="36"/>
  <c r="AM40" i="36"/>
  <c r="O41" i="36"/>
  <c r="P41" i="36"/>
  <c r="AA41" i="36"/>
  <c r="AB41" i="36"/>
  <c r="AM41" i="36"/>
  <c r="AV41" i="36" s="1"/>
  <c r="O42" i="36"/>
  <c r="P42" i="36"/>
  <c r="AA42" i="36"/>
  <c r="AB42" i="36"/>
  <c r="AM42" i="36"/>
  <c r="AQ42" i="36" s="1"/>
  <c r="O43" i="36"/>
  <c r="P43" i="36"/>
  <c r="AA43" i="36"/>
  <c r="AB43" i="36"/>
  <c r="AM43" i="36"/>
  <c r="AX43" i="36" s="1"/>
  <c r="O44" i="36"/>
  <c r="P44" i="36"/>
  <c r="AA44" i="36"/>
  <c r="AB44" i="36"/>
  <c r="AM44" i="36"/>
  <c r="AX44" i="36" s="1"/>
  <c r="O45" i="36"/>
  <c r="P45" i="36"/>
  <c r="AA45" i="36"/>
  <c r="AB45" i="36"/>
  <c r="AM45" i="36"/>
  <c r="AX45" i="36" s="1"/>
  <c r="O46" i="36"/>
  <c r="P46" i="36"/>
  <c r="AA46" i="36"/>
  <c r="AB46" i="36"/>
  <c r="AM46" i="36"/>
  <c r="AS46" i="36" s="1"/>
  <c r="O47" i="36"/>
  <c r="P47" i="36"/>
  <c r="AA47" i="36"/>
  <c r="AB47" i="36"/>
  <c r="AM47" i="36"/>
  <c r="AV47" i="36" s="1"/>
  <c r="O48" i="36"/>
  <c r="P48" i="36"/>
  <c r="AA48" i="36"/>
  <c r="AB48" i="36"/>
  <c r="AM48" i="36"/>
  <c r="AR48" i="36" s="1"/>
  <c r="O49" i="36"/>
  <c r="P49" i="36"/>
  <c r="AA49" i="36"/>
  <c r="AB49" i="36"/>
  <c r="AM49" i="36"/>
  <c r="AO49" i="36" s="1"/>
  <c r="P50" i="36"/>
  <c r="AA50" i="36"/>
  <c r="AB50" i="36"/>
  <c r="AM50" i="36"/>
  <c r="AG15" i="36" l="1"/>
  <c r="U36" i="36"/>
  <c r="W17" i="36"/>
  <c r="X33" i="36"/>
  <c r="AY24" i="36"/>
  <c r="AY8" i="36"/>
  <c r="AG38" i="36"/>
  <c r="Z43" i="36"/>
  <c r="W39" i="36"/>
  <c r="V20" i="36"/>
  <c r="AC14" i="36"/>
  <c r="V12" i="36"/>
  <c r="AY47" i="36"/>
  <c r="AY45" i="36"/>
  <c r="AY22" i="36"/>
  <c r="AY18" i="36"/>
  <c r="AF17" i="36"/>
  <c r="AC45" i="36"/>
  <c r="X41" i="36"/>
  <c r="AF39" i="36"/>
  <c r="AY38" i="36"/>
  <c r="V26" i="36"/>
  <c r="AY21" i="36"/>
  <c r="AF20" i="36"/>
  <c r="S10" i="36"/>
  <c r="AH8" i="36"/>
  <c r="AY13" i="36"/>
  <c r="AY49" i="36"/>
  <c r="Q24" i="36"/>
  <c r="AC22" i="36"/>
  <c r="T21" i="36"/>
  <c r="AJ19" i="36"/>
  <c r="W18" i="36"/>
  <c r="AH16" i="36"/>
  <c r="AL28" i="36"/>
  <c r="AY25" i="36"/>
  <c r="T13" i="36"/>
  <c r="AY28" i="36"/>
  <c r="AC48" i="36"/>
  <c r="R42" i="36"/>
  <c r="AC40" i="36"/>
  <c r="AJ37" i="36"/>
  <c r="AC34" i="36"/>
  <c r="AY12" i="36"/>
  <c r="AY48" i="36"/>
  <c r="X14" i="36"/>
  <c r="AF46" i="36"/>
  <c r="AG26" i="36"/>
  <c r="S48" i="36"/>
  <c r="Q45" i="36"/>
  <c r="AC43" i="36"/>
  <c r="S31" i="36"/>
  <c r="AL29" i="36"/>
  <c r="U25" i="36"/>
  <c r="AC13" i="36"/>
  <c r="AJ10" i="36"/>
  <c r="AF49" i="36"/>
  <c r="AY43" i="36"/>
  <c r="S40" i="36"/>
  <c r="X37" i="36"/>
  <c r="AC35" i="36"/>
  <c r="R34" i="36"/>
  <c r="AE32" i="36"/>
  <c r="AC23" i="36"/>
  <c r="X22" i="36"/>
  <c r="U19" i="36"/>
  <c r="U16" i="36"/>
  <c r="AC47" i="36"/>
  <c r="AF44" i="36"/>
  <c r="Q35" i="36"/>
  <c r="AZ35" i="36" s="1"/>
  <c r="Q32" i="36"/>
  <c r="AC30" i="36"/>
  <c r="AE27" i="36"/>
  <c r="S23" i="36"/>
  <c r="AG11" i="36"/>
  <c r="AY30" i="36"/>
  <c r="X47" i="36"/>
  <c r="R44" i="36"/>
  <c r="AC42" i="36"/>
  <c r="AY39" i="36"/>
  <c r="AY33" i="36"/>
  <c r="S27" i="36"/>
  <c r="AF21" i="36"/>
  <c r="AF18" i="36"/>
  <c r="AY15" i="36"/>
  <c r="AH12" i="36"/>
  <c r="BE12" i="36" s="1"/>
  <c r="U11" i="36"/>
  <c r="AG9" i="36"/>
  <c r="AF6" i="36"/>
  <c r="AY19" i="36"/>
  <c r="AU8" i="36"/>
  <c r="AC15" i="36"/>
  <c r="AP29" i="36"/>
  <c r="AX29" i="36"/>
  <c r="AQ19" i="36"/>
  <c r="AD22" i="36"/>
  <c r="AE16" i="36"/>
  <c r="V41" i="36"/>
  <c r="U41" i="36"/>
  <c r="AR31" i="36"/>
  <c r="AW31" i="36"/>
  <c r="W29" i="36"/>
  <c r="AL22" i="36"/>
  <c r="AT21" i="36"/>
  <c r="AQ21" i="36"/>
  <c r="AK21" i="36"/>
  <c r="X21" i="36"/>
  <c r="AP21" i="36"/>
  <c r="AH21" i="36"/>
  <c r="S21" i="36"/>
  <c r="AX19" i="36"/>
  <c r="Z17" i="36"/>
  <c r="AT16" i="36"/>
  <c r="AV16" i="36"/>
  <c r="X12" i="36"/>
  <c r="AI12" i="36"/>
  <c r="S12" i="36"/>
  <c r="AQ11" i="36"/>
  <c r="AS12" i="36"/>
  <c r="AW41" i="36"/>
  <c r="AE17" i="36"/>
  <c r="AR12" i="36"/>
  <c r="AW9" i="36"/>
  <c r="AK9" i="36"/>
  <c r="AK8" i="36"/>
  <c r="AH17" i="36"/>
  <c r="T26" i="36"/>
  <c r="AX25" i="36"/>
  <c r="AR41" i="36"/>
  <c r="AV29" i="36"/>
  <c r="AD28" i="36"/>
  <c r="X25" i="36"/>
  <c r="AH23" i="36"/>
  <c r="AH20" i="36"/>
  <c r="S18" i="36"/>
  <c r="AD17" i="36"/>
  <c r="AR14" i="36"/>
  <c r="AT13" i="36"/>
  <c r="AX12" i="36"/>
  <c r="AQ12" i="36"/>
  <c r="S11" i="36"/>
  <c r="Y10" i="36"/>
  <c r="AV9" i="36"/>
  <c r="AJ9" i="36"/>
  <c r="AE8" i="36"/>
  <c r="AF23" i="36"/>
  <c r="W22" i="36"/>
  <c r="AC20" i="36"/>
  <c r="AH18" i="36"/>
  <c r="AJ17" i="36"/>
  <c r="AL15" i="36"/>
  <c r="V13" i="36"/>
  <c r="AW12" i="36"/>
  <c r="AU12" i="36"/>
  <c r="AF10" i="36"/>
  <c r="AQ49" i="36"/>
  <c r="AR47" i="36"/>
  <c r="AP47" i="36"/>
  <c r="AS47" i="36"/>
  <c r="W47" i="36"/>
  <c r="V47" i="36"/>
  <c r="AQ47" i="36"/>
  <c r="S47" i="36"/>
  <c r="R47" i="36"/>
  <c r="Z44" i="36"/>
  <c r="AD44" i="36"/>
  <c r="S44" i="36"/>
  <c r="AL44" i="36"/>
  <c r="AK43" i="36"/>
  <c r="AU43" i="36"/>
  <c r="AI43" i="36"/>
  <c r="AU41" i="36"/>
  <c r="AP41" i="36"/>
  <c r="S41" i="36"/>
  <c r="AT41" i="36"/>
  <c r="AO41" i="36"/>
  <c r="AX41" i="36"/>
  <c r="AS41" i="36"/>
  <c r="Z41" i="36"/>
  <c r="Z40" i="36"/>
  <c r="AH39" i="36"/>
  <c r="AG39" i="36"/>
  <c r="AL36" i="36"/>
  <c r="AL35" i="36"/>
  <c r="AI34" i="36"/>
  <c r="AS33" i="36"/>
  <c r="AP33" i="36"/>
  <c r="AO31" i="36"/>
  <c r="AX31" i="36"/>
  <c r="Z31" i="36"/>
  <c r="AF30" i="36"/>
  <c r="AK30" i="36"/>
  <c r="T29" i="36"/>
  <c r="V29" i="36"/>
  <c r="AK28" i="36"/>
  <c r="S26" i="36"/>
  <c r="AQ26" i="36"/>
  <c r="AJ26" i="36"/>
  <c r="Y26" i="36"/>
  <c r="Q26" i="36"/>
  <c r="AR26" i="36"/>
  <c r="AW26" i="36"/>
  <c r="AO26" i="36"/>
  <c r="AC26" i="36"/>
  <c r="W26" i="36"/>
  <c r="AU26" i="36"/>
  <c r="T25" i="36"/>
  <c r="R25" i="36"/>
  <c r="AG23" i="36"/>
  <c r="AJ22" i="36"/>
  <c r="Y22" i="36"/>
  <c r="T22" i="36"/>
  <c r="R22" i="36"/>
  <c r="V21" i="36"/>
  <c r="R21" i="36"/>
  <c r="AV21" i="36"/>
  <c r="AG21" i="36"/>
  <c r="Z21" i="36"/>
  <c r="U21" i="36"/>
  <c r="Q21" i="36"/>
  <c r="AD21" i="36"/>
  <c r="Y21" i="36"/>
  <c r="W21" i="36"/>
  <c r="AK20" i="36"/>
  <c r="AG20" i="36"/>
  <c r="AW19" i="36"/>
  <c r="AP19" i="36"/>
  <c r="AI19" i="36"/>
  <c r="Z19" i="36"/>
  <c r="AV19" i="36"/>
  <c r="AO19" i="36"/>
  <c r="AG19" i="36"/>
  <c r="AR19" i="36"/>
  <c r="AU19" i="36"/>
  <c r="R18" i="36"/>
  <c r="AG18" i="36"/>
  <c r="Y18" i="36"/>
  <c r="Q18" i="36"/>
  <c r="AE18" i="36"/>
  <c r="X18" i="36"/>
  <c r="AT17" i="36"/>
  <c r="AL17" i="36"/>
  <c r="AG17" i="36"/>
  <c r="AC17" i="36"/>
  <c r="Y17" i="36"/>
  <c r="AP17" i="36"/>
  <c r="AK17" i="36"/>
  <c r="AI17" i="36"/>
  <c r="AO16" i="36"/>
  <c r="AU16" i="36"/>
  <c r="AW16" i="36"/>
  <c r="AK16" i="36"/>
  <c r="AE15" i="36"/>
  <c r="U14" i="36"/>
  <c r="T14" i="36"/>
  <c r="AS14" i="36"/>
  <c r="AV13" i="36"/>
  <c r="X13" i="36"/>
  <c r="AQ13" i="36"/>
  <c r="S13" i="36"/>
  <c r="AP13" i="36"/>
  <c r="R13" i="36"/>
  <c r="R12" i="36"/>
  <c r="AV12" i="36"/>
  <c r="AP12" i="36"/>
  <c r="AJ12" i="36"/>
  <c r="Y12" i="36"/>
  <c r="AO12" i="36"/>
  <c r="R11" i="36"/>
  <c r="Z11" i="36"/>
  <c r="Q11" i="36"/>
  <c r="Y11" i="36"/>
  <c r="X10" i="36"/>
  <c r="R10" i="36"/>
  <c r="AG10" i="36"/>
  <c r="Z10" i="36"/>
  <c r="Q10" i="36"/>
  <c r="AO9" i="36"/>
  <c r="AF9" i="36"/>
  <c r="Y9" i="36"/>
  <c r="AD9" i="36"/>
  <c r="AF8" i="36"/>
  <c r="AD7" i="36"/>
  <c r="AU50" i="36"/>
  <c r="AV50" i="36"/>
  <c r="AG50" i="36"/>
  <c r="AK50" i="36"/>
  <c r="AC50" i="36"/>
  <c r="AQ38" i="36"/>
  <c r="AU38" i="36"/>
  <c r="AV38" i="36"/>
  <c r="AQ23" i="36"/>
  <c r="AT23" i="36"/>
  <c r="AV23" i="36"/>
  <c r="AJ50" i="36"/>
  <c r="AH49" i="36"/>
  <c r="AD49" i="36"/>
  <c r="AE49" i="36"/>
  <c r="AX39" i="36"/>
  <c r="AU39" i="36"/>
  <c r="AO39" i="36"/>
  <c r="AV39" i="36"/>
  <c r="AQ39" i="36"/>
  <c r="AW39" i="36"/>
  <c r="AS50" i="36"/>
  <c r="AF50" i="36"/>
  <c r="AG49" i="36"/>
  <c r="T40" i="36"/>
  <c r="Q40" i="36"/>
  <c r="U40" i="36"/>
  <c r="R40" i="36"/>
  <c r="Y40" i="36"/>
  <c r="AW38" i="36"/>
  <c r="AV37" i="36"/>
  <c r="AT37" i="36"/>
  <c r="AW23" i="36"/>
  <c r="S28" i="36"/>
  <c r="V28" i="36"/>
  <c r="AJ24" i="36"/>
  <c r="AG24" i="36"/>
  <c r="Y20" i="36"/>
  <c r="S20" i="36"/>
  <c r="AU18" i="36"/>
  <c r="AK13" i="36"/>
  <c r="AO50" i="36"/>
  <c r="Z47" i="36"/>
  <c r="U47" i="36"/>
  <c r="Q47" i="36"/>
  <c r="AG43" i="36"/>
  <c r="W41" i="36"/>
  <c r="AI40" i="36"/>
  <c r="AJ39" i="36"/>
  <c r="AE39" i="36"/>
  <c r="AG37" i="36"/>
  <c r="AK36" i="36"/>
  <c r="AR35" i="36"/>
  <c r="R31" i="36"/>
  <c r="AS26" i="36"/>
  <c r="U26" i="36"/>
  <c r="AV25" i="36"/>
  <c r="Y24" i="36"/>
  <c r="AJ23" i="36"/>
  <c r="AI23" i="36"/>
  <c r="V22" i="36"/>
  <c r="Q22" i="36"/>
  <c r="AX21" i="36"/>
  <c r="AS21" i="36"/>
  <c r="AO21" i="36"/>
  <c r="AI21" i="36"/>
  <c r="AJ21" i="36"/>
  <c r="AI20" i="36"/>
  <c r="X20" i="36"/>
  <c r="R20" i="36"/>
  <c r="AF19" i="36"/>
  <c r="Y19" i="36"/>
  <c r="R19" i="36"/>
  <c r="AP18" i="36"/>
  <c r="AI18" i="36"/>
  <c r="Z18" i="36"/>
  <c r="AJ16" i="36"/>
  <c r="AD16" i="36"/>
  <c r="Y16" i="36"/>
  <c r="AS15" i="36"/>
  <c r="AU14" i="36"/>
  <c r="AQ14" i="36"/>
  <c r="AK14" i="36"/>
  <c r="W14" i="36"/>
  <c r="S14" i="36"/>
  <c r="AX13" i="36"/>
  <c r="AS13" i="36"/>
  <c r="AO13" i="36"/>
  <c r="AJ13" i="36"/>
  <c r="Z13" i="36"/>
  <c r="U13" i="36"/>
  <c r="Q13" i="36"/>
  <c r="U12" i="36"/>
  <c r="Q12" i="36"/>
  <c r="AX11" i="36"/>
  <c r="AP11" i="36"/>
  <c r="X11" i="36"/>
  <c r="T11" i="36"/>
  <c r="AI10" i="36"/>
  <c r="AE10" i="36"/>
  <c r="AH9" i="36"/>
  <c r="AC9" i="36"/>
  <c r="X9" i="36"/>
  <c r="AV8" i="36"/>
  <c r="AJ8" i="36"/>
  <c r="AC8" i="36"/>
  <c r="S19" i="36"/>
  <c r="AL14" i="36"/>
  <c r="AY50" i="36"/>
  <c r="Y47" i="36"/>
  <c r="T47" i="36"/>
  <c r="AU44" i="36"/>
  <c r="W44" i="36"/>
  <c r="AC41" i="36"/>
  <c r="AK40" i="36"/>
  <c r="AI39" i="36"/>
  <c r="AU35" i="36"/>
  <c r="AR33" i="36"/>
  <c r="AD31" i="36"/>
  <c r="Q31" i="36"/>
  <c r="AU25" i="36"/>
  <c r="Z22" i="36"/>
  <c r="U22" i="36"/>
  <c r="AW21" i="36"/>
  <c r="AU21" i="36"/>
  <c r="AP20" i="36"/>
  <c r="U20" i="36"/>
  <c r="Q20" i="36"/>
  <c r="X19" i="36"/>
  <c r="Q19" i="36"/>
  <c r="AW18" i="36"/>
  <c r="AO18" i="36"/>
  <c r="AG16" i="36"/>
  <c r="AC16" i="36"/>
  <c r="W16" i="36"/>
  <c r="AD15" i="36"/>
  <c r="AT14" i="36"/>
  <c r="AI14" i="36"/>
  <c r="V14" i="36"/>
  <c r="AW13" i="36"/>
  <c r="AU13" i="36"/>
  <c r="Y13" i="36"/>
  <c r="W13" i="36"/>
  <c r="Z12" i="36"/>
  <c r="T12" i="36"/>
  <c r="W12" i="36"/>
  <c r="AW11" i="36"/>
  <c r="AO11" i="36"/>
  <c r="AH10" i="36"/>
  <c r="AL9" i="36"/>
  <c r="AI9" i="36"/>
  <c r="Q9" i="36"/>
  <c r="AG8" i="36"/>
  <c r="AI8" i="36"/>
  <c r="AO40" i="36"/>
  <c r="AF29" i="36"/>
  <c r="Z20" i="36"/>
  <c r="T20" i="36"/>
  <c r="W20" i="36"/>
  <c r="T19" i="36"/>
  <c r="W19" i="36"/>
  <c r="AX18" i="36"/>
  <c r="AL16" i="36"/>
  <c r="AF16" i="36"/>
  <c r="AI16" i="36"/>
  <c r="AI13" i="36"/>
  <c r="AV11" i="36"/>
  <c r="AR11" i="36"/>
  <c r="AL7" i="36"/>
  <c r="AF7" i="36"/>
  <c r="AV6" i="36"/>
  <c r="X6" i="36"/>
  <c r="AT7" i="36"/>
  <c r="AY7" i="36"/>
  <c r="AU7" i="36"/>
  <c r="AJ7" i="36"/>
  <c r="AI7" i="36"/>
  <c r="AE7" i="36"/>
  <c r="AU6" i="36"/>
  <c r="AE6" i="36"/>
  <c r="AT6" i="36"/>
  <c r="AL6" i="36"/>
  <c r="AD6" i="36"/>
  <c r="W6" i="36"/>
  <c r="AS6" i="36"/>
  <c r="AK6" i="36"/>
  <c r="AC6" i="36"/>
  <c r="V6" i="36"/>
  <c r="AI6" i="36"/>
  <c r="U6" i="36"/>
  <c r="AI48" i="36"/>
  <c r="AH48" i="36"/>
  <c r="AJ48" i="36"/>
  <c r="AP48" i="36"/>
  <c r="AK48" i="36"/>
  <c r="AF48" i="36"/>
  <c r="AQ48" i="36"/>
  <c r="AE48" i="36"/>
  <c r="AV46" i="36"/>
  <c r="AT46" i="36"/>
  <c r="AR46" i="36"/>
  <c r="AQ46" i="36"/>
  <c r="AX46" i="36"/>
  <c r="AP46" i="36"/>
  <c r="AJ45" i="36"/>
  <c r="Z45" i="36"/>
  <c r="AS45" i="36"/>
  <c r="AI45" i="36"/>
  <c r="Y45" i="36"/>
  <c r="AR45" i="36"/>
  <c r="AQ45" i="36"/>
  <c r="AH45" i="36"/>
  <c r="W45" i="36"/>
  <c r="AP45" i="36"/>
  <c r="AG45" i="36"/>
  <c r="U45" i="36"/>
  <c r="AW45" i="36"/>
  <c r="AK45" i="36"/>
  <c r="T45" i="36"/>
  <c r="AU45" i="36"/>
  <c r="AO45" i="36"/>
  <c r="AE45" i="36"/>
  <c r="S45" i="36"/>
  <c r="AS43" i="36"/>
  <c r="AF43" i="36"/>
  <c r="AP43" i="36"/>
  <c r="AH43" i="36"/>
  <c r="AL42" i="36"/>
  <c r="R41" i="36"/>
  <c r="Q41" i="36"/>
  <c r="AQ41" i="36"/>
  <c r="Y41" i="36"/>
  <c r="T41" i="36"/>
  <c r="AS37" i="36"/>
  <c r="AF37" i="36"/>
  <c r="AU37" i="36"/>
  <c r="AE37" i="36"/>
  <c r="AD37" i="36"/>
  <c r="AL37" i="36"/>
  <c r="AC37" i="36"/>
  <c r="AK37" i="36"/>
  <c r="AI37" i="36"/>
  <c r="AH37" i="36"/>
  <c r="AJ36" i="36"/>
  <c r="AW36" i="36"/>
  <c r="AU36" i="36"/>
  <c r="AT36" i="36"/>
  <c r="AF35" i="36"/>
  <c r="AJ35" i="36"/>
  <c r="AV35" i="36"/>
  <c r="AT35" i="36"/>
  <c r="X35" i="36"/>
  <c r="V35" i="36"/>
  <c r="T35" i="36"/>
  <c r="W35" i="36"/>
  <c r="AE34" i="36"/>
  <c r="AS34" i="36"/>
  <c r="W34" i="36"/>
  <c r="U34" i="36"/>
  <c r="S34" i="36"/>
  <c r="AJ34" i="36"/>
  <c r="AX33" i="36"/>
  <c r="AO33" i="36"/>
  <c r="AW33" i="36"/>
  <c r="AU33" i="36"/>
  <c r="AT33" i="36"/>
  <c r="AI33" i="36"/>
  <c r="AQ33" i="36"/>
  <c r="Z33" i="36"/>
  <c r="AW30" i="36"/>
  <c r="W28" i="36"/>
  <c r="AX27" i="36"/>
  <c r="AL27" i="36"/>
  <c r="Z27" i="36"/>
  <c r="AV27" i="36"/>
  <c r="AK27" i="36"/>
  <c r="X27" i="36"/>
  <c r="AT27" i="36"/>
  <c r="AJ27" i="36"/>
  <c r="V27" i="36"/>
  <c r="AS27" i="36"/>
  <c r="AH27" i="36"/>
  <c r="U27" i="36"/>
  <c r="AR27" i="36"/>
  <c r="AD27" i="36"/>
  <c r="T27" i="36"/>
  <c r="AP27" i="36"/>
  <c r="AC27" i="36"/>
  <c r="R27" i="36"/>
  <c r="AU27" i="36"/>
  <c r="W27" i="36"/>
  <c r="Z25" i="36"/>
  <c r="AP25" i="36"/>
  <c r="S25" i="36"/>
  <c r="AI24" i="36"/>
  <c r="W24" i="36"/>
  <c r="AH24" i="36"/>
  <c r="AE24" i="36"/>
  <c r="Z24" i="36"/>
  <c r="AO23" i="36"/>
  <c r="AD23" i="36"/>
  <c r="AL23" i="36"/>
  <c r="Y23" i="36"/>
  <c r="X23" i="36"/>
  <c r="V23" i="36"/>
  <c r="Q23" i="36"/>
  <c r="R49" i="36"/>
  <c r="Z49" i="36"/>
  <c r="AK46" i="36"/>
  <c r="W46" i="36"/>
  <c r="Q46" i="36"/>
  <c r="Y46" i="36"/>
  <c r="Z46" i="36"/>
  <c r="AP49" i="36"/>
  <c r="AX49" i="36"/>
  <c r="AX48" i="36"/>
  <c r="V48" i="36"/>
  <c r="AH47" i="36"/>
  <c r="V46" i="36"/>
  <c r="AT44" i="36"/>
  <c r="AJ44" i="36"/>
  <c r="AJ42" i="36"/>
  <c r="AX40" i="36"/>
  <c r="U39" i="36"/>
  <c r="V39" i="36"/>
  <c r="Q39" i="36"/>
  <c r="R39" i="36"/>
  <c r="T39" i="36"/>
  <c r="BC39" i="36" s="1"/>
  <c r="AH38" i="36"/>
  <c r="AJ38" i="36"/>
  <c r="AC38" i="36"/>
  <c r="AK38" i="36"/>
  <c r="AD38" i="36"/>
  <c r="AF38" i="36"/>
  <c r="AV32" i="36"/>
  <c r="AU32" i="36"/>
  <c r="AW32" i="36"/>
  <c r="AQ32" i="36"/>
  <c r="Q8" i="36"/>
  <c r="Y8" i="36"/>
  <c r="R8" i="36"/>
  <c r="Z8" i="36"/>
  <c r="S8" i="36"/>
  <c r="T8" i="36"/>
  <c r="U8" i="36"/>
  <c r="V8" i="36"/>
  <c r="W8" i="36"/>
  <c r="X8" i="36"/>
  <c r="AU49" i="36"/>
  <c r="AL49" i="36"/>
  <c r="AC49" i="36"/>
  <c r="T49" i="36"/>
  <c r="AV48" i="36"/>
  <c r="AO48" i="36"/>
  <c r="AW48" i="36"/>
  <c r="AD48" i="36"/>
  <c r="U48" i="36"/>
  <c r="AX47" i="36"/>
  <c r="AO47" i="36"/>
  <c r="AG47" i="36"/>
  <c r="U46" i="36"/>
  <c r="AT45" i="36"/>
  <c r="AV45" i="36"/>
  <c r="R45" i="36"/>
  <c r="AR44" i="36"/>
  <c r="AI44" i="36"/>
  <c r="Y44" i="36"/>
  <c r="U44" i="36"/>
  <c r="AO43" i="36"/>
  <c r="AE43" i="36"/>
  <c r="U43" i="36"/>
  <c r="AT42" i="36"/>
  <c r="AH42" i="36"/>
  <c r="U42" i="36"/>
  <c r="AJ41" i="36"/>
  <c r="BG41" i="36" s="1"/>
  <c r="AW40" i="36"/>
  <c r="AF40" i="36"/>
  <c r="Y38" i="36"/>
  <c r="Y36" i="36"/>
  <c r="AK35" i="36"/>
  <c r="R30" i="36"/>
  <c r="Z30" i="36"/>
  <c r="T30" i="36"/>
  <c r="V30" i="36"/>
  <c r="S30" i="36"/>
  <c r="W30" i="36"/>
  <c r="X30" i="36"/>
  <c r="Q30" i="36"/>
  <c r="U30" i="36"/>
  <c r="Y30" i="36"/>
  <c r="AE46" i="36"/>
  <c r="AG46" i="36"/>
  <c r="W49" i="36"/>
  <c r="X48" i="36"/>
  <c r="AJ47" i="36"/>
  <c r="BG47" i="36" s="1"/>
  <c r="AW44" i="36"/>
  <c r="AV49" i="36"/>
  <c r="U49" i="36"/>
  <c r="AH46" i="36"/>
  <c r="W43" i="36"/>
  <c r="AU42" i="36"/>
  <c r="V42" i="36"/>
  <c r="AL41" i="36"/>
  <c r="Q37" i="36"/>
  <c r="Y37" i="36"/>
  <c r="S37" i="36"/>
  <c r="T37" i="36"/>
  <c r="R37" i="36"/>
  <c r="U37" i="36"/>
  <c r="W37" i="36"/>
  <c r="AT49" i="36"/>
  <c r="AK49" i="36"/>
  <c r="S49" i="36"/>
  <c r="AU48" i="36"/>
  <c r="AL48" i="36"/>
  <c r="T48" i="36"/>
  <c r="AW47" i="36"/>
  <c r="AE47" i="36"/>
  <c r="AY46" i="36"/>
  <c r="AU46" i="36"/>
  <c r="AO46" i="36"/>
  <c r="AW46" i="36"/>
  <c r="AD46" i="36"/>
  <c r="T46" i="36"/>
  <c r="AD45" i="36"/>
  <c r="AL45" i="36"/>
  <c r="AF45" i="36"/>
  <c r="AQ44" i="36"/>
  <c r="AH44" i="36"/>
  <c r="X44" i="36"/>
  <c r="S43" i="36"/>
  <c r="AS42" i="36"/>
  <c r="AE42" i="36"/>
  <c r="T42" i="36"/>
  <c r="AG41" i="36"/>
  <c r="AV40" i="36"/>
  <c r="Z39" i="36"/>
  <c r="AP38" i="36"/>
  <c r="AX38" i="36"/>
  <c r="AR38" i="36"/>
  <c r="AS38" i="36"/>
  <c r="AO38" i="36"/>
  <c r="AT38" i="36"/>
  <c r="X38" i="36"/>
  <c r="AV36" i="36"/>
  <c r="AP36" i="36"/>
  <c r="AX36" i="36"/>
  <c r="AQ36" i="36"/>
  <c r="AO36" i="36"/>
  <c r="AS36" i="36"/>
  <c r="W36" i="36"/>
  <c r="AY35" i="36"/>
  <c r="AH32" i="36"/>
  <c r="Y43" i="36"/>
  <c r="Q49" i="36"/>
  <c r="AZ49" i="36" s="1"/>
  <c r="AT48" i="36"/>
  <c r="AU47" i="36"/>
  <c r="S46" i="36"/>
  <c r="AR43" i="36"/>
  <c r="AT43" i="36"/>
  <c r="R43" i="36"/>
  <c r="AD42" i="36"/>
  <c r="S42" i="36"/>
  <c r="AD41" i="36"/>
  <c r="AR40" i="36"/>
  <c r="Y39" i="36"/>
  <c r="AL38" i="36"/>
  <c r="W38" i="36"/>
  <c r="AT34" i="36"/>
  <c r="AV34" i="36"/>
  <c r="AO34" i="36"/>
  <c r="AW34" i="36"/>
  <c r="AX34" i="36"/>
  <c r="AP34" i="36"/>
  <c r="AR34" i="36"/>
  <c r="U33" i="36"/>
  <c r="S33" i="36"/>
  <c r="V33" i="36"/>
  <c r="W33" i="36"/>
  <c r="Q33" i="36"/>
  <c r="R33" i="36"/>
  <c r="T33" i="36"/>
  <c r="Y33" i="36"/>
  <c r="Z48" i="36"/>
  <c r="AK47" i="36"/>
  <c r="Q48" i="36"/>
  <c r="Y48" i="36"/>
  <c r="AS49" i="36"/>
  <c r="AJ49" i="36"/>
  <c r="AD47" i="36"/>
  <c r="AC46" i="36"/>
  <c r="AP44" i="36"/>
  <c r="AG44" i="36"/>
  <c r="V44" i="36"/>
  <c r="AW43" i="36"/>
  <c r="AR49" i="36"/>
  <c r="AI49" i="36"/>
  <c r="Y49" i="36"/>
  <c r="AS48" i="36"/>
  <c r="AG48" i="36"/>
  <c r="R48" i="36"/>
  <c r="AT47" i="36"/>
  <c r="AL47" i="36"/>
  <c r="AL46" i="36"/>
  <c r="R46" i="36"/>
  <c r="V45" i="36"/>
  <c r="X45" i="36"/>
  <c r="AY44" i="36"/>
  <c r="AO44" i="36"/>
  <c r="T44" i="36"/>
  <c r="AV43" i="36"/>
  <c r="AJ43" i="36"/>
  <c r="AD43" i="36"/>
  <c r="AL43" i="36"/>
  <c r="Q43" i="36"/>
  <c r="AD40" i="36"/>
  <c r="AL40" i="36"/>
  <c r="AE40" i="36"/>
  <c r="AG40" i="36"/>
  <c r="AH40" i="36"/>
  <c r="AJ40" i="36"/>
  <c r="X39" i="36"/>
  <c r="AI38" i="36"/>
  <c r="Z37" i="36"/>
  <c r="AY36" i="36"/>
  <c r="AC25" i="36"/>
  <c r="AK25" i="36"/>
  <c r="AD25" i="36"/>
  <c r="AL25" i="36"/>
  <c r="AE25" i="36"/>
  <c r="AG25" i="36"/>
  <c r="AF25" i="36"/>
  <c r="AI25" i="36"/>
  <c r="AJ25" i="36"/>
  <c r="X49" i="36"/>
  <c r="AO42" i="36"/>
  <c r="AW42" i="36"/>
  <c r="AP42" i="36"/>
  <c r="AR42" i="36"/>
  <c r="AY42" i="36"/>
  <c r="AH41" i="36"/>
  <c r="AY41" i="36"/>
  <c r="AK41" i="36"/>
  <c r="AU40" i="36"/>
  <c r="AP40" i="36"/>
  <c r="AQ40" i="36"/>
  <c r="AS40" i="36"/>
  <c r="X36" i="36"/>
  <c r="R36" i="36"/>
  <c r="Z36" i="36"/>
  <c r="S36" i="36"/>
  <c r="Q36" i="36"/>
  <c r="T36" i="36"/>
  <c r="V36" i="36"/>
  <c r="AJ32" i="36"/>
  <c r="AD32" i="36"/>
  <c r="AC32" i="36"/>
  <c r="AF32" i="36"/>
  <c r="AG32" i="36"/>
  <c r="AI32" i="36"/>
  <c r="AK32" i="36"/>
  <c r="AL32" i="36"/>
  <c r="AJ46" i="36"/>
  <c r="T43" i="36"/>
  <c r="V43" i="36"/>
  <c r="AX42" i="36"/>
  <c r="AG42" i="36"/>
  <c r="AF42" i="36"/>
  <c r="AI42" i="36"/>
  <c r="Q42" i="36"/>
  <c r="Y42" i="36"/>
  <c r="W42" i="36"/>
  <c r="Z42" i="36"/>
  <c r="AT40" i="36"/>
  <c r="S39" i="36"/>
  <c r="AE38" i="36"/>
  <c r="R38" i="36"/>
  <c r="Z38" i="36"/>
  <c r="T38" i="36"/>
  <c r="U38" i="36"/>
  <c r="Q38" i="36"/>
  <c r="V38" i="36"/>
  <c r="V37" i="36"/>
  <c r="AT32" i="36"/>
  <c r="AF47" i="36"/>
  <c r="AS44" i="36"/>
  <c r="AW49" i="36"/>
  <c r="V49" i="36"/>
  <c r="W48" i="36"/>
  <c r="AI47" i="36"/>
  <c r="AI46" i="36"/>
  <c r="X46" i="36"/>
  <c r="AV44" i="36"/>
  <c r="AC44" i="36"/>
  <c r="AK44" i="36"/>
  <c r="AE44" i="36"/>
  <c r="Q44" i="36"/>
  <c r="AQ43" i="36"/>
  <c r="X43" i="36"/>
  <c r="AV42" i="36"/>
  <c r="AK42" i="36"/>
  <c r="X42" i="36"/>
  <c r="AY40" i="36"/>
  <c r="AX37" i="36"/>
  <c r="AP37" i="36"/>
  <c r="AY37" i="36"/>
  <c r="AF36" i="36"/>
  <c r="AH36" i="36"/>
  <c r="AI36" i="36"/>
  <c r="AC36" i="36"/>
  <c r="AD36" i="36"/>
  <c r="AG36" i="36"/>
  <c r="AU34" i="36"/>
  <c r="AC33" i="36"/>
  <c r="AK33" i="36"/>
  <c r="AE33" i="36"/>
  <c r="AF33" i="36"/>
  <c r="AD33" i="36"/>
  <c r="AG33" i="36"/>
  <c r="AH33" i="36"/>
  <c r="AJ33" i="36"/>
  <c r="AS32" i="36"/>
  <c r="AY32" i="36"/>
  <c r="R32" i="36"/>
  <c r="U32" i="36"/>
  <c r="Y32" i="36"/>
  <c r="AE41" i="36"/>
  <c r="AF41" i="36"/>
  <c r="V40" i="36"/>
  <c r="W40" i="36"/>
  <c r="AP39" i="36"/>
  <c r="AS35" i="36"/>
  <c r="AI35" i="36"/>
  <c r="U35" i="36"/>
  <c r="AH34" i="36"/>
  <c r="T34" i="36"/>
  <c r="T32" i="36"/>
  <c r="V32" i="36"/>
  <c r="S32" i="36"/>
  <c r="W32" i="36"/>
  <c r="X32" i="36"/>
  <c r="AU31" i="36"/>
  <c r="AP31" i="36"/>
  <c r="AT31" i="36"/>
  <c r="AV31" i="36"/>
  <c r="V31" i="36"/>
  <c r="AO29" i="36"/>
  <c r="AW29" i="36"/>
  <c r="AQ29" i="36"/>
  <c r="AS29" i="36"/>
  <c r="AR29" i="36"/>
  <c r="AT29" i="36"/>
  <c r="AF28" i="36"/>
  <c r="AG28" i="36"/>
  <c r="AH28" i="36"/>
  <c r="AJ28" i="36"/>
  <c r="AC28" i="36"/>
  <c r="AE28" i="36"/>
  <c r="AI28" i="36"/>
  <c r="AR24" i="36"/>
  <c r="AS24" i="36"/>
  <c r="AT24" i="36"/>
  <c r="AV24" i="36"/>
  <c r="AP24" i="36"/>
  <c r="AU24" i="36"/>
  <c r="AW24" i="36"/>
  <c r="AV22" i="36"/>
  <c r="AW22" i="36"/>
  <c r="AO22" i="36"/>
  <c r="AX22" i="36"/>
  <c r="AP22" i="36"/>
  <c r="AQ22" i="36"/>
  <c r="AS22" i="36"/>
  <c r="AT22" i="36"/>
  <c r="AU22" i="36"/>
  <c r="AU10" i="36"/>
  <c r="AO10" i="36"/>
  <c r="AP10" i="36"/>
  <c r="AV10" i="36"/>
  <c r="AW10" i="36"/>
  <c r="AX10" i="36"/>
  <c r="AI41" i="36"/>
  <c r="X40" i="36"/>
  <c r="AO37" i="36"/>
  <c r="AW37" i="36"/>
  <c r="AQ37" i="36"/>
  <c r="AR37" i="36"/>
  <c r="AQ35" i="36"/>
  <c r="AD35" i="36"/>
  <c r="S35" i="36"/>
  <c r="AO32" i="36"/>
  <c r="Z32" i="36"/>
  <c r="AL31" i="36"/>
  <c r="AS30" i="36"/>
  <c r="AH30" i="36"/>
  <c r="AJ30" i="36"/>
  <c r="AD30" i="36"/>
  <c r="AL30" i="36"/>
  <c r="AE30" i="36"/>
  <c r="AG30" i="36"/>
  <c r="AI30" i="36"/>
  <c r="AJ29" i="36"/>
  <c r="AS39" i="36"/>
  <c r="AT39" i="36"/>
  <c r="AC39" i="36"/>
  <c r="AK39" i="36"/>
  <c r="AD39" i="36"/>
  <c r="AL39" i="36"/>
  <c r="AG31" i="36"/>
  <c r="AY31" i="36"/>
  <c r="U31" i="36"/>
  <c r="W31" i="36"/>
  <c r="T31" i="36"/>
  <c r="X31" i="36"/>
  <c r="Y31" i="36"/>
  <c r="AV28" i="36"/>
  <c r="AO28" i="36"/>
  <c r="AW28" i="36"/>
  <c r="AP28" i="36"/>
  <c r="AX28" i="36"/>
  <c r="AR28" i="36"/>
  <c r="AQ28" i="36"/>
  <c r="AT28" i="36"/>
  <c r="AU28" i="36"/>
  <c r="AD26" i="36"/>
  <c r="AL26" i="36"/>
  <c r="AE26" i="36"/>
  <c r="AF26" i="36"/>
  <c r="AH26" i="36"/>
  <c r="AI26" i="36"/>
  <c r="AK26" i="36"/>
  <c r="AD34" i="36"/>
  <c r="AL34" i="36"/>
  <c r="AF34" i="36"/>
  <c r="AG34" i="36"/>
  <c r="V34" i="36"/>
  <c r="X34" i="36"/>
  <c r="Q34" i="36"/>
  <c r="Y34" i="36"/>
  <c r="AH29" i="36"/>
  <c r="AI29" i="36"/>
  <c r="AD29" i="36"/>
  <c r="AE29" i="36"/>
  <c r="AE35" i="36"/>
  <c r="AG35" i="36"/>
  <c r="AH35" i="36"/>
  <c r="AK34" i="36"/>
  <c r="Z34" i="36"/>
  <c r="AI31" i="36"/>
  <c r="AC31" i="36"/>
  <c r="AK31" i="36"/>
  <c r="AE31" i="36"/>
  <c r="AF31" i="36"/>
  <c r="AH31" i="36"/>
  <c r="AJ31" i="36"/>
  <c r="AP30" i="36"/>
  <c r="AX30" i="36"/>
  <c r="AR30" i="36"/>
  <c r="AT30" i="36"/>
  <c r="AQ30" i="36"/>
  <c r="AU30" i="36"/>
  <c r="AV30" i="36"/>
  <c r="AX24" i="36"/>
  <c r="AQ24" i="36"/>
  <c r="AX35" i="36"/>
  <c r="AP35" i="36"/>
  <c r="Z35" i="36"/>
  <c r="R35" i="36"/>
  <c r="AP32" i="36"/>
  <c r="AY29" i="36"/>
  <c r="U28" i="36"/>
  <c r="AF27" i="36"/>
  <c r="AG27" i="36"/>
  <c r="AI27" i="36"/>
  <c r="AR25" i="36"/>
  <c r="V25" i="36"/>
  <c r="W25" i="36"/>
  <c r="Q25" i="36"/>
  <c r="Y25" i="36"/>
  <c r="R24" i="36"/>
  <c r="AU17" i="36"/>
  <c r="AX17" i="36"/>
  <c r="AW35" i="36"/>
  <c r="Y35" i="36"/>
  <c r="AX32" i="36"/>
  <c r="Q29" i="36"/>
  <c r="Y29" i="36"/>
  <c r="R29" i="36"/>
  <c r="Z29" i="36"/>
  <c r="S29" i="36"/>
  <c r="U29" i="36"/>
  <c r="AQ25" i="36"/>
  <c r="R23" i="36"/>
  <c r="Z23" i="36"/>
  <c r="AY23" i="36"/>
  <c r="T23" i="36"/>
  <c r="W23" i="36"/>
  <c r="AX20" i="36"/>
  <c r="S17" i="36"/>
  <c r="T17" i="36"/>
  <c r="U17" i="36"/>
  <c r="Q17" i="36"/>
  <c r="R17" i="36"/>
  <c r="V17" i="36"/>
  <c r="X17" i="36"/>
  <c r="AF22" i="36"/>
  <c r="AE22" i="36"/>
  <c r="AG22" i="36"/>
  <c r="AH22" i="36"/>
  <c r="AI22" i="36"/>
  <c r="AK22" i="36"/>
  <c r="AQ20" i="36"/>
  <c r="AR32" i="36"/>
  <c r="AG29" i="36"/>
  <c r="X28" i="36"/>
  <c r="Q28" i="36"/>
  <c r="Y28" i="36"/>
  <c r="R28" i="36"/>
  <c r="Z28" i="36"/>
  <c r="T28" i="36"/>
  <c r="S24" i="36"/>
  <c r="T24" i="36"/>
  <c r="U24" i="36"/>
  <c r="V24" i="36"/>
  <c r="X24" i="36"/>
  <c r="AP23" i="36"/>
  <c r="AX23" i="36"/>
  <c r="AR23" i="36"/>
  <c r="AU23" i="36"/>
  <c r="AY20" i="36"/>
  <c r="AU20" i="36"/>
  <c r="AR20" i="36"/>
  <c r="AS20" i="36"/>
  <c r="AV20" i="36"/>
  <c r="AW20" i="36"/>
  <c r="AO20" i="36"/>
  <c r="X15" i="36"/>
  <c r="Q15" i="36"/>
  <c r="Y15" i="36"/>
  <c r="R15" i="36"/>
  <c r="Z15" i="36"/>
  <c r="S15" i="36"/>
  <c r="AQ10" i="36"/>
  <c r="X7" i="36"/>
  <c r="Q7" i="36"/>
  <c r="Y7" i="36"/>
  <c r="R7" i="36"/>
  <c r="Z7" i="36"/>
  <c r="S7" i="36"/>
  <c r="T7" i="36"/>
  <c r="U7" i="36"/>
  <c r="AK29" i="36"/>
  <c r="AC29" i="36"/>
  <c r="AY27" i="36"/>
  <c r="AX26" i="36"/>
  <c r="AP26" i="36"/>
  <c r="Z26" i="36"/>
  <c r="R26" i="36"/>
  <c r="AW25" i="36"/>
  <c r="AO25" i="36"/>
  <c r="AF24" i="36"/>
  <c r="AE23" i="36"/>
  <c r="S22" i="36"/>
  <c r="AH19" i="36"/>
  <c r="AQ18" i="36"/>
  <c r="X16" i="36"/>
  <c r="AF15" i="36"/>
  <c r="AI15" i="36"/>
  <c r="AJ14" i="36"/>
  <c r="AV15" i="36"/>
  <c r="AO15" i="36"/>
  <c r="AW15" i="36"/>
  <c r="AP15" i="36"/>
  <c r="AX15" i="36"/>
  <c r="AQ15" i="36"/>
  <c r="AI11" i="36"/>
  <c r="AS31" i="36"/>
  <c r="AW27" i="36"/>
  <c r="AO27" i="36"/>
  <c r="Y27" i="36"/>
  <c r="Q27" i="36"/>
  <c r="AV26" i="36"/>
  <c r="X26" i="36"/>
  <c r="AL24" i="36"/>
  <c r="AD24" i="36"/>
  <c r="AS23" i="36"/>
  <c r="AK23" i="36"/>
  <c r="U23" i="36"/>
  <c r="AL21" i="36"/>
  <c r="AC21" i="36"/>
  <c r="AT20" i="36"/>
  <c r="AQ17" i="36"/>
  <c r="AR17" i="36"/>
  <c r="AS17" i="36"/>
  <c r="V16" i="36"/>
  <c r="W15" i="36"/>
  <c r="AD14" i="36"/>
  <c r="AC12" i="36"/>
  <c r="AK12" i="36"/>
  <c r="AD12" i="36"/>
  <c r="AL12" i="36"/>
  <c r="AE12" i="36"/>
  <c r="AF12" i="36"/>
  <c r="AG12" i="36"/>
  <c r="AH11" i="36"/>
  <c r="AO8" i="36"/>
  <c r="AW8" i="36"/>
  <c r="AP8" i="36"/>
  <c r="AX8" i="36"/>
  <c r="AQ8" i="36"/>
  <c r="AR8" i="36"/>
  <c r="AS8" i="36"/>
  <c r="AT8" i="36"/>
  <c r="AT25" i="36"/>
  <c r="AK24" i="36"/>
  <c r="AC24" i="36"/>
  <c r="AZ24" i="36" s="1"/>
  <c r="AD20" i="36"/>
  <c r="AL20" i="36"/>
  <c r="AE20" i="36"/>
  <c r="AJ18" i="36"/>
  <c r="AC18" i="36"/>
  <c r="AK18" i="36"/>
  <c r="AD18" i="36"/>
  <c r="AL18" i="36"/>
  <c r="AW17" i="36"/>
  <c r="AK15" i="36"/>
  <c r="V15" i="36"/>
  <c r="AD13" i="36"/>
  <c r="AL13" i="36"/>
  <c r="AE13" i="36"/>
  <c r="AF13" i="36"/>
  <c r="BC13" i="36" s="1"/>
  <c r="AG13" i="36"/>
  <c r="AH13" i="36"/>
  <c r="R9" i="36"/>
  <c r="Z9" i="36"/>
  <c r="AY9" i="36"/>
  <c r="U9" i="36"/>
  <c r="V9" i="36"/>
  <c r="W9" i="36"/>
  <c r="AE21" i="36"/>
  <c r="AJ20" i="36"/>
  <c r="AC19" i="36"/>
  <c r="AK19" i="36"/>
  <c r="AD19" i="36"/>
  <c r="AL19" i="36"/>
  <c r="AE19" i="36"/>
  <c r="AR18" i="36"/>
  <c r="AS18" i="36"/>
  <c r="AT18" i="36"/>
  <c r="T18" i="36"/>
  <c r="U18" i="36"/>
  <c r="V18" i="36"/>
  <c r="AV17" i="36"/>
  <c r="AP16" i="36"/>
  <c r="AX16" i="36"/>
  <c r="AQ16" i="36"/>
  <c r="AR16" i="36"/>
  <c r="AY16" i="36"/>
  <c r="AU15" i="36"/>
  <c r="AJ15" i="36"/>
  <c r="U15" i="36"/>
  <c r="AY10" i="36"/>
  <c r="W10" i="36"/>
  <c r="AP9" i="36"/>
  <c r="AX9" i="36"/>
  <c r="AR9" i="36"/>
  <c r="AS9" i="36"/>
  <c r="AT9" i="36"/>
  <c r="AU9" i="36"/>
  <c r="AV7" i="36"/>
  <c r="AO7" i="36"/>
  <c r="AW7" i="36"/>
  <c r="AP7" i="36"/>
  <c r="AX7" i="36"/>
  <c r="AQ7" i="36"/>
  <c r="AR7" i="36"/>
  <c r="AS7" i="36"/>
  <c r="W7" i="36"/>
  <c r="AY17" i="36"/>
  <c r="Q16" i="36"/>
  <c r="R16" i="36"/>
  <c r="Z16" i="36"/>
  <c r="S16" i="36"/>
  <c r="T16" i="36"/>
  <c r="AT15" i="36"/>
  <c r="T15" i="36"/>
  <c r="AE14" i="36"/>
  <c r="AF14" i="36"/>
  <c r="AG14" i="36"/>
  <c r="AH14" i="36"/>
  <c r="AJ11" i="36"/>
  <c r="AC11" i="36"/>
  <c r="AK11" i="36"/>
  <c r="AD11" i="36"/>
  <c r="AL11" i="36"/>
  <c r="AE11" i="36"/>
  <c r="AF11" i="36"/>
  <c r="V7" i="36"/>
  <c r="AE9" i="36"/>
  <c r="BB9" i="36" s="1"/>
  <c r="AL8" i="36"/>
  <c r="AD8" i="36"/>
  <c r="AK7" i="36"/>
  <c r="AC7" i="36"/>
  <c r="AR6" i="36"/>
  <c r="AJ6" i="36"/>
  <c r="T6" i="36"/>
  <c r="AQ6" i="36"/>
  <c r="S6" i="36"/>
  <c r="AX14" i="36"/>
  <c r="AP14" i="36"/>
  <c r="Z14" i="36"/>
  <c r="R14" i="36"/>
  <c r="AU11" i="36"/>
  <c r="W11" i="36"/>
  <c r="AT10" i="36"/>
  <c r="AL10" i="36"/>
  <c r="AD10" i="36"/>
  <c r="V10" i="36"/>
  <c r="AX6" i="36"/>
  <c r="AP6" i="36"/>
  <c r="AH6" i="36"/>
  <c r="Z6" i="36"/>
  <c r="R6" i="36"/>
  <c r="AT19" i="36"/>
  <c r="V19" i="36"/>
  <c r="AH15" i="36"/>
  <c r="AW14" i="36"/>
  <c r="AO14" i="36"/>
  <c r="Y14" i="36"/>
  <c r="Q14" i="36"/>
  <c r="AT11" i="36"/>
  <c r="V11" i="36"/>
  <c r="AS10" i="36"/>
  <c r="AK10" i="36"/>
  <c r="AC10" i="36"/>
  <c r="U10" i="36"/>
  <c r="T9" i="36"/>
  <c r="AH7" i="36"/>
  <c r="AW6" i="36"/>
  <c r="AO6" i="36"/>
  <c r="AG6" i="36"/>
  <c r="Y6" i="36"/>
  <c r="Q6" i="36"/>
  <c r="AR10" i="36"/>
  <c r="T10" i="36"/>
  <c r="AE50" i="36"/>
  <c r="AT50" i="36"/>
  <c r="AL50" i="36"/>
  <c r="AD50" i="36"/>
  <c r="AR50" i="36"/>
  <c r="AQ50" i="36"/>
  <c r="AI50" i="36"/>
  <c r="AX50" i="36"/>
  <c r="AP50" i="36"/>
  <c r="AH50" i="36"/>
  <c r="AW50" i="36"/>
  <c r="L6" i="4"/>
  <c r="L7" i="4"/>
  <c r="L8" i="4"/>
  <c r="L9" i="4"/>
  <c r="L10" i="4"/>
  <c r="L11" i="4"/>
  <c r="L12" i="4"/>
  <c r="L13" i="4"/>
  <c r="L14" i="4"/>
  <c r="L15" i="4"/>
  <c r="L16" i="4"/>
  <c r="L17" i="4"/>
  <c r="L18" i="4"/>
  <c r="L19" i="4"/>
  <c r="L20" i="4"/>
  <c r="L21" i="4"/>
  <c r="L22" i="4"/>
  <c r="L23" i="4"/>
  <c r="L24" i="4"/>
  <c r="L25" i="4"/>
  <c r="L26" i="4"/>
  <c r="L27" i="4"/>
  <c r="L28" i="4"/>
  <c r="L29" i="4"/>
  <c r="L30" i="4"/>
  <c r="L31" i="4"/>
  <c r="L32" i="4"/>
  <c r="L33" i="4"/>
  <c r="L34"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BB27" i="36" l="1"/>
  <c r="BI43" i="36"/>
  <c r="BE26" i="36"/>
  <c r="BC21" i="36"/>
  <c r="BC22" i="36"/>
  <c r="BB23" i="36"/>
  <c r="BG33" i="36"/>
  <c r="BD19" i="36"/>
  <c r="BG14" i="36"/>
  <c r="BF29" i="36"/>
  <c r="AZ45" i="36"/>
  <c r="BD25" i="36"/>
  <c r="AZ30" i="36"/>
  <c r="AZ48" i="36"/>
  <c r="BD11" i="36"/>
  <c r="BB31" i="36"/>
  <c r="BG37" i="36"/>
  <c r="AZ21" i="36"/>
  <c r="AZ17" i="36"/>
  <c r="BD16" i="36"/>
  <c r="BA42" i="36"/>
  <c r="AZ13" i="36"/>
  <c r="BI29" i="36"/>
  <c r="BB21" i="36"/>
  <c r="BF26" i="36"/>
  <c r="BG29" i="36"/>
  <c r="BI22" i="36"/>
  <c r="BB11" i="36"/>
  <c r="AZ22" i="36"/>
  <c r="BE21" i="36"/>
  <c r="BC11" i="36"/>
  <c r="AZ19" i="36"/>
  <c r="AZ40" i="36"/>
  <c r="BG18" i="36"/>
  <c r="AZ31" i="36"/>
  <c r="BG25" i="36"/>
  <c r="BG39" i="36"/>
  <c r="AZ41" i="36"/>
  <c r="BF16" i="36"/>
  <c r="BB13" i="36"/>
  <c r="BH20" i="36"/>
  <c r="AZ20" i="36"/>
  <c r="BH47" i="36"/>
  <c r="BE23" i="36"/>
  <c r="BG16" i="36"/>
  <c r="BA21" i="36"/>
  <c r="BF19" i="36"/>
  <c r="BF17" i="36"/>
  <c r="BA17" i="36"/>
  <c r="BF14" i="36"/>
  <c r="BB12" i="36"/>
  <c r="BH9" i="36"/>
  <c r="AZ11" i="36"/>
  <c r="BD15" i="36"/>
  <c r="BI12" i="36"/>
  <c r="BG21" i="36"/>
  <c r="BG12" i="36"/>
  <c r="BA19" i="36"/>
  <c r="BD12" i="36"/>
  <c r="BA12" i="36"/>
  <c r="BB44" i="36"/>
  <c r="BD47" i="36"/>
  <c r="BG8" i="36"/>
  <c r="BH13" i="36"/>
  <c r="BF21" i="36"/>
  <c r="BD21" i="36"/>
  <c r="BH12" i="36"/>
  <c r="BG9" i="36"/>
  <c r="BA47" i="36"/>
  <c r="BB47" i="36"/>
  <c r="BI44" i="36"/>
  <c r="BF44" i="36"/>
  <c r="AZ26" i="36"/>
  <c r="BH21" i="36"/>
  <c r="BH19" i="36"/>
  <c r="BG19" i="36"/>
  <c r="BF18" i="36"/>
  <c r="BA18" i="36"/>
  <c r="BB18" i="36"/>
  <c r="BE16" i="36"/>
  <c r="BH16" i="36"/>
  <c r="BF13" i="36"/>
  <c r="BG13" i="36"/>
  <c r="BF12" i="36"/>
  <c r="BB10" i="36"/>
  <c r="AZ9" i="36"/>
  <c r="BC12" i="36"/>
  <c r="BE20" i="36"/>
  <c r="AZ16" i="36"/>
  <c r="BI19" i="36"/>
  <c r="BE13" i="36"/>
  <c r="BH17" i="36"/>
  <c r="BA20" i="36"/>
  <c r="BC26" i="36"/>
  <c r="BB38" i="36"/>
  <c r="BA44" i="36"/>
  <c r="BF43" i="36"/>
  <c r="BH40" i="36"/>
  <c r="BG23" i="36"/>
  <c r="BD14" i="36"/>
  <c r="BI31" i="36"/>
  <c r="BB49" i="36"/>
  <c r="BC14" i="36"/>
  <c r="BG20" i="36"/>
  <c r="BI13" i="36"/>
  <c r="AZ18" i="36"/>
  <c r="AZ12" i="36"/>
  <c r="BD20" i="36"/>
  <c r="BI17" i="36"/>
  <c r="BA11" i="36"/>
  <c r="BB14" i="36"/>
  <c r="BD13" i="36"/>
  <c r="BA13" i="36"/>
  <c r="BI18" i="36"/>
  <c r="BC20" i="36"/>
  <c r="BE17" i="36"/>
  <c r="BH26" i="36"/>
  <c r="BB26" i="36"/>
  <c r="BG10" i="36"/>
  <c r="BA22" i="36"/>
  <c r="BG22" i="36"/>
  <c r="BC29" i="36"/>
  <c r="BB32" i="36"/>
  <c r="BD40" i="36"/>
  <c r="BD41" i="36"/>
  <c r="BI41" i="36"/>
  <c r="AZ47" i="36"/>
  <c r="BF8" i="36"/>
  <c r="BF39" i="36"/>
  <c r="BE41" i="36"/>
  <c r="BD26" i="36"/>
  <c r="BC19" i="36"/>
  <c r="BH11" i="36"/>
  <c r="BA31" i="36"/>
  <c r="BB39" i="36"/>
  <c r="BE14" i="36"/>
  <c r="BI21" i="36"/>
  <c r="BB19" i="36"/>
  <c r="BH18" i="36"/>
  <c r="BF20" i="36"/>
  <c r="BF41" i="36"/>
  <c r="BI11" i="36"/>
  <c r="BG11" i="36"/>
  <c r="BC47" i="36"/>
  <c r="BH24" i="36"/>
  <c r="BG6" i="36"/>
  <c r="BF7" i="36"/>
  <c r="BA34" i="36"/>
  <c r="BA10" i="36"/>
  <c r="BD36" i="36"/>
  <c r="BD28" i="36"/>
  <c r="BA38" i="36"/>
  <c r="BF6" i="36"/>
  <c r="BI10" i="36"/>
  <c r="AZ10" i="36"/>
  <c r="BD24" i="36"/>
  <c r="BC15" i="36"/>
  <c r="BE6" i="36"/>
  <c r="BD6" i="36"/>
  <c r="AZ44" i="36"/>
  <c r="BA29" i="36"/>
  <c r="BD10" i="36"/>
  <c r="BA14" i="36"/>
  <c r="BI38" i="36"/>
  <c r="BI14" i="36"/>
  <c r="AZ34" i="36"/>
  <c r="BG46" i="36"/>
  <c r="BE49" i="36"/>
  <c r="BC43" i="36"/>
  <c r="BI48" i="36"/>
  <c r="BF38" i="36"/>
  <c r="BI49" i="36"/>
  <c r="BC45" i="36"/>
  <c r="BG31" i="36"/>
  <c r="BA25" i="36"/>
  <c r="BC48" i="36"/>
  <c r="BH10" i="36"/>
  <c r="BE34" i="36"/>
  <c r="BF10" i="36"/>
  <c r="BA28" i="36"/>
  <c r="BG40" i="36"/>
  <c r="BF24" i="36"/>
  <c r="BB16" i="36"/>
  <c r="BC16" i="36"/>
  <c r="BG26" i="36"/>
  <c r="BA26" i="36"/>
  <c r="BF23" i="36"/>
  <c r="BI34" i="36"/>
  <c r="BE29" i="36"/>
  <c r="BC31" i="36"/>
  <c r="BE28" i="36"/>
  <c r="BF27" i="36"/>
  <c r="BE27" i="36"/>
  <c r="BI9" i="36"/>
  <c r="BE15" i="36"/>
  <c r="BH35" i="36"/>
  <c r="BF31" i="36"/>
  <c r="BE11" i="36"/>
  <c r="BB6" i="36"/>
  <c r="BE9" i="36"/>
  <c r="BE43" i="36"/>
  <c r="BI39" i="36"/>
  <c r="BD37" i="36"/>
  <c r="BD46" i="36"/>
  <c r="BF28" i="36"/>
  <c r="BB41" i="36"/>
  <c r="BD45" i="36"/>
  <c r="BI15" i="36"/>
  <c r="BC40" i="36"/>
  <c r="BI16" i="36"/>
  <c r="BC18" i="36"/>
  <c r="BB20" i="36"/>
  <c r="BH22" i="36"/>
  <c r="BB35" i="36"/>
  <c r="BG36" i="36"/>
  <c r="BC25" i="36"/>
  <c r="BA40" i="36"/>
  <c r="BD44" i="36"/>
  <c r="BA16" i="36"/>
  <c r="AZ27" i="36"/>
  <c r="BB7" i="36"/>
  <c r="BC24" i="36"/>
  <c r="BF22" i="36"/>
  <c r="BF25" i="36"/>
  <c r="BB28" i="36"/>
  <c r="BF40" i="36"/>
  <c r="BB36" i="36"/>
  <c r="AZ43" i="36"/>
  <c r="BF33" i="36"/>
  <c r="BF36" i="36"/>
  <c r="BC30" i="36"/>
  <c r="BH36" i="36"/>
  <c r="BH44" i="36"/>
  <c r="BA49" i="36"/>
  <c r="BI45" i="36"/>
  <c r="BA7" i="36"/>
  <c r="AZ32" i="36"/>
  <c r="BA43" i="36"/>
  <c r="BF49" i="36"/>
  <c r="BB30" i="36"/>
  <c r="AZ6" i="36"/>
  <c r="BA37" i="36"/>
  <c r="BC9" i="36"/>
  <c r="BH27" i="36"/>
  <c r="BG7" i="36"/>
  <c r="BB15" i="36"/>
  <c r="AZ15" i="36"/>
  <c r="BB24" i="36"/>
  <c r="BH28" i="36"/>
  <c r="BG34" i="36"/>
  <c r="BE40" i="36"/>
  <c r="BH32" i="36"/>
  <c r="BG42" i="36"/>
  <c r="BF47" i="36"/>
  <c r="AZ42" i="36"/>
  <c r="BE36" i="36"/>
  <c r="BB40" i="36"/>
  <c r="BC44" i="36"/>
  <c r="BE33" i="36"/>
  <c r="BB46" i="36"/>
  <c r="BC42" i="36"/>
  <c r="BG44" i="36"/>
  <c r="BE42" i="36"/>
  <c r="BG48" i="36"/>
  <c r="BH30" i="36"/>
  <c r="BF30" i="36"/>
  <c r="BH38" i="36"/>
  <c r="BI27" i="36"/>
  <c r="BF35" i="36"/>
  <c r="BB48" i="36"/>
  <c r="BH49" i="36"/>
  <c r="BC49" i="36"/>
  <c r="BG49" i="36"/>
  <c r="BD49" i="36"/>
  <c r="BH48" i="36"/>
  <c r="BF48" i="36"/>
  <c r="BA48" i="36"/>
  <c r="BD48" i="36"/>
  <c r="BE48" i="36"/>
  <c r="BI47" i="36"/>
  <c r="BE47" i="36"/>
  <c r="BA46" i="36"/>
  <c r="BI46" i="36"/>
  <c r="BC46" i="36"/>
  <c r="BH46" i="36"/>
  <c r="BE46" i="36"/>
  <c r="AZ46" i="36"/>
  <c r="BF46" i="36"/>
  <c r="BA45" i="36"/>
  <c r="BB45" i="36"/>
  <c r="BH45" i="36"/>
  <c r="BE45" i="36"/>
  <c r="BE44" i="36"/>
  <c r="BG45" i="36"/>
  <c r="BF45" i="36"/>
  <c r="BD43" i="36"/>
  <c r="BG43" i="36"/>
  <c r="BB43" i="36"/>
  <c r="BH43" i="36"/>
  <c r="BB42" i="36"/>
  <c r="BD42" i="36"/>
  <c r="BI42" i="36"/>
  <c r="BF42" i="36"/>
  <c r="BH42" i="36"/>
  <c r="BH39" i="36"/>
  <c r="BA39" i="36"/>
  <c r="BC41" i="36"/>
  <c r="AZ39" i="36"/>
  <c r="BA41" i="36"/>
  <c r="BI40" i="36"/>
  <c r="BE39" i="36"/>
  <c r="BD39" i="36"/>
  <c r="BH41" i="36"/>
  <c r="BE38" i="36"/>
  <c r="BD38" i="36"/>
  <c r="BG38" i="36"/>
  <c r="AZ38" i="36"/>
  <c r="BC38" i="36"/>
  <c r="BE37" i="36"/>
  <c r="BC37" i="36"/>
  <c r="BB37" i="36"/>
  <c r="BH37" i="36"/>
  <c r="BI37" i="36"/>
  <c r="AZ37" i="36"/>
  <c r="BF37" i="36"/>
  <c r="BC36" i="36"/>
  <c r="AZ36" i="36"/>
  <c r="BI36" i="36"/>
  <c r="BA36" i="36"/>
  <c r="BA35" i="36"/>
  <c r="BI35" i="36"/>
  <c r="BC35" i="36"/>
  <c r="BD35" i="36"/>
  <c r="BG35" i="36"/>
  <c r="BE35" i="36"/>
  <c r="BC34" i="36"/>
  <c r="BB34" i="36"/>
  <c r="BD34" i="36"/>
  <c r="BF34" i="36"/>
  <c r="BH34" i="36"/>
  <c r="BI33" i="36"/>
  <c r="BB33" i="36"/>
  <c r="BD33" i="36"/>
  <c r="BH33" i="36"/>
  <c r="BC33" i="36"/>
  <c r="BA33" i="36"/>
  <c r="AZ33" i="36"/>
  <c r="BD31" i="36"/>
  <c r="BG32" i="36"/>
  <c r="BF32" i="36"/>
  <c r="BD32" i="36"/>
  <c r="BA32" i="36"/>
  <c r="BE31" i="36"/>
  <c r="BE32" i="36"/>
  <c r="BH31" i="36"/>
  <c r="BI32" i="36"/>
  <c r="BC32" i="36"/>
  <c r="BI30" i="36"/>
  <c r="BD30" i="36"/>
  <c r="BA30" i="36"/>
  <c r="BG30" i="36"/>
  <c r="BE30" i="36"/>
  <c r="BH29" i="36"/>
  <c r="AZ29" i="36"/>
  <c r="BD29" i="36"/>
  <c r="BB29" i="36"/>
  <c r="BG28" i="36"/>
  <c r="AZ28" i="36"/>
  <c r="BC28" i="36"/>
  <c r="BI28" i="36"/>
  <c r="BI26" i="36"/>
  <c r="BA27" i="36"/>
  <c r="BD27" i="36"/>
  <c r="BG27" i="36"/>
  <c r="BC27" i="36"/>
  <c r="AZ25" i="36"/>
  <c r="BE25" i="36"/>
  <c r="BB25" i="36"/>
  <c r="BH25" i="36"/>
  <c r="BI25" i="36"/>
  <c r="BI24" i="36"/>
  <c r="BG24" i="36"/>
  <c r="BA24" i="36"/>
  <c r="BE24" i="36"/>
  <c r="BC23" i="36"/>
  <c r="BI23" i="36"/>
  <c r="AZ23" i="36"/>
  <c r="BA23" i="36"/>
  <c r="BH23" i="36"/>
  <c r="BD23" i="36"/>
  <c r="BH6" i="36"/>
  <c r="BE10" i="36"/>
  <c r="BI20" i="36"/>
  <c r="BD7" i="36"/>
  <c r="BA15" i="36"/>
  <c r="BE22" i="36"/>
  <c r="BD17" i="36"/>
  <c r="BD8" i="36"/>
  <c r="BE8" i="36"/>
  <c r="BE19" i="36"/>
  <c r="BF9" i="36"/>
  <c r="BC7" i="36"/>
  <c r="BH15" i="36"/>
  <c r="BD22" i="36"/>
  <c r="BC17" i="36"/>
  <c r="BC8" i="36"/>
  <c r="BB17" i="36"/>
  <c r="BB8" i="36"/>
  <c r="BA6" i="36"/>
  <c r="BE18" i="36"/>
  <c r="BD9" i="36"/>
  <c r="BF15" i="36"/>
  <c r="BI7" i="36"/>
  <c r="BG15" i="36"/>
  <c r="BI8" i="36"/>
  <c r="AZ14" i="36"/>
  <c r="BI6" i="36"/>
  <c r="BF11" i="36"/>
  <c r="BC6" i="36"/>
  <c r="BD18" i="36"/>
  <c r="BB22" i="36"/>
  <c r="BG17" i="36"/>
  <c r="BA8" i="36"/>
  <c r="BC10" i="36"/>
  <c r="BH14" i="36"/>
  <c r="BE7" i="36"/>
  <c r="BH7" i="36"/>
  <c r="BH8" i="36"/>
  <c r="BA9" i="36"/>
  <c r="AZ7" i="36"/>
  <c r="AZ8" i="36"/>
  <c r="H178" i="26"/>
  <c r="H155" i="26"/>
  <c r="H103" i="26"/>
  <c r="H102" i="26"/>
  <c r="H96" i="26"/>
  <c r="H87" i="26"/>
  <c r="H83" i="26"/>
  <c r="H57" i="26"/>
  <c r="H56" i="26"/>
  <c r="H55" i="26"/>
  <c r="H49" i="26"/>
  <c r="F18" i="14" l="1"/>
  <c r="I3" i="14"/>
  <c r="C18" i="14"/>
  <c r="F3" i="14"/>
  <c r="B18" i="14"/>
  <c r="C3" i="14"/>
  <c r="F26" i="14"/>
  <c r="C26" i="14"/>
  <c r="L11" i="31" l="1"/>
  <c r="L12" i="31"/>
  <c r="L10" i="31"/>
  <c r="L7" i="31"/>
  <c r="L8" i="31"/>
  <c r="L9" i="31"/>
  <c r="AM54" i="36" l="1"/>
  <c r="AT54" i="36" s="1"/>
  <c r="AM55" i="36"/>
  <c r="AM56" i="36"/>
  <c r="AM57" i="36"/>
  <c r="AO57" i="36" s="1"/>
  <c r="AM58" i="36"/>
  <c r="AM59" i="36"/>
  <c r="AM60" i="36"/>
  <c r="AR60" i="36" s="1"/>
  <c r="AM61" i="36"/>
  <c r="AM62" i="36"/>
  <c r="AM63" i="36"/>
  <c r="AM64" i="36"/>
  <c r="AM65" i="36"/>
  <c r="AO65" i="36" s="1"/>
  <c r="AM66" i="36"/>
  <c r="AM67" i="36"/>
  <c r="AM68" i="36"/>
  <c r="AR68" i="36" s="1"/>
  <c r="AM69" i="36"/>
  <c r="AM70" i="36"/>
  <c r="AB54" i="36"/>
  <c r="AB55" i="36"/>
  <c r="AB56" i="36"/>
  <c r="AB57" i="36"/>
  <c r="AB58" i="36"/>
  <c r="AB59" i="36"/>
  <c r="AB60" i="36"/>
  <c r="AB61" i="36"/>
  <c r="AB62" i="36"/>
  <c r="AB63" i="36"/>
  <c r="AB64" i="36"/>
  <c r="AB65" i="36"/>
  <c r="AB66" i="36"/>
  <c r="AB67" i="36"/>
  <c r="AB68" i="36"/>
  <c r="AB69" i="36"/>
  <c r="AB70" i="36"/>
  <c r="AA54" i="36"/>
  <c r="AA55" i="36"/>
  <c r="AF55" i="36" s="1"/>
  <c r="AA56" i="36"/>
  <c r="AA57" i="36"/>
  <c r="AA58" i="36"/>
  <c r="AA59" i="36"/>
  <c r="AA60" i="36"/>
  <c r="AA61" i="36"/>
  <c r="AA62" i="36"/>
  <c r="AA63" i="36"/>
  <c r="AA64" i="36"/>
  <c r="AA65" i="36"/>
  <c r="AG65" i="36" s="1"/>
  <c r="AA66" i="36"/>
  <c r="AA67" i="36"/>
  <c r="AA68" i="36"/>
  <c r="AA69" i="36"/>
  <c r="AA70" i="36"/>
  <c r="P54" i="36"/>
  <c r="P55" i="36"/>
  <c r="P56" i="36"/>
  <c r="P57" i="36"/>
  <c r="P58" i="36"/>
  <c r="P59" i="36"/>
  <c r="P60" i="36"/>
  <c r="P61" i="36"/>
  <c r="P62" i="36"/>
  <c r="P63" i="36"/>
  <c r="P64" i="36"/>
  <c r="P65" i="36"/>
  <c r="P66" i="36"/>
  <c r="P67" i="36"/>
  <c r="P68" i="36"/>
  <c r="P69" i="36"/>
  <c r="P70" i="36"/>
  <c r="O51" i="36"/>
  <c r="O52" i="36"/>
  <c r="O53" i="36"/>
  <c r="O54" i="36"/>
  <c r="O55" i="36"/>
  <c r="O56" i="36"/>
  <c r="O57" i="36"/>
  <c r="O58" i="36"/>
  <c r="O59" i="36"/>
  <c r="O60" i="36"/>
  <c r="O61" i="36"/>
  <c r="O62" i="36"/>
  <c r="O63" i="36"/>
  <c r="O64" i="36"/>
  <c r="O65" i="36"/>
  <c r="O66" i="36"/>
  <c r="O67" i="36"/>
  <c r="O68" i="36"/>
  <c r="O69" i="36"/>
  <c r="O70" i="36"/>
  <c r="AJ7" i="31"/>
  <c r="AJ8" i="31"/>
  <c r="AJ9" i="31"/>
  <c r="AJ10" i="31"/>
  <c r="AJ11" i="31"/>
  <c r="AJ12" i="31"/>
  <c r="AJ6" i="31"/>
  <c r="X7" i="31"/>
  <c r="X8" i="31"/>
  <c r="X9" i="31"/>
  <c r="X10" i="31"/>
  <c r="X11" i="31"/>
  <c r="X12" i="31"/>
  <c r="X6" i="31"/>
  <c r="L6" i="31"/>
  <c r="F10" i="32"/>
  <c r="F11" i="32"/>
  <c r="F12" i="32"/>
  <c r="F13" i="32"/>
  <c r="F14" i="32"/>
  <c r="F15" i="32"/>
  <c r="U15" i="32" s="1"/>
  <c r="F16" i="32"/>
  <c r="U16" i="32" s="1"/>
  <c r="F17" i="32"/>
  <c r="U17" i="32" s="1"/>
  <c r="F18" i="32"/>
  <c r="U18" i="32" s="1"/>
  <c r="F19" i="32"/>
  <c r="U19" i="32" s="1"/>
  <c r="F20" i="32"/>
  <c r="U20" i="32" s="1"/>
  <c r="F21" i="32"/>
  <c r="U21" i="32" s="1"/>
  <c r="F22" i="32"/>
  <c r="AG22" i="32" s="1"/>
  <c r="F23" i="32"/>
  <c r="AG23" i="32" s="1"/>
  <c r="F24" i="32"/>
  <c r="AG24" i="32" s="1"/>
  <c r="F25" i="32"/>
  <c r="AG25" i="32" s="1"/>
  <c r="F26" i="32"/>
  <c r="AG26" i="32" s="1"/>
  <c r="F27" i="32"/>
  <c r="AG27" i="32" s="1"/>
  <c r="F28" i="32"/>
  <c r="AG28" i="32" s="1"/>
  <c r="F29" i="32"/>
  <c r="AG29" i="32" s="1"/>
  <c r="AY9" i="33"/>
  <c r="AY11" i="33"/>
  <c r="AY17" i="33"/>
  <c r="AY19" i="33"/>
  <c r="AY25" i="33"/>
  <c r="L7" i="33"/>
  <c r="H9" i="33"/>
  <c r="H14" i="33"/>
  <c r="D15" i="33"/>
  <c r="H16" i="33"/>
  <c r="D17" i="33"/>
  <c r="D19" i="33"/>
  <c r="H24" i="33"/>
  <c r="D25" i="33"/>
  <c r="L62" i="38"/>
  <c r="L32" i="38"/>
  <c r="L2" i="38"/>
  <c r="K66" i="38"/>
  <c r="K36" i="38"/>
  <c r="K6" i="38"/>
  <c r="AH22" i="32" l="1"/>
  <c r="AM22" i="32"/>
  <c r="AQ22" i="32"/>
  <c r="AP22" i="32"/>
  <c r="AN22" i="32"/>
  <c r="AI22" i="32"/>
  <c r="AO22" i="32"/>
  <c r="AJ22" i="32"/>
  <c r="AK22" i="32"/>
  <c r="AL22" i="32"/>
  <c r="AQ26" i="32"/>
  <c r="AH26" i="32"/>
  <c r="AM26" i="32"/>
  <c r="AJ26" i="32"/>
  <c r="AI26" i="32"/>
  <c r="AP26" i="32"/>
  <c r="AO26" i="32"/>
  <c r="AK26" i="32"/>
  <c r="AL26" i="32"/>
  <c r="AN26" i="32"/>
  <c r="Q70" i="36"/>
  <c r="AP25" i="32"/>
  <c r="AI25" i="32"/>
  <c r="AO25" i="32"/>
  <c r="AN25" i="32"/>
  <c r="AM25" i="32"/>
  <c r="AK25" i="32"/>
  <c r="AJ25" i="32"/>
  <c r="AH25" i="32"/>
  <c r="AL25" i="32"/>
  <c r="AQ25" i="32"/>
  <c r="AB17" i="32"/>
  <c r="AA17" i="32"/>
  <c r="W17" i="32"/>
  <c r="AC17" i="32"/>
  <c r="Y17" i="32"/>
  <c r="AD17" i="32"/>
  <c r="Z17" i="32"/>
  <c r="X17" i="32"/>
  <c r="AE17" i="32"/>
  <c r="V17" i="32"/>
  <c r="AK24" i="32"/>
  <c r="AN24" i="32"/>
  <c r="AJ24" i="32"/>
  <c r="AQ24" i="32"/>
  <c r="AP24" i="32"/>
  <c r="AH24" i="32"/>
  <c r="AL24" i="32"/>
  <c r="AI24" i="32"/>
  <c r="AM24" i="32"/>
  <c r="AO24" i="32"/>
  <c r="AD16" i="32"/>
  <c r="AB16" i="32"/>
  <c r="X16" i="32"/>
  <c r="AE16" i="32"/>
  <c r="AC16" i="32"/>
  <c r="Y16" i="32"/>
  <c r="W16" i="32"/>
  <c r="Z16" i="32"/>
  <c r="V16" i="32"/>
  <c r="AA16" i="32"/>
  <c r="X18" i="32"/>
  <c r="AD18" i="32"/>
  <c r="AC18" i="32"/>
  <c r="AE18" i="32"/>
  <c r="V18" i="32"/>
  <c r="AA18" i="32"/>
  <c r="Z18" i="32"/>
  <c r="Y18" i="32"/>
  <c r="W18" i="32"/>
  <c r="AB18" i="32"/>
  <c r="Z62" i="36"/>
  <c r="AI23" i="32"/>
  <c r="AJ23" i="32"/>
  <c r="AQ23" i="32"/>
  <c r="AN23" i="32"/>
  <c r="AK23" i="32"/>
  <c r="AM23" i="32"/>
  <c r="AP23" i="32"/>
  <c r="AH23" i="32"/>
  <c r="AO23" i="32"/>
  <c r="AL23" i="32"/>
  <c r="X15" i="32"/>
  <c r="AA15" i="32"/>
  <c r="AD15" i="32"/>
  <c r="Y15" i="32"/>
  <c r="Z15" i="32"/>
  <c r="AB15" i="32"/>
  <c r="AC15" i="32"/>
  <c r="AE15" i="32"/>
  <c r="W15" i="32"/>
  <c r="V15" i="32"/>
  <c r="AG64" i="36"/>
  <c r="AH29" i="32"/>
  <c r="AK29" i="32"/>
  <c r="AI29" i="32"/>
  <c r="AL29" i="32"/>
  <c r="AN29" i="32"/>
  <c r="AP29" i="32"/>
  <c r="AO29" i="32"/>
  <c r="AM29" i="32"/>
  <c r="AJ29" i="32"/>
  <c r="AQ29" i="32"/>
  <c r="AC21" i="32"/>
  <c r="X21" i="32"/>
  <c r="V21" i="32"/>
  <c r="W21" i="32"/>
  <c r="AA21" i="32"/>
  <c r="AD21" i="32"/>
  <c r="AB21" i="32"/>
  <c r="Z21" i="32"/>
  <c r="AE21" i="32"/>
  <c r="Y21" i="32"/>
  <c r="AL28" i="32"/>
  <c r="AH28" i="32"/>
  <c r="AN28" i="32"/>
  <c r="AI28" i="32"/>
  <c r="AM28" i="32"/>
  <c r="AK28" i="32"/>
  <c r="AO28" i="32"/>
  <c r="AJ28" i="32"/>
  <c r="AQ28" i="32"/>
  <c r="AP28" i="32"/>
  <c r="AB20" i="32"/>
  <c r="AE20" i="32"/>
  <c r="AA20" i="32"/>
  <c r="W20" i="32"/>
  <c r="Y20" i="32"/>
  <c r="AC20" i="32"/>
  <c r="AD20" i="32"/>
  <c r="V20" i="32"/>
  <c r="X20" i="32"/>
  <c r="Z20" i="32"/>
  <c r="AH27" i="32"/>
  <c r="AO27" i="32"/>
  <c r="AJ27" i="32"/>
  <c r="AL27" i="32"/>
  <c r="AK27" i="32"/>
  <c r="AN27" i="32"/>
  <c r="AP27" i="32"/>
  <c r="AQ27" i="32"/>
  <c r="AI27" i="32"/>
  <c r="AM27" i="32"/>
  <c r="W19" i="32"/>
  <c r="AD19" i="32"/>
  <c r="Y19" i="32"/>
  <c r="V19" i="32"/>
  <c r="X19" i="32"/>
  <c r="AB19" i="32"/>
  <c r="AA19" i="32"/>
  <c r="AC19" i="32"/>
  <c r="Z19" i="32"/>
  <c r="AE19" i="32"/>
  <c r="AG57" i="36"/>
  <c r="AJ68" i="36"/>
  <c r="AJ60" i="36"/>
  <c r="Q54" i="36"/>
  <c r="AY23" i="33"/>
  <c r="AY15" i="33"/>
  <c r="AF69" i="36"/>
  <c r="AL61" i="36"/>
  <c r="AL70" i="36"/>
  <c r="AL62" i="36"/>
  <c r="AL54" i="36"/>
  <c r="AG55" i="36"/>
  <c r="AV64" i="36"/>
  <c r="AV56" i="36"/>
  <c r="AF62" i="36"/>
  <c r="U68" i="36"/>
  <c r="U60" i="36"/>
  <c r="AX66" i="36"/>
  <c r="AO58" i="36"/>
  <c r="W55" i="36"/>
  <c r="T67" i="36"/>
  <c r="W63" i="36"/>
  <c r="Z66" i="36"/>
  <c r="V58" i="36"/>
  <c r="U70" i="36"/>
  <c r="U62" i="36"/>
  <c r="U54" i="36"/>
  <c r="AG54" i="36"/>
  <c r="T59" i="36"/>
  <c r="V67" i="36"/>
  <c r="AE63" i="36"/>
  <c r="AE55" i="36"/>
  <c r="AH65" i="36"/>
  <c r="AL69" i="36"/>
  <c r="AE61" i="36"/>
  <c r="AE62" i="36"/>
  <c r="AR69" i="36"/>
  <c r="AR61" i="36"/>
  <c r="AO54" i="36"/>
  <c r="AY24" i="33"/>
  <c r="AY16" i="33"/>
  <c r="AY8" i="33"/>
  <c r="V70" i="36"/>
  <c r="AC60" i="36"/>
  <c r="AF61" i="36"/>
  <c r="AK60" i="36"/>
  <c r="AQ67" i="36"/>
  <c r="AQ59" i="36"/>
  <c r="AP67" i="36"/>
  <c r="AE68" i="36"/>
  <c r="AD69" i="36"/>
  <c r="AP66" i="36"/>
  <c r="AY21" i="33"/>
  <c r="AY13" i="33"/>
  <c r="U61" i="36"/>
  <c r="V54" i="36"/>
  <c r="AD68" i="36"/>
  <c r="AE60" i="36"/>
  <c r="AF54" i="36"/>
  <c r="AH63" i="36"/>
  <c r="AL68" i="36"/>
  <c r="AR65" i="36"/>
  <c r="AY22" i="33"/>
  <c r="AY20" i="33"/>
  <c r="AY12" i="33"/>
  <c r="Q64" i="36"/>
  <c r="Q56" i="36"/>
  <c r="AY68" i="36"/>
  <c r="AY60" i="36"/>
  <c r="Y64" i="36"/>
  <c r="AD61" i="36"/>
  <c r="AE54" i="36"/>
  <c r="AG70" i="36"/>
  <c r="AH57" i="36"/>
  <c r="AR57" i="36"/>
  <c r="AK68" i="36"/>
  <c r="AY14" i="33"/>
  <c r="R66" i="36"/>
  <c r="AD60" i="36"/>
  <c r="AF70" i="36"/>
  <c r="AH55" i="36"/>
  <c r="AL60" i="36"/>
  <c r="AC68" i="36"/>
  <c r="K96" i="38"/>
  <c r="AY18" i="33"/>
  <c r="AY10" i="33"/>
  <c r="Y70" i="36"/>
  <c r="Q62" i="36"/>
  <c r="R54" i="36"/>
  <c r="S67" i="36"/>
  <c r="AE70" i="36"/>
  <c r="AG63" i="36"/>
  <c r="AJ65" i="36"/>
  <c r="AT63" i="36"/>
  <c r="AT55" i="36"/>
  <c r="S64" i="36"/>
  <c r="AK69" i="36"/>
  <c r="AK61" i="36"/>
  <c r="AE69" i="36"/>
  <c r="AF63" i="36"/>
  <c r="AG62" i="36"/>
  <c r="AJ57" i="36"/>
  <c r="AS69" i="36"/>
  <c r="AS61" i="36"/>
  <c r="AW65" i="36"/>
  <c r="L9" i="33"/>
  <c r="H22" i="33"/>
  <c r="H8" i="33"/>
  <c r="H7" i="33"/>
  <c r="D7" i="33"/>
  <c r="L11" i="33"/>
  <c r="D11" i="33"/>
  <c r="H11" i="33"/>
  <c r="H12" i="33"/>
  <c r="D13" i="33"/>
  <c r="H13" i="33"/>
  <c r="L13" i="33"/>
  <c r="D14" i="33"/>
  <c r="L14" i="33"/>
  <c r="H20" i="33"/>
  <c r="H21" i="33"/>
  <c r="D21" i="33"/>
  <c r="D22" i="33"/>
  <c r="L22" i="33"/>
  <c r="H23" i="33"/>
  <c r="H15" i="33"/>
  <c r="L15" i="33"/>
  <c r="L19" i="33"/>
  <c r="H19" i="33"/>
  <c r="L25" i="33"/>
  <c r="D9" i="33"/>
  <c r="H10" i="33"/>
  <c r="H17" i="33"/>
  <c r="H25" i="33"/>
  <c r="L17" i="33"/>
  <c r="D10" i="33"/>
  <c r="L18" i="33"/>
  <c r="H18" i="33"/>
  <c r="D18" i="33"/>
  <c r="L24" i="33"/>
  <c r="L16" i="33"/>
  <c r="L8" i="33"/>
  <c r="L21" i="33"/>
  <c r="D23" i="33"/>
  <c r="L23" i="33"/>
  <c r="D20" i="33"/>
  <c r="D12" i="33"/>
  <c r="L10" i="33"/>
  <c r="BG13" i="33"/>
  <c r="AH66" i="36"/>
  <c r="AG66" i="36"/>
  <c r="AF66" i="36"/>
  <c r="AE66" i="36"/>
  <c r="AL66" i="36"/>
  <c r="AD66" i="36"/>
  <c r="AJ66" i="36"/>
  <c r="AK66" i="36"/>
  <c r="AI66" i="36"/>
  <c r="AC66" i="36"/>
  <c r="AH58" i="36"/>
  <c r="AG58" i="36"/>
  <c r="AF58" i="36"/>
  <c r="AE58" i="36"/>
  <c r="AL58" i="36"/>
  <c r="AD58" i="36"/>
  <c r="AJ58" i="36"/>
  <c r="AK58" i="36"/>
  <c r="AI58" i="36"/>
  <c r="AC58" i="36"/>
  <c r="AK67" i="36"/>
  <c r="AC67" i="36"/>
  <c r="AD67" i="36"/>
  <c r="AL67" i="36"/>
  <c r="AK59" i="36"/>
  <c r="AC59" i="36"/>
  <c r="AL59" i="36"/>
  <c r="AJ59" i="36"/>
  <c r="AD59" i="36"/>
  <c r="Z65" i="36"/>
  <c r="Y65" i="36"/>
  <c r="T65" i="36"/>
  <c r="U65" i="36"/>
  <c r="R65" i="36"/>
  <c r="Q65" i="36"/>
  <c r="U57" i="36"/>
  <c r="R57" i="36"/>
  <c r="Q57" i="36"/>
  <c r="T57" i="36"/>
  <c r="Z57" i="36"/>
  <c r="Y57" i="36"/>
  <c r="U69" i="36"/>
  <c r="V69" i="36"/>
  <c r="AJ67" i="36"/>
  <c r="W67" i="36"/>
  <c r="AI67" i="36"/>
  <c r="AI59" i="36"/>
  <c r="V61" i="36"/>
  <c r="AF64" i="36"/>
  <c r="AE64" i="36"/>
  <c r="AL64" i="36"/>
  <c r="AD64" i="36"/>
  <c r="AK64" i="36"/>
  <c r="AC64" i="36"/>
  <c r="AJ64" i="36"/>
  <c r="AH64" i="36"/>
  <c r="AF56" i="36"/>
  <c r="AE56" i="36"/>
  <c r="AL56" i="36"/>
  <c r="AD56" i="36"/>
  <c r="AK56" i="36"/>
  <c r="AC56" i="36"/>
  <c r="AJ56" i="36"/>
  <c r="AH56" i="36"/>
  <c r="AG56" i="36"/>
  <c r="AI64" i="36"/>
  <c r="V59" i="36"/>
  <c r="W59" i="36"/>
  <c r="S59" i="36"/>
  <c r="AT70" i="36"/>
  <c r="AO70" i="36"/>
  <c r="AT62" i="36"/>
  <c r="AO62" i="36"/>
  <c r="AI56" i="36"/>
  <c r="R70" i="36"/>
  <c r="S66" i="36"/>
  <c r="W70" i="36"/>
  <c r="Y62" i="36"/>
  <c r="Z58" i="36"/>
  <c r="AI65" i="36"/>
  <c r="AI57" i="36"/>
  <c r="AS70" i="36"/>
  <c r="AS62" i="36"/>
  <c r="AS54" i="36"/>
  <c r="U66" i="36"/>
  <c r="V66" i="36"/>
  <c r="W62" i="36"/>
  <c r="Y56" i="36"/>
  <c r="Z54" i="36"/>
  <c r="AC65" i="36"/>
  <c r="AC57" i="36"/>
  <c r="AE67" i="36"/>
  <c r="AE59" i="36"/>
  <c r="AF68" i="36"/>
  <c r="AF60" i="36"/>
  <c r="AG69" i="36"/>
  <c r="AG61" i="36"/>
  <c r="AH70" i="36"/>
  <c r="AH62" i="36"/>
  <c r="AH54" i="36"/>
  <c r="AI63" i="36"/>
  <c r="AI55" i="36"/>
  <c r="AK65" i="36"/>
  <c r="AK57" i="36"/>
  <c r="AQ68" i="36"/>
  <c r="AQ60" i="36"/>
  <c r="AO66" i="36"/>
  <c r="AP59" i="36"/>
  <c r="AW57" i="36"/>
  <c r="Z67" i="36"/>
  <c r="Z59" i="36"/>
  <c r="R62" i="36"/>
  <c r="S58" i="36"/>
  <c r="V62" i="36"/>
  <c r="Y54" i="36"/>
  <c r="AD65" i="36"/>
  <c r="AD57" i="36"/>
  <c r="AF67" i="36"/>
  <c r="AF59" i="36"/>
  <c r="AG68" i="36"/>
  <c r="AG60" i="36"/>
  <c r="AH69" i="36"/>
  <c r="AH61" i="36"/>
  <c r="AI70" i="36"/>
  <c r="AI62" i="36"/>
  <c r="AI54" i="36"/>
  <c r="AJ63" i="36"/>
  <c r="AJ55" i="36"/>
  <c r="AL65" i="36"/>
  <c r="AL57" i="36"/>
  <c r="AX67" i="36"/>
  <c r="AX59" i="36"/>
  <c r="AP58" i="36"/>
  <c r="Y66" i="36"/>
  <c r="Y58" i="36"/>
  <c r="R58" i="36"/>
  <c r="S56" i="36"/>
  <c r="W54" i="36"/>
  <c r="Z70" i="36"/>
  <c r="AC63" i="36"/>
  <c r="AC55" i="36"/>
  <c r="AE65" i="36"/>
  <c r="AE57" i="36"/>
  <c r="AG67" i="36"/>
  <c r="AG59" i="36"/>
  <c r="AH68" i="36"/>
  <c r="AH60" i="36"/>
  <c r="AI69" i="36"/>
  <c r="AI61" i="36"/>
  <c r="AJ70" i="36"/>
  <c r="AJ62" i="36"/>
  <c r="AJ54" i="36"/>
  <c r="AK63" i="36"/>
  <c r="AK55" i="36"/>
  <c r="AW66" i="36"/>
  <c r="AW58" i="36"/>
  <c r="AX58" i="36"/>
  <c r="X65" i="36"/>
  <c r="X57" i="36"/>
  <c r="U58" i="36"/>
  <c r="AC70" i="36"/>
  <c r="AC62" i="36"/>
  <c r="AC54" i="36"/>
  <c r="AD63" i="36"/>
  <c r="AD55" i="36"/>
  <c r="AF65" i="36"/>
  <c r="AF57" i="36"/>
  <c r="AH67" i="36"/>
  <c r="AH59" i="36"/>
  <c r="AI68" i="36"/>
  <c r="AI60" i="36"/>
  <c r="AJ69" i="36"/>
  <c r="AJ61" i="36"/>
  <c r="AK70" i="36"/>
  <c r="AK62" i="36"/>
  <c r="AK54" i="36"/>
  <c r="AL63" i="36"/>
  <c r="AL55" i="36"/>
  <c r="AV65" i="36"/>
  <c r="AV57" i="36"/>
  <c r="AY67" i="36"/>
  <c r="X64" i="36"/>
  <c r="X56" i="36"/>
  <c r="AC69" i="36"/>
  <c r="AC61" i="36"/>
  <c r="AD70" i="36"/>
  <c r="AD62" i="36"/>
  <c r="AD54" i="36"/>
  <c r="AU64" i="36"/>
  <c r="AU56" i="36"/>
  <c r="AY59" i="36"/>
  <c r="Q63" i="36"/>
  <c r="Q55" i="36"/>
  <c r="R64" i="36"/>
  <c r="R56" i="36"/>
  <c r="S65" i="36"/>
  <c r="S57" i="36"/>
  <c r="T66" i="36"/>
  <c r="T58" i="36"/>
  <c r="U67" i="36"/>
  <c r="U59" i="36"/>
  <c r="V68" i="36"/>
  <c r="V60" i="36"/>
  <c r="W69" i="36"/>
  <c r="W61" i="36"/>
  <c r="X70" i="36"/>
  <c r="X62" i="36"/>
  <c r="X54" i="36"/>
  <c r="Y63" i="36"/>
  <c r="Y55" i="36"/>
  <c r="Z64" i="36"/>
  <c r="Z56" i="36"/>
  <c r="AO64" i="36"/>
  <c r="AO56" i="36"/>
  <c r="AP65" i="36"/>
  <c r="AP57" i="36"/>
  <c r="AQ66" i="36"/>
  <c r="AQ58" i="36"/>
  <c r="AR67" i="36"/>
  <c r="AR59" i="36"/>
  <c r="AS68" i="36"/>
  <c r="AS60" i="36"/>
  <c r="AT69" i="36"/>
  <c r="AT61" i="36"/>
  <c r="AU70" i="36"/>
  <c r="AU62" i="36"/>
  <c r="AU54" i="36"/>
  <c r="AV63" i="36"/>
  <c r="AV55" i="36"/>
  <c r="AW64" i="36"/>
  <c r="AW56" i="36"/>
  <c r="AX65" i="36"/>
  <c r="AX57" i="36"/>
  <c r="AY66" i="36"/>
  <c r="AY58" i="36"/>
  <c r="R63" i="36"/>
  <c r="R55" i="36"/>
  <c r="W68" i="36"/>
  <c r="W60" i="36"/>
  <c r="X69" i="36"/>
  <c r="X61" i="36"/>
  <c r="Z63" i="36"/>
  <c r="Z55" i="36"/>
  <c r="AO63" i="36"/>
  <c r="AO55" i="36"/>
  <c r="AP64" i="36"/>
  <c r="AP56" i="36"/>
  <c r="AQ65" i="36"/>
  <c r="AQ57" i="36"/>
  <c r="AR66" i="36"/>
  <c r="AR58" i="36"/>
  <c r="AS67" i="36"/>
  <c r="AS59" i="36"/>
  <c r="AT68" i="36"/>
  <c r="AT60" i="36"/>
  <c r="AU69" i="36"/>
  <c r="AU61" i="36"/>
  <c r="AV70" i="36"/>
  <c r="AV62" i="36"/>
  <c r="AV54" i="36"/>
  <c r="AW63" i="36"/>
  <c r="AW55" i="36"/>
  <c r="AX64" i="36"/>
  <c r="AX56" i="36"/>
  <c r="AY65" i="36"/>
  <c r="AY57" i="36"/>
  <c r="X55" i="36"/>
  <c r="AU55" i="36"/>
  <c r="Q69" i="36"/>
  <c r="Q61" i="36"/>
  <c r="S63" i="36"/>
  <c r="S55" i="36"/>
  <c r="T64" i="36"/>
  <c r="T56" i="36"/>
  <c r="X68" i="36"/>
  <c r="X60" i="36"/>
  <c r="Y69" i="36"/>
  <c r="Y61" i="36"/>
  <c r="AP63" i="36"/>
  <c r="AP55" i="36"/>
  <c r="AQ64" i="36"/>
  <c r="AQ56" i="36"/>
  <c r="AS66" i="36"/>
  <c r="AS58" i="36"/>
  <c r="AT67" i="36"/>
  <c r="AT59" i="36"/>
  <c r="AU68" i="36"/>
  <c r="AU60" i="36"/>
  <c r="AV69" i="36"/>
  <c r="AV61" i="36"/>
  <c r="AW70" i="36"/>
  <c r="AW62" i="36"/>
  <c r="AW54" i="36"/>
  <c r="AX63" i="36"/>
  <c r="AX55" i="36"/>
  <c r="AY64" i="36"/>
  <c r="AY56" i="36"/>
  <c r="Q68" i="36"/>
  <c r="Q60" i="36"/>
  <c r="R69" i="36"/>
  <c r="R61" i="36"/>
  <c r="S70" i="36"/>
  <c r="S62" i="36"/>
  <c r="S54" i="36"/>
  <c r="T63" i="36"/>
  <c r="T55" i="36"/>
  <c r="U64" i="36"/>
  <c r="U56" i="36"/>
  <c r="V65" i="36"/>
  <c r="V57" i="36"/>
  <c r="W66" i="36"/>
  <c r="W58" i="36"/>
  <c r="X67" i="36"/>
  <c r="X59" i="36"/>
  <c r="Y68" i="36"/>
  <c r="Y60" i="36"/>
  <c r="Z69" i="36"/>
  <c r="Z61" i="36"/>
  <c r="AO69" i="36"/>
  <c r="AO61" i="36"/>
  <c r="AP70" i="36"/>
  <c r="AP62" i="36"/>
  <c r="AP54" i="36"/>
  <c r="AQ63" i="36"/>
  <c r="AQ55" i="36"/>
  <c r="AR64" i="36"/>
  <c r="AR56" i="36"/>
  <c r="AS65" i="36"/>
  <c r="AS57" i="36"/>
  <c r="AT66" i="36"/>
  <c r="AT58" i="36"/>
  <c r="AU67" i="36"/>
  <c r="AU59" i="36"/>
  <c r="AV68" i="36"/>
  <c r="AV60" i="36"/>
  <c r="AW69" i="36"/>
  <c r="AW61" i="36"/>
  <c r="AX70" i="36"/>
  <c r="AX62" i="36"/>
  <c r="AX54" i="36"/>
  <c r="AY63" i="36"/>
  <c r="AY55" i="36"/>
  <c r="X63" i="36"/>
  <c r="AU63" i="36"/>
  <c r="Q67" i="36"/>
  <c r="Q59" i="36"/>
  <c r="R68" i="36"/>
  <c r="R60" i="36"/>
  <c r="S69" i="36"/>
  <c r="S61" i="36"/>
  <c r="T70" i="36"/>
  <c r="T62" i="36"/>
  <c r="T54" i="36"/>
  <c r="U63" i="36"/>
  <c r="U55" i="36"/>
  <c r="V64" i="36"/>
  <c r="V56" i="36"/>
  <c r="W65" i="36"/>
  <c r="W57" i="36"/>
  <c r="X66" i="36"/>
  <c r="X58" i="36"/>
  <c r="Y67" i="36"/>
  <c r="Y59" i="36"/>
  <c r="Z68" i="36"/>
  <c r="Z60" i="36"/>
  <c r="AO68" i="36"/>
  <c r="AO60" i="36"/>
  <c r="AP69" i="36"/>
  <c r="AP61" i="36"/>
  <c r="AQ70" i="36"/>
  <c r="AQ62" i="36"/>
  <c r="AQ54" i="36"/>
  <c r="AR63" i="36"/>
  <c r="AR55" i="36"/>
  <c r="AS64" i="36"/>
  <c r="AS56" i="36"/>
  <c r="AT65" i="36"/>
  <c r="AT57" i="36"/>
  <c r="AU66" i="36"/>
  <c r="AU58" i="36"/>
  <c r="AV67" i="36"/>
  <c r="AV59" i="36"/>
  <c r="AW68" i="36"/>
  <c r="AW60" i="36"/>
  <c r="AX69" i="36"/>
  <c r="AX61" i="36"/>
  <c r="AY70" i="36"/>
  <c r="AY62" i="36"/>
  <c r="AY54" i="36"/>
  <c r="Q66" i="36"/>
  <c r="Q58" i="36"/>
  <c r="R67" i="36"/>
  <c r="R59" i="36"/>
  <c r="S68" i="36"/>
  <c r="S60" i="36"/>
  <c r="T69" i="36"/>
  <c r="T61" i="36"/>
  <c r="V63" i="36"/>
  <c r="V55" i="36"/>
  <c r="W64" i="36"/>
  <c r="W56" i="36"/>
  <c r="AO67" i="36"/>
  <c r="AO59" i="36"/>
  <c r="AP68" i="36"/>
  <c r="AP60" i="36"/>
  <c r="AQ69" i="36"/>
  <c r="AQ61" i="36"/>
  <c r="AR70" i="36"/>
  <c r="AR62" i="36"/>
  <c r="AR54" i="36"/>
  <c r="AS63" i="36"/>
  <c r="AS55" i="36"/>
  <c r="AT64" i="36"/>
  <c r="AT56" i="36"/>
  <c r="AU65" i="36"/>
  <c r="AU57" i="36"/>
  <c r="AV66" i="36"/>
  <c r="AV58" i="36"/>
  <c r="AW67" i="36"/>
  <c r="AW59" i="36"/>
  <c r="AX68" i="36"/>
  <c r="AX60" i="36"/>
  <c r="AY69" i="36"/>
  <c r="AY61" i="36"/>
  <c r="T68" i="36"/>
  <c r="T60" i="36"/>
  <c r="AY7" i="33"/>
  <c r="D24" i="33"/>
  <c r="D16" i="33"/>
  <c r="D8" i="33"/>
  <c r="L20" i="33"/>
  <c r="L12" i="33"/>
  <c r="K65" i="38"/>
  <c r="K64" i="38"/>
  <c r="K35" i="38"/>
  <c r="K34" i="38"/>
  <c r="C34" i="38"/>
  <c r="C36" i="38"/>
  <c r="I7" i="24"/>
  <c r="I8" i="24"/>
  <c r="I9" i="24"/>
  <c r="I10" i="24"/>
  <c r="I11" i="24"/>
  <c r="I12" i="24"/>
  <c r="I13" i="24"/>
  <c r="I14" i="24"/>
  <c r="I15" i="24"/>
  <c r="I16" i="24"/>
  <c r="I17" i="24"/>
  <c r="I18" i="24"/>
  <c r="I19" i="24"/>
  <c r="I20" i="24"/>
  <c r="I21" i="24"/>
  <c r="I22" i="24"/>
  <c r="I6" i="24"/>
  <c r="F7" i="24"/>
  <c r="F8" i="24"/>
  <c r="F9" i="24"/>
  <c r="F10" i="24"/>
  <c r="F11" i="24"/>
  <c r="F12" i="24"/>
  <c r="F13" i="24"/>
  <c r="F14" i="24"/>
  <c r="F15" i="24"/>
  <c r="F16" i="24"/>
  <c r="F17" i="24"/>
  <c r="F18" i="24"/>
  <c r="F19" i="24"/>
  <c r="F20" i="24"/>
  <c r="F21" i="24"/>
  <c r="F22" i="24"/>
  <c r="F6" i="24"/>
  <c r="C7" i="24"/>
  <c r="C8" i="24"/>
  <c r="C9" i="24"/>
  <c r="C10" i="24"/>
  <c r="C11" i="24"/>
  <c r="C12" i="24"/>
  <c r="C13" i="24"/>
  <c r="C14" i="24"/>
  <c r="C15" i="24"/>
  <c r="C16" i="24"/>
  <c r="C17" i="24"/>
  <c r="C18" i="24"/>
  <c r="C19" i="24"/>
  <c r="C20" i="24"/>
  <c r="C21" i="24"/>
  <c r="C22" i="24"/>
  <c r="C6" i="24"/>
  <c r="AI33" i="32" l="1"/>
  <c r="BG12" i="33"/>
  <c r="AZ58" i="36"/>
  <c r="AZ54" i="36"/>
  <c r="BF55" i="36"/>
  <c r="BE63" i="36"/>
  <c r="BC69" i="36"/>
  <c r="BH64" i="36"/>
  <c r="BG64" i="36"/>
  <c r="BE7" i="33"/>
  <c r="BC7" i="33"/>
  <c r="BH21" i="33"/>
  <c r="BA7" i="33"/>
  <c r="BD7" i="33"/>
  <c r="BA67" i="36"/>
  <c r="BI70" i="36"/>
  <c r="BA59" i="36"/>
  <c r="BG56" i="36"/>
  <c r="BG57" i="36"/>
  <c r="BD60" i="36"/>
  <c r="BC61" i="36"/>
  <c r="BE67" i="36"/>
  <c r="BD68" i="36"/>
  <c r="AZ64" i="36"/>
  <c r="BI66" i="36"/>
  <c r="BE59" i="36"/>
  <c r="BI54" i="36"/>
  <c r="BF67" i="36"/>
  <c r="BC59" i="36"/>
  <c r="BE54" i="36"/>
  <c r="BB67" i="36"/>
  <c r="BD54" i="36"/>
  <c r="BA66" i="36"/>
  <c r="BB60" i="36"/>
  <c r="BI62" i="36"/>
  <c r="BE58" i="36"/>
  <c r="BA54" i="36"/>
  <c r="BH70" i="36"/>
  <c r="BF54" i="36"/>
  <c r="BC67" i="36"/>
  <c r="BD62" i="36"/>
  <c r="BE69" i="36"/>
  <c r="BD57" i="36"/>
  <c r="BA70" i="36"/>
  <c r="BF70" i="36"/>
  <c r="BE70" i="36"/>
  <c r="BD70" i="36"/>
  <c r="BF63" i="36"/>
  <c r="BA57" i="36"/>
  <c r="AZ70" i="36"/>
  <c r="BB56" i="36"/>
  <c r="BD58" i="36"/>
  <c r="BA58" i="36"/>
  <c r="BF59" i="36"/>
  <c r="BH54" i="36"/>
  <c r="BI67" i="36"/>
  <c r="BD13" i="33"/>
  <c r="BH62" i="36"/>
  <c r="BI59" i="36"/>
  <c r="BC60" i="36"/>
  <c r="BB68" i="36"/>
  <c r="BE66" i="36"/>
  <c r="BA62" i="36"/>
  <c r="BF62" i="36"/>
  <c r="BB58" i="36"/>
  <c r="BC68" i="36"/>
  <c r="BF56" i="36"/>
  <c r="BI57" i="36"/>
  <c r="BD65" i="36"/>
  <c r="BI65" i="36"/>
  <c r="BE61" i="36"/>
  <c r="BA23" i="33"/>
  <c r="BD66" i="36"/>
  <c r="BH7" i="33"/>
  <c r="BB64" i="36"/>
  <c r="BE55" i="36"/>
  <c r="BG63" i="36"/>
  <c r="BH56" i="36"/>
  <c r="BA65" i="36"/>
  <c r="AZ62" i="36"/>
  <c r="BE62" i="36"/>
  <c r="AZ66" i="36"/>
  <c r="BI61" i="36"/>
  <c r="BE57" i="36"/>
  <c r="BB70" i="36"/>
  <c r="AZ56" i="36"/>
  <c r="BG70" i="36"/>
  <c r="BC66" i="36"/>
  <c r="BD61" i="36"/>
  <c r="BD21" i="33"/>
  <c r="BB17" i="33"/>
  <c r="AZ7" i="33"/>
  <c r="AZ13" i="33"/>
  <c r="BG7" i="33"/>
  <c r="AZ22" i="33"/>
  <c r="BE18" i="33"/>
  <c r="BC19" i="33"/>
  <c r="BA13" i="33"/>
  <c r="BH13" i="33"/>
  <c r="BA21" i="33"/>
  <c r="BF25" i="33"/>
  <c r="BD17" i="33"/>
  <c r="BF7" i="33"/>
  <c r="BA22" i="33"/>
  <c r="AZ21" i="33"/>
  <c r="BB7" i="33"/>
  <c r="BF19" i="33"/>
  <c r="BF11" i="33"/>
  <c r="BB9" i="33"/>
  <c r="BI7" i="33"/>
  <c r="BB8" i="33"/>
  <c r="BE10" i="33"/>
  <c r="BC11" i="33"/>
  <c r="BB25" i="33"/>
  <c r="BG58" i="36"/>
  <c r="BC54" i="36"/>
  <c r="AZ67" i="36"/>
  <c r="BC64" i="36"/>
  <c r="BG61" i="36"/>
  <c r="BB66" i="36"/>
  <c r="BF64" i="36"/>
  <c r="BF58" i="36"/>
  <c r="BB54" i="36"/>
  <c r="BG54" i="36"/>
  <c r="BD67" i="36"/>
  <c r="AZ63" i="36"/>
  <c r="BF57" i="36"/>
  <c r="BC70" i="36"/>
  <c r="BF66" i="36"/>
  <c r="BB62" i="36"/>
  <c r="BB63" i="36"/>
  <c r="BF60" i="36"/>
  <c r="BG62" i="36"/>
  <c r="BC58" i="36"/>
  <c r="BG65" i="36"/>
  <c r="BB69" i="36"/>
  <c r="BH69" i="36"/>
  <c r="BA55" i="36"/>
  <c r="BB57" i="36"/>
  <c r="BH57" i="36"/>
  <c r="AZ10" i="33"/>
  <c r="BB19" i="33"/>
  <c r="BG18" i="33"/>
  <c r="BI12" i="33"/>
  <c r="BA20" i="33"/>
  <c r="BG10" i="33"/>
  <c r="BC8" i="33"/>
  <c r="BC21" i="33"/>
  <c r="AZ14" i="33"/>
  <c r="BH14" i="33"/>
  <c r="AZ18" i="33"/>
  <c r="BI15" i="33"/>
  <c r="BI23" i="33"/>
  <c r="BF8" i="33"/>
  <c r="BE16" i="33"/>
  <c r="BD24" i="33"/>
  <c r="BG9" i="33"/>
  <c r="BF17" i="33"/>
  <c r="BE25" i="33"/>
  <c r="BC25" i="33"/>
  <c r="BC65" i="36"/>
  <c r="BF13" i="33"/>
  <c r="BE13" i="33"/>
  <c r="BI13" i="33"/>
  <c r="BD11" i="33"/>
  <c r="BH18" i="33"/>
  <c r="BB16" i="33"/>
  <c r="BB12" i="33"/>
  <c r="BI20" i="33"/>
  <c r="BH10" i="33"/>
  <c r="BB23" i="33"/>
  <c r="BB22" i="33"/>
  <c r="BC15" i="33"/>
  <c r="BC23" i="33"/>
  <c r="BG8" i="33"/>
  <c r="BF16" i="33"/>
  <c r="BE24" i="33"/>
  <c r="AZ9" i="33"/>
  <c r="BG17" i="33"/>
  <c r="BC57" i="36"/>
  <c r="BH65" i="36"/>
  <c r="BB13" i="33"/>
  <c r="BG11" i="33"/>
  <c r="BE11" i="33"/>
  <c r="BD19" i="33"/>
  <c r="BA18" i="33"/>
  <c r="BC12" i="33"/>
  <c r="BB20" i="33"/>
  <c r="BA10" i="33"/>
  <c r="BE21" i="33"/>
  <c r="BB14" i="33"/>
  <c r="BC22" i="33"/>
  <c r="BD15" i="33"/>
  <c r="BD23" i="33"/>
  <c r="AZ8" i="33"/>
  <c r="BG16" i="33"/>
  <c r="BF24" i="33"/>
  <c r="BD9" i="33"/>
  <c r="BH9" i="33"/>
  <c r="AZ17" i="33"/>
  <c r="BG25" i="33"/>
  <c r="AZ57" i="36"/>
  <c r="AZ11" i="33"/>
  <c r="BG19" i="33"/>
  <c r="BE19" i="33"/>
  <c r="BI18" i="33"/>
  <c r="BD12" i="33"/>
  <c r="BC20" i="33"/>
  <c r="BI10" i="33"/>
  <c r="BF21" i="33"/>
  <c r="BI22" i="33"/>
  <c r="BC14" i="33"/>
  <c r="BD22" i="33"/>
  <c r="BE15" i="33"/>
  <c r="BE23" i="33"/>
  <c r="BH8" i="33"/>
  <c r="AZ16" i="33"/>
  <c r="BG24" i="33"/>
  <c r="BA9" i="33"/>
  <c r="BH17" i="33"/>
  <c r="AZ25" i="33"/>
  <c r="BH58" i="36"/>
  <c r="BD25" i="33"/>
  <c r="BH11" i="33"/>
  <c r="AZ19" i="33"/>
  <c r="BB18" i="33"/>
  <c r="AZ12" i="33"/>
  <c r="BE12" i="33"/>
  <c r="BD20" i="33"/>
  <c r="BB10" i="33"/>
  <c r="BG21" i="33"/>
  <c r="BC16" i="33"/>
  <c r="BD14" i="33"/>
  <c r="BE22" i="33"/>
  <c r="BC24" i="33"/>
  <c r="BF15" i="33"/>
  <c r="BF23" i="33"/>
  <c r="AZ20" i="33"/>
  <c r="BA8" i="33"/>
  <c r="BH16" i="33"/>
  <c r="AZ24" i="33"/>
  <c r="BI9" i="33"/>
  <c r="BA17" i="33"/>
  <c r="BH25" i="33"/>
  <c r="BH66" i="36"/>
  <c r="BI58" i="36"/>
  <c r="BB59" i="36"/>
  <c r="BB15" i="33"/>
  <c r="BA11" i="33"/>
  <c r="BH19" i="33"/>
  <c r="BC18" i="33"/>
  <c r="BF12" i="33"/>
  <c r="BE20" i="33"/>
  <c r="BC10" i="33"/>
  <c r="BB24" i="33"/>
  <c r="BE14" i="33"/>
  <c r="BF22" i="33"/>
  <c r="BG15" i="33"/>
  <c r="BG23" i="33"/>
  <c r="BI8" i="33"/>
  <c r="BA16" i="33"/>
  <c r="BH24" i="33"/>
  <c r="BI17" i="33"/>
  <c r="BA25" i="33"/>
  <c r="AZ65" i="36"/>
  <c r="BC13" i="33"/>
  <c r="BI11" i="33"/>
  <c r="BA19" i="33"/>
  <c r="BD18" i="33"/>
  <c r="BH12" i="33"/>
  <c r="BF20" i="33"/>
  <c r="BD10" i="33"/>
  <c r="BI21" i="33"/>
  <c r="BA14" i="33"/>
  <c r="BF14" i="33"/>
  <c r="BG22" i="33"/>
  <c r="BA15" i="33"/>
  <c r="AZ15" i="33"/>
  <c r="AZ23" i="33"/>
  <c r="BD8" i="33"/>
  <c r="BI16" i="33"/>
  <c r="BA24" i="33"/>
  <c r="BE9" i="33"/>
  <c r="BC9" i="33"/>
  <c r="BI25" i="33"/>
  <c r="BD69" i="36"/>
  <c r="BB11" i="33"/>
  <c r="BI19" i="33"/>
  <c r="BF18" i="33"/>
  <c r="BA12" i="33"/>
  <c r="BH20" i="33"/>
  <c r="BF10" i="33"/>
  <c r="BI14" i="33"/>
  <c r="BB21" i="33"/>
  <c r="BG14" i="33"/>
  <c r="BH22" i="33"/>
  <c r="BH15" i="33"/>
  <c r="BH23" i="33"/>
  <c r="BE8" i="33"/>
  <c r="BD16" i="33"/>
  <c r="BI24" i="33"/>
  <c r="BF9" i="33"/>
  <c r="BE17" i="33"/>
  <c r="BC17" i="33"/>
  <c r="BA61" i="36"/>
  <c r="BF61" i="36"/>
  <c r="BI68" i="36"/>
  <c r="BE64" i="36"/>
  <c r="BA60" i="36"/>
  <c r="BH60" i="36"/>
  <c r="BD56" i="36"/>
  <c r="BA69" i="36"/>
  <c r="BG60" i="36"/>
  <c r="BA63" i="36"/>
  <c r="BI56" i="36"/>
  <c r="BF69" i="36"/>
  <c r="BB65" i="36"/>
  <c r="BI60" i="36"/>
  <c r="BE65" i="36"/>
  <c r="BH59" i="36"/>
  <c r="BD55" i="36"/>
  <c r="BA68" i="36"/>
  <c r="BH68" i="36"/>
  <c r="BD64" i="36"/>
  <c r="AZ60" i="36"/>
  <c r="BG68" i="36"/>
  <c r="BG55" i="36"/>
  <c r="BI55" i="36"/>
  <c r="BI64" i="36"/>
  <c r="BE60" i="36"/>
  <c r="BA56" i="36"/>
  <c r="BE56" i="36"/>
  <c r="BI69" i="36"/>
  <c r="AZ69" i="36"/>
  <c r="BH67" i="36"/>
  <c r="BD63" i="36"/>
  <c r="AZ59" i="36"/>
  <c r="BG59" i="36"/>
  <c r="BC55" i="36"/>
  <c r="AZ68" i="36"/>
  <c r="BC56" i="36"/>
  <c r="BI63" i="36"/>
  <c r="BH55" i="36"/>
  <c r="BE68" i="36"/>
  <c r="BA64" i="36"/>
  <c r="BG67" i="36"/>
  <c r="BC63" i="36"/>
  <c r="BH63" i="36"/>
  <c r="BD59" i="36"/>
  <c r="AZ55" i="36"/>
  <c r="BG66" i="36"/>
  <c r="BC62" i="36"/>
  <c r="BB55" i="36"/>
  <c r="BG69" i="36"/>
  <c r="BF65" i="36"/>
  <c r="BB61" i="36"/>
  <c r="BH61" i="36"/>
  <c r="AZ61" i="36"/>
  <c r="BF68" i="36"/>
  <c r="AJ7" i="24"/>
  <c r="AJ8" i="24"/>
  <c r="AJ9" i="24"/>
  <c r="AJ10" i="24"/>
  <c r="AJ11" i="24"/>
  <c r="AJ12" i="24"/>
  <c r="AJ13" i="24"/>
  <c r="AJ14" i="24"/>
  <c r="AJ15" i="24"/>
  <c r="AJ16" i="24"/>
  <c r="AJ17" i="24"/>
  <c r="AJ18" i="24"/>
  <c r="AJ19" i="24"/>
  <c r="AJ20" i="24"/>
  <c r="AJ21" i="24"/>
  <c r="AJ22" i="24"/>
  <c r="AJ6" i="24"/>
  <c r="X7" i="24"/>
  <c r="X8" i="24"/>
  <c r="X9" i="24"/>
  <c r="X10" i="24"/>
  <c r="X11" i="24"/>
  <c r="X12" i="24"/>
  <c r="X13" i="24"/>
  <c r="X14" i="24"/>
  <c r="X15" i="24"/>
  <c r="X16" i="24"/>
  <c r="X17" i="24"/>
  <c r="X18" i="24"/>
  <c r="X19" i="24"/>
  <c r="X20" i="24"/>
  <c r="X21" i="24"/>
  <c r="X22" i="24"/>
  <c r="X6" i="24"/>
  <c r="L7" i="24"/>
  <c r="L8" i="24"/>
  <c r="L9" i="24"/>
  <c r="L10" i="24"/>
  <c r="L11" i="24"/>
  <c r="L12" i="24"/>
  <c r="L13" i="24"/>
  <c r="L14" i="24"/>
  <c r="L15" i="24"/>
  <c r="L16" i="24"/>
  <c r="L17" i="24"/>
  <c r="L18" i="24"/>
  <c r="L19" i="24"/>
  <c r="L20" i="24"/>
  <c r="L21" i="24"/>
  <c r="L22" i="24"/>
  <c r="L6" i="24"/>
  <c r="M18" i="19"/>
  <c r="M17" i="19"/>
  <c r="M16" i="19"/>
  <c r="C65" i="38" l="1"/>
  <c r="C64" i="38"/>
  <c r="C35" i="38"/>
  <c r="P31" i="7"/>
  <c r="P3" i="7"/>
  <c r="P17" i="7"/>
  <c r="C5" i="38"/>
  <c r="C4" i="38"/>
  <c r="C94" i="38" s="1"/>
  <c r="K5" i="38"/>
  <c r="K95" i="38" s="1"/>
  <c r="K4" i="38"/>
  <c r="K94" i="38" s="1"/>
  <c r="D25" i="2"/>
  <c r="C25" i="2"/>
  <c r="B25" i="2"/>
  <c r="C23" i="2"/>
  <c r="D23" i="2"/>
  <c r="AM51" i="36" l="1"/>
  <c r="AM52" i="36"/>
  <c r="AM53" i="36"/>
  <c r="AM71" i="36"/>
  <c r="AM72" i="36"/>
  <c r="AM73" i="36"/>
  <c r="AM74" i="36"/>
  <c r="AM75" i="36"/>
  <c r="AM76" i="36"/>
  <c r="AM77" i="36"/>
  <c r="AM78" i="36"/>
  <c r="AM79" i="36"/>
  <c r="AM80" i="36"/>
  <c r="AM81" i="36"/>
  <c r="AM82" i="36"/>
  <c r="AM83" i="36"/>
  <c r="AM84" i="36"/>
  <c r="AR84" i="36" s="1"/>
  <c r="AA51" i="36"/>
  <c r="AA52" i="36"/>
  <c r="AA53" i="36"/>
  <c r="AA71" i="36"/>
  <c r="AA72" i="36"/>
  <c r="AA73" i="36"/>
  <c r="AA74" i="36"/>
  <c r="AA75" i="36"/>
  <c r="AA76" i="36"/>
  <c r="AA77" i="36"/>
  <c r="AA78" i="36"/>
  <c r="AA79" i="36"/>
  <c r="AA80" i="36"/>
  <c r="AA81" i="36"/>
  <c r="AA82" i="36"/>
  <c r="AA83" i="36"/>
  <c r="AA84" i="36"/>
  <c r="O84" i="36"/>
  <c r="O71" i="36"/>
  <c r="O72" i="36"/>
  <c r="O73" i="36"/>
  <c r="O74" i="36"/>
  <c r="O75" i="36"/>
  <c r="O76" i="36"/>
  <c r="O77" i="36"/>
  <c r="O78" i="36"/>
  <c r="O79" i="36"/>
  <c r="O80" i="36"/>
  <c r="O81" i="36"/>
  <c r="O82" i="36"/>
  <c r="O83" i="36"/>
  <c r="O50" i="36"/>
  <c r="W50" i="36" l="1"/>
  <c r="X50" i="36"/>
  <c r="T50" i="36"/>
  <c r="U50" i="36"/>
  <c r="Y50" i="36"/>
  <c r="V50" i="36"/>
  <c r="Z50" i="36"/>
  <c r="R50" i="36"/>
  <c r="S50" i="36"/>
  <c r="Q50" i="36"/>
  <c r="AS84" i="36"/>
  <c r="AT84" i="36"/>
  <c r="AU84" i="36"/>
  <c r="AO84" i="36"/>
  <c r="AV84" i="36"/>
  <c r="AW84" i="36"/>
  <c r="AP84" i="36"/>
  <c r="AX84" i="36"/>
  <c r="AQ84" i="36"/>
  <c r="A4" i="4"/>
  <c r="BI50" i="36" l="1"/>
  <c r="BC50" i="36"/>
  <c r="BG50" i="36"/>
  <c r="BF50" i="36"/>
  <c r="BH50" i="36"/>
  <c r="AZ50" i="36"/>
  <c r="BB50" i="36"/>
  <c r="BA50" i="36"/>
  <c r="BE50" i="36"/>
  <c r="BD50" i="36"/>
  <c r="AF29" i="30"/>
  <c r="AF28" i="30"/>
  <c r="AF27" i="30"/>
  <c r="AF26" i="30"/>
  <c r="AF25" i="30"/>
  <c r="AF24" i="30"/>
  <c r="AF23" i="30"/>
  <c r="AF22" i="30"/>
  <c r="T21" i="30"/>
  <c r="T20" i="30"/>
  <c r="T19" i="30"/>
  <c r="T18" i="30"/>
  <c r="T17" i="30"/>
  <c r="T16" i="30"/>
  <c r="T15" i="30"/>
  <c r="T14" i="30"/>
  <c r="H13" i="30"/>
  <c r="H12" i="30"/>
  <c r="H11" i="30"/>
  <c r="H10" i="30"/>
  <c r="H9" i="30"/>
  <c r="H8" i="30"/>
  <c r="H7" i="30"/>
  <c r="H6" i="30"/>
  <c r="G5" i="4"/>
  <c r="L5" i="4"/>
  <c r="L70" i="4"/>
  <c r="L71" i="4"/>
  <c r="L72" i="4"/>
  <c r="L73" i="4"/>
  <c r="L74" i="4"/>
  <c r="L75" i="4"/>
  <c r="L76" i="4"/>
  <c r="L77" i="4"/>
  <c r="L78" i="4"/>
  <c r="L79" i="4"/>
  <c r="L80" i="4"/>
  <c r="L81" i="4"/>
  <c r="L82" i="4"/>
  <c r="L83" i="4"/>
  <c r="L84" i="4"/>
  <c r="L85" i="4"/>
  <c r="L86" i="4"/>
  <c r="L87" i="4"/>
  <c r="L88" i="4"/>
  <c r="L89" i="4"/>
  <c r="L90" i="4"/>
  <c r="L69" i="4"/>
  <c r="G70" i="4"/>
  <c r="G71" i="4"/>
  <c r="G72" i="4"/>
  <c r="G73" i="4"/>
  <c r="G74" i="4"/>
  <c r="G75" i="4"/>
  <c r="G76" i="4"/>
  <c r="G77" i="4"/>
  <c r="G78" i="4"/>
  <c r="G79" i="4"/>
  <c r="G80" i="4"/>
  <c r="G81" i="4"/>
  <c r="G82" i="4"/>
  <c r="G83" i="4"/>
  <c r="G84" i="4"/>
  <c r="G85" i="4"/>
  <c r="G86" i="4"/>
  <c r="G87" i="4"/>
  <c r="G88" i="4"/>
  <c r="G89" i="4"/>
  <c r="G90" i="4"/>
  <c r="G69" i="4"/>
  <c r="D95" i="4"/>
  <c r="L67" i="4"/>
  <c r="C95" i="4"/>
  <c r="G67" i="4"/>
  <c r="B95" i="4"/>
  <c r="C67" i="4"/>
  <c r="B5" i="30" l="1"/>
  <c r="B5" i="32"/>
  <c r="A5" i="31"/>
  <c r="A5" i="24"/>
  <c r="I34" i="35"/>
  <c r="I35" i="35"/>
  <c r="I36" i="35"/>
  <c r="I33" i="35"/>
  <c r="F34" i="35"/>
  <c r="F35" i="35"/>
  <c r="F36" i="35"/>
  <c r="F33" i="35"/>
  <c r="C34" i="35"/>
  <c r="C35" i="35"/>
  <c r="C36" i="35"/>
  <c r="C33" i="35"/>
  <c r="H3" i="24"/>
  <c r="E3" i="24"/>
  <c r="M8" i="19" l="1"/>
  <c r="O8" i="19" s="1"/>
  <c r="M9" i="19"/>
  <c r="N9" i="19" s="1"/>
  <c r="M10" i="19"/>
  <c r="O10" i="19" s="1"/>
  <c r="L8" i="19"/>
  <c r="L9" i="19"/>
  <c r="L10" i="19"/>
  <c r="K8" i="19"/>
  <c r="K9" i="19"/>
  <c r="K10" i="19"/>
  <c r="J8" i="19"/>
  <c r="J9" i="19"/>
  <c r="J10" i="19"/>
  <c r="I8" i="19"/>
  <c r="I9" i="19"/>
  <c r="I10" i="19"/>
  <c r="H8" i="19"/>
  <c r="H9" i="19"/>
  <c r="H10" i="19"/>
  <c r="A11" i="19"/>
  <c r="A8" i="19"/>
  <c r="A5" i="19"/>
  <c r="O17" i="19" l="1"/>
  <c r="N10" i="19"/>
  <c r="N8" i="19"/>
  <c r="O9" i="19"/>
  <c r="N17" i="19" l="1"/>
  <c r="B3" i="24"/>
  <c r="AP6" i="35" l="1"/>
  <c r="AP33" i="35"/>
  <c r="AD33" i="35"/>
  <c r="AP20" i="35"/>
  <c r="AD20" i="35"/>
  <c r="AD6" i="35"/>
  <c r="M57" i="7" l="1"/>
  <c r="N57" i="7"/>
  <c r="O57" i="7"/>
  <c r="P57" i="7"/>
  <c r="Q57" i="7"/>
  <c r="R57" i="7"/>
  <c r="S57" i="7"/>
  <c r="T57" i="7"/>
  <c r="U57" i="7"/>
  <c r="L57" i="7"/>
  <c r="C69" i="38" l="1"/>
  <c r="M6" i="19"/>
  <c r="M7" i="19"/>
  <c r="N7" i="19" s="1"/>
  <c r="M11" i="19"/>
  <c r="O11" i="19" s="1"/>
  <c r="M12" i="19"/>
  <c r="N12" i="19" s="1"/>
  <c r="M13" i="19"/>
  <c r="O13" i="19" s="1"/>
  <c r="M5" i="19"/>
  <c r="O18" i="19" l="1"/>
  <c r="O12" i="19"/>
  <c r="N13" i="19"/>
  <c r="N11" i="19"/>
  <c r="N18" i="19" s="1"/>
  <c r="N6" i="19"/>
  <c r="L6" i="19" l="1"/>
  <c r="L7" i="19"/>
  <c r="L11" i="19"/>
  <c r="L12" i="19"/>
  <c r="L13" i="19"/>
  <c r="L5" i="19"/>
  <c r="K6" i="19"/>
  <c r="K7" i="19"/>
  <c r="K11" i="19"/>
  <c r="K12" i="19"/>
  <c r="K13" i="19"/>
  <c r="K5" i="19"/>
  <c r="J6" i="19"/>
  <c r="O6" i="19" s="1"/>
  <c r="J7" i="19"/>
  <c r="O7" i="19" s="1"/>
  <c r="J11" i="19"/>
  <c r="J12" i="19"/>
  <c r="J13" i="19"/>
  <c r="J5" i="19"/>
  <c r="N5" i="19" l="1"/>
  <c r="O5" i="19"/>
  <c r="K15" i="19"/>
  <c r="L15" i="19"/>
  <c r="G102" i="38"/>
  <c r="C99" i="38"/>
  <c r="C39" i="38"/>
  <c r="C9" i="38"/>
  <c r="C92" i="38"/>
  <c r="G62" i="38"/>
  <c r="G92" i="38" s="1"/>
  <c r="G32" i="38"/>
  <c r="F92" i="38" s="1"/>
  <c r="C67" i="38"/>
  <c r="C66" i="38"/>
  <c r="C37" i="38"/>
  <c r="C62" i="38"/>
  <c r="C2" i="38"/>
  <c r="C32" i="38"/>
  <c r="C7" i="38"/>
  <c r="C6" i="38"/>
  <c r="G2" i="38"/>
  <c r="N16" i="19" l="1"/>
  <c r="N15" i="19"/>
  <c r="O15" i="19"/>
  <c r="O16" i="19"/>
  <c r="E92" i="38"/>
  <c r="L92" i="38"/>
  <c r="C68" i="38"/>
  <c r="C38" i="38"/>
  <c r="C95" i="38"/>
  <c r="C97" i="38"/>
  <c r="C96" i="38"/>
  <c r="I6" i="19" l="1"/>
  <c r="I7" i="19"/>
  <c r="I11" i="19"/>
  <c r="I12" i="19"/>
  <c r="I13" i="19"/>
  <c r="I5" i="19"/>
  <c r="H6" i="19" l="1"/>
  <c r="H7" i="19"/>
  <c r="H11" i="19"/>
  <c r="H12" i="19"/>
  <c r="H13" i="19"/>
  <c r="H5" i="19"/>
  <c r="B70" i="4" l="1"/>
  <c r="B71" i="4"/>
  <c r="B72" i="4"/>
  <c r="B73" i="4"/>
  <c r="B74" i="4"/>
  <c r="B75" i="4"/>
  <c r="B76" i="4"/>
  <c r="B77" i="4"/>
  <c r="B78" i="4"/>
  <c r="B79" i="4"/>
  <c r="B80" i="4"/>
  <c r="B81" i="4"/>
  <c r="B82" i="4"/>
  <c r="B83" i="4"/>
  <c r="B84" i="4"/>
  <c r="B85" i="4"/>
  <c r="B86" i="4"/>
  <c r="B87" i="4"/>
  <c r="B88" i="4"/>
  <c r="B89" i="4"/>
  <c r="B90" i="4"/>
  <c r="B69" i="4"/>
  <c r="AK7" i="31" l="1"/>
  <c r="AK8" i="31"/>
  <c r="AK9" i="31"/>
  <c r="AK10" i="31"/>
  <c r="AK11" i="31"/>
  <c r="AK12" i="31"/>
  <c r="AK6" i="31"/>
  <c r="Y7" i="31"/>
  <c r="Y8" i="31"/>
  <c r="Y9" i="31"/>
  <c r="Y10" i="31"/>
  <c r="Y11" i="31"/>
  <c r="Y12" i="31"/>
  <c r="Y6" i="31"/>
  <c r="AL12" i="31" l="1"/>
  <c r="AO12" i="31"/>
  <c r="AT12" i="31"/>
  <c r="AU12" i="31"/>
  <c r="AQ12" i="31"/>
  <c r="AS12" i="31"/>
  <c r="AP12" i="31"/>
  <c r="AN12" i="31"/>
  <c r="AR12" i="31"/>
  <c r="AM12" i="31"/>
  <c r="AE10" i="31"/>
  <c r="AI10" i="31"/>
  <c r="AB10" i="31"/>
  <c r="AC10" i="31"/>
  <c r="AG10" i="31"/>
  <c r="AD10" i="31"/>
  <c r="AF10" i="31"/>
  <c r="AA10" i="31"/>
  <c r="Z10" i="31"/>
  <c r="AH10" i="31"/>
  <c r="AE9" i="31"/>
  <c r="AB9" i="31"/>
  <c r="AF9" i="31"/>
  <c r="Z9" i="31"/>
  <c r="AA9" i="31"/>
  <c r="AD9" i="31"/>
  <c r="AH9" i="31"/>
  <c r="AC9" i="31"/>
  <c r="AI9" i="31"/>
  <c r="AG9" i="31"/>
  <c r="AO10" i="31"/>
  <c r="AL10" i="31"/>
  <c r="AR10" i="31"/>
  <c r="AU10" i="31"/>
  <c r="AM10" i="31"/>
  <c r="AS10" i="31"/>
  <c r="AP10" i="31"/>
  <c r="AT10" i="31"/>
  <c r="AN10" i="31"/>
  <c r="AQ10" i="31"/>
  <c r="AH8" i="31"/>
  <c r="AD8" i="31"/>
  <c r="AB8" i="31"/>
  <c r="AC8" i="31"/>
  <c r="AF8" i="31"/>
  <c r="AA8" i="31"/>
  <c r="Z8" i="31"/>
  <c r="AG8" i="31"/>
  <c r="AI8" i="31"/>
  <c r="AE8" i="31"/>
  <c r="AT9" i="31"/>
  <c r="AR9" i="31"/>
  <c r="AS9" i="31"/>
  <c r="AO9" i="31"/>
  <c r="AP9" i="31"/>
  <c r="AM9" i="31"/>
  <c r="AQ9" i="31"/>
  <c r="AL9" i="31"/>
  <c r="AU9" i="31"/>
  <c r="AN9" i="31"/>
  <c r="AB12" i="31"/>
  <c r="AH12" i="31"/>
  <c r="AE12" i="31"/>
  <c r="AF12" i="31"/>
  <c r="Z12" i="31"/>
  <c r="AI12" i="31"/>
  <c r="AC12" i="31"/>
  <c r="AG12" i="31"/>
  <c r="AA12" i="31"/>
  <c r="AD12" i="31"/>
  <c r="AC7" i="31"/>
  <c r="AD7" i="31"/>
  <c r="AH7" i="31"/>
  <c r="AA7" i="31"/>
  <c r="AE7" i="31"/>
  <c r="AI7" i="31"/>
  <c r="AF7" i="31"/>
  <c r="Z7" i="31"/>
  <c r="AG7" i="31"/>
  <c r="AB7" i="31"/>
  <c r="AQ8" i="31"/>
  <c r="AL8" i="31"/>
  <c r="AU8" i="31"/>
  <c r="AR8" i="31"/>
  <c r="AT8" i="31"/>
  <c r="AP8" i="31"/>
  <c r="AS8" i="31"/>
  <c r="AM8" i="31"/>
  <c r="AO8" i="31"/>
  <c r="AN8" i="31"/>
  <c r="AN7" i="31"/>
  <c r="AL7" i="31"/>
  <c r="AR7" i="31"/>
  <c r="AT7" i="31"/>
  <c r="AO7" i="31"/>
  <c r="AS7" i="31"/>
  <c r="AQ7" i="31"/>
  <c r="AM7" i="31"/>
  <c r="AP7" i="31"/>
  <c r="AU7" i="31"/>
  <c r="AR11" i="31"/>
  <c r="AU11" i="31"/>
  <c r="AL11" i="31"/>
  <c r="AN11" i="31"/>
  <c r="AP11" i="31"/>
  <c r="AT11" i="31"/>
  <c r="AS11" i="31"/>
  <c r="AM11" i="31"/>
  <c r="AQ11" i="31"/>
  <c r="AO11" i="31"/>
  <c r="AG11" i="31"/>
  <c r="Z11" i="31"/>
  <c r="AC11" i="31"/>
  <c r="AH11" i="31"/>
  <c r="AA11" i="31"/>
  <c r="AD11" i="31"/>
  <c r="AE11" i="31"/>
  <c r="AB11" i="31"/>
  <c r="AI11" i="31"/>
  <c r="AF11" i="31"/>
  <c r="AG6" i="31"/>
  <c r="Z6" i="31"/>
  <c r="AH6" i="31"/>
  <c r="AF6" i="31"/>
  <c r="AA6" i="31"/>
  <c r="AC6" i="31"/>
  <c r="AI6" i="31"/>
  <c r="AB6" i="31"/>
  <c r="AD6" i="31"/>
  <c r="AE6" i="31"/>
  <c r="AO6" i="31"/>
  <c r="AP6" i="31"/>
  <c r="AN6" i="31"/>
  <c r="AQ6" i="31"/>
  <c r="AR6" i="31"/>
  <c r="AS6" i="31"/>
  <c r="AU6" i="31"/>
  <c r="AL6" i="31"/>
  <c r="AM6" i="31"/>
  <c r="AT6" i="31"/>
  <c r="AK7" i="24"/>
  <c r="AK8" i="24"/>
  <c r="AK9" i="24"/>
  <c r="AK10" i="24"/>
  <c r="AK11" i="24"/>
  <c r="AK12" i="24"/>
  <c r="AK13" i="24"/>
  <c r="AK14" i="24"/>
  <c r="AK15" i="24"/>
  <c r="AK16" i="24"/>
  <c r="AK17" i="24"/>
  <c r="AK18" i="24"/>
  <c r="AK19" i="24"/>
  <c r="AK20" i="24"/>
  <c r="AK21" i="24"/>
  <c r="AK22" i="24"/>
  <c r="AK6" i="24"/>
  <c r="AO13" i="24" l="1"/>
  <c r="AR13" i="24"/>
  <c r="AP13" i="24"/>
  <c r="AN13" i="24"/>
  <c r="AU13" i="24"/>
  <c r="AM13" i="24"/>
  <c r="AL13" i="24"/>
  <c r="AS13" i="24"/>
  <c r="AQ13" i="24"/>
  <c r="AT13" i="24"/>
  <c r="AO22" i="24"/>
  <c r="AN22" i="24"/>
  <c r="AS22" i="24"/>
  <c r="AQ22" i="24"/>
  <c r="AP22" i="24"/>
  <c r="AR22" i="24"/>
  <c r="AT22" i="24"/>
  <c r="AM22" i="24"/>
  <c r="AL22" i="24"/>
  <c r="AU22" i="24"/>
  <c r="AS14" i="24"/>
  <c r="AU14" i="24"/>
  <c r="AO14" i="24"/>
  <c r="AP14" i="24"/>
  <c r="AR14" i="24"/>
  <c r="AQ14" i="24"/>
  <c r="AL14" i="24"/>
  <c r="AT14" i="24"/>
  <c r="AN14" i="24"/>
  <c r="AM14" i="24"/>
  <c r="AT11" i="24"/>
  <c r="AO11" i="24"/>
  <c r="AN11" i="24"/>
  <c r="AL11" i="24"/>
  <c r="AR11" i="24"/>
  <c r="AU11" i="24"/>
  <c r="AM11" i="24"/>
  <c r="AQ11" i="24"/>
  <c r="AP11" i="24"/>
  <c r="AS11" i="24"/>
  <c r="AQ18" i="24"/>
  <c r="AM18" i="24"/>
  <c r="AU18" i="24"/>
  <c r="AN18" i="24"/>
  <c r="AP18" i="24"/>
  <c r="AR18" i="24"/>
  <c r="AT18" i="24"/>
  <c r="AS18" i="24"/>
  <c r="AL18" i="24"/>
  <c r="AO18" i="24"/>
  <c r="AU21" i="24"/>
  <c r="AT21" i="24"/>
  <c r="AM21" i="24"/>
  <c r="AS21" i="24"/>
  <c r="AQ21" i="24"/>
  <c r="AP21" i="24"/>
  <c r="AR21" i="24"/>
  <c r="AN21" i="24"/>
  <c r="AL21" i="24"/>
  <c r="AO21" i="24"/>
  <c r="AT20" i="24"/>
  <c r="AN20" i="24"/>
  <c r="AL20" i="24"/>
  <c r="AQ20" i="24"/>
  <c r="AR20" i="24"/>
  <c r="AP20" i="24"/>
  <c r="AU20" i="24"/>
  <c r="AM20" i="24"/>
  <c r="AS20" i="24"/>
  <c r="AO20" i="24"/>
  <c r="AO10" i="24"/>
  <c r="AT10" i="24"/>
  <c r="AP10" i="24"/>
  <c r="AM10" i="24"/>
  <c r="AU10" i="24"/>
  <c r="AQ10" i="24"/>
  <c r="AN10" i="24"/>
  <c r="AS10" i="24"/>
  <c r="AL10" i="24"/>
  <c r="AR10" i="24"/>
  <c r="AL12" i="24"/>
  <c r="AR12" i="24"/>
  <c r="AU12" i="24"/>
  <c r="AM12" i="24"/>
  <c r="AS12" i="24"/>
  <c r="AO12" i="24"/>
  <c r="AQ12" i="24"/>
  <c r="AT12" i="24"/>
  <c r="AP12" i="24"/>
  <c r="AN12" i="24"/>
  <c r="AR19" i="24"/>
  <c r="AS19" i="24"/>
  <c r="AN19" i="24"/>
  <c r="AQ19" i="24"/>
  <c r="AL19" i="24"/>
  <c r="AT19" i="24"/>
  <c r="AO19" i="24"/>
  <c r="AP19" i="24"/>
  <c r="AU19" i="24"/>
  <c r="AM19" i="24"/>
  <c r="AT17" i="24"/>
  <c r="AO17" i="24"/>
  <c r="AS17" i="24"/>
  <c r="AN17" i="24"/>
  <c r="AM17" i="24"/>
  <c r="AQ17" i="24"/>
  <c r="AP17" i="24"/>
  <c r="AR17" i="24"/>
  <c r="AL17" i="24"/>
  <c r="AU17" i="24"/>
  <c r="AO16" i="24"/>
  <c r="AL16" i="24"/>
  <c r="AQ16" i="24"/>
  <c r="AN16" i="24"/>
  <c r="AP16" i="24"/>
  <c r="AS16" i="24"/>
  <c r="AR16" i="24"/>
  <c r="AU16" i="24"/>
  <c r="AT16" i="24"/>
  <c r="AM16" i="24"/>
  <c r="AM15" i="24"/>
  <c r="AQ15" i="24"/>
  <c r="AO15" i="24"/>
  <c r="AT15" i="24"/>
  <c r="AP15" i="24"/>
  <c r="AR15" i="24"/>
  <c r="AU15" i="24"/>
  <c r="AN15" i="24"/>
  <c r="AS15" i="24"/>
  <c r="AL15" i="24"/>
  <c r="AT9" i="24"/>
  <c r="AM9" i="24"/>
  <c r="AP9" i="24"/>
  <c r="AQ9" i="24"/>
  <c r="AO9" i="24"/>
  <c r="AU9" i="24"/>
  <c r="AS9" i="24"/>
  <c r="AR9" i="24"/>
  <c r="AN9" i="24"/>
  <c r="AL9" i="24"/>
  <c r="AM8" i="24"/>
  <c r="AU8" i="24"/>
  <c r="AN8" i="24"/>
  <c r="AO8" i="24"/>
  <c r="AP8" i="24"/>
  <c r="AR8" i="24"/>
  <c r="AQ8" i="24"/>
  <c r="AT8" i="24"/>
  <c r="AS8" i="24"/>
  <c r="AL8" i="24"/>
  <c r="AS7" i="24"/>
  <c r="AM7" i="24"/>
  <c r="AL7" i="24"/>
  <c r="AO7" i="24"/>
  <c r="AU7" i="24"/>
  <c r="AT7" i="24"/>
  <c r="AQ7" i="24"/>
  <c r="AN7" i="24"/>
  <c r="AR7" i="24"/>
  <c r="AP7" i="24"/>
  <c r="AP6" i="24"/>
  <c r="AM6" i="24"/>
  <c r="AU6" i="24"/>
  <c r="AQ6" i="24"/>
  <c r="AN6" i="24"/>
  <c r="AO6" i="24"/>
  <c r="AS6" i="24"/>
  <c r="AR6" i="24"/>
  <c r="AT6" i="24"/>
  <c r="AL6" i="24"/>
  <c r="AP37" i="35"/>
  <c r="AD37" i="35"/>
  <c r="R37" i="35"/>
  <c r="A3" i="7" l="1"/>
  <c r="H3" i="36"/>
  <c r="G3" i="4"/>
  <c r="M3" i="4"/>
  <c r="J3" i="33"/>
  <c r="F3" i="33"/>
  <c r="N14" i="14" l="1"/>
  <c r="L14" i="14"/>
  <c r="M14" i="14"/>
  <c r="N7" i="14"/>
  <c r="M7" i="14"/>
  <c r="L7" i="14"/>
  <c r="L13" i="14"/>
  <c r="M13" i="14"/>
  <c r="N13" i="14"/>
  <c r="M12" i="14"/>
  <c r="L12" i="14"/>
  <c r="N12" i="14"/>
  <c r="M11" i="14"/>
  <c r="N11" i="14"/>
  <c r="L11" i="14"/>
  <c r="L10" i="14"/>
  <c r="M10" i="14"/>
  <c r="N10" i="14"/>
  <c r="L9" i="14"/>
  <c r="M9" i="14"/>
  <c r="N9" i="14"/>
  <c r="M8" i="14"/>
  <c r="N8" i="14"/>
  <c r="L8" i="14"/>
  <c r="N6" i="14"/>
  <c r="M6" i="14"/>
  <c r="L6" i="14"/>
  <c r="P45" i="7"/>
  <c r="M6" i="31"/>
  <c r="AO71" i="36"/>
  <c r="AB84" i="36"/>
  <c r="AB81" i="36"/>
  <c r="AB82" i="36"/>
  <c r="AB83" i="36"/>
  <c r="U6" i="31" l="1"/>
  <c r="N6" i="31"/>
  <c r="V6" i="31"/>
  <c r="Q6" i="31"/>
  <c r="AZ6" i="31" s="1"/>
  <c r="O6" i="31"/>
  <c r="P6" i="31"/>
  <c r="S6" i="31"/>
  <c r="T6" i="31"/>
  <c r="BC6" i="31" s="1"/>
  <c r="R6" i="31"/>
  <c r="W6" i="31"/>
  <c r="BF6" i="31" s="1"/>
  <c r="AW78" i="36"/>
  <c r="AX78" i="36"/>
  <c r="AT78" i="36"/>
  <c r="AU78" i="36"/>
  <c r="AP78" i="36"/>
  <c r="AV78" i="36"/>
  <c r="AQ78" i="36"/>
  <c r="AO78" i="36"/>
  <c r="AS78" i="36"/>
  <c r="AR78" i="36"/>
  <c r="AP53" i="36"/>
  <c r="AR53" i="36"/>
  <c r="AW53" i="36"/>
  <c r="AX53" i="36"/>
  <c r="AT53" i="36"/>
  <c r="AU53" i="36"/>
  <c r="AS53" i="36"/>
  <c r="AV53" i="36"/>
  <c r="AQ53" i="36"/>
  <c r="AO53" i="36"/>
  <c r="AS77" i="36"/>
  <c r="AU77" i="36"/>
  <c r="AP77" i="36"/>
  <c r="AX77" i="36"/>
  <c r="AR77" i="36"/>
  <c r="AQ77" i="36"/>
  <c r="AT77" i="36"/>
  <c r="AV77" i="36"/>
  <c r="AW77" i="36"/>
  <c r="AO77" i="36"/>
  <c r="AO52" i="36"/>
  <c r="AS52" i="36"/>
  <c r="AU52" i="36"/>
  <c r="AP52" i="36"/>
  <c r="AX52" i="36"/>
  <c r="AR52" i="36"/>
  <c r="AW52" i="36"/>
  <c r="AV52" i="36"/>
  <c r="AQ52" i="36"/>
  <c r="AT52" i="36"/>
  <c r="AT76" i="36"/>
  <c r="AW76" i="36"/>
  <c r="AQ76" i="36"/>
  <c r="AP76" i="36"/>
  <c r="AU76" i="36"/>
  <c r="AV76" i="36"/>
  <c r="AX76" i="36"/>
  <c r="AS76" i="36"/>
  <c r="AO76" i="36"/>
  <c r="AR76" i="36"/>
  <c r="AT51" i="36"/>
  <c r="AW51" i="36"/>
  <c r="AQ51" i="36"/>
  <c r="AR51" i="36"/>
  <c r="AS51" i="36"/>
  <c r="AP51" i="36"/>
  <c r="AU51" i="36"/>
  <c r="AV51" i="36"/>
  <c r="AX51" i="36"/>
  <c r="AO51" i="36"/>
  <c r="AK83" i="36"/>
  <c r="AD83" i="36"/>
  <c r="AJ83" i="36"/>
  <c r="AF83" i="36"/>
  <c r="AL83" i="36"/>
  <c r="AG83" i="36"/>
  <c r="AI83" i="36"/>
  <c r="AC83" i="36"/>
  <c r="AH83" i="36"/>
  <c r="AE83" i="36"/>
  <c r="AO83" i="36"/>
  <c r="AX83" i="36"/>
  <c r="AT83" i="36"/>
  <c r="AU83" i="36"/>
  <c r="AW83" i="36"/>
  <c r="AR83" i="36"/>
  <c r="AQ83" i="36"/>
  <c r="AS83" i="36"/>
  <c r="AV83" i="36"/>
  <c r="AP83" i="36"/>
  <c r="AP75" i="36"/>
  <c r="AO75" i="36"/>
  <c r="AR75" i="36"/>
  <c r="AX75" i="36"/>
  <c r="AT75" i="36"/>
  <c r="AU75" i="36"/>
  <c r="AW75" i="36"/>
  <c r="AV75" i="36"/>
  <c r="AQ75" i="36"/>
  <c r="AS75" i="36"/>
  <c r="AI82" i="36"/>
  <c r="AJ82" i="36"/>
  <c r="AC82" i="36"/>
  <c r="AF82" i="36"/>
  <c r="AE82" i="36"/>
  <c r="AK82" i="36"/>
  <c r="AH82" i="36"/>
  <c r="AG82" i="36"/>
  <c r="AD82" i="36"/>
  <c r="AL82" i="36"/>
  <c r="AX82" i="36"/>
  <c r="AO82" i="36"/>
  <c r="AR82" i="36"/>
  <c r="AP82" i="36"/>
  <c r="AU82" i="36"/>
  <c r="AS82" i="36"/>
  <c r="AV82" i="36"/>
  <c r="AQ82" i="36"/>
  <c r="AW82" i="36"/>
  <c r="AT82" i="36"/>
  <c r="AS74" i="36"/>
  <c r="AT74" i="36"/>
  <c r="AV74" i="36"/>
  <c r="AP74" i="36"/>
  <c r="AO74" i="36"/>
  <c r="AX74" i="36"/>
  <c r="AR74" i="36"/>
  <c r="AU74" i="36"/>
  <c r="AW74" i="36"/>
  <c r="AQ74" i="36"/>
  <c r="AG81" i="36"/>
  <c r="AF81" i="36"/>
  <c r="AH81" i="36"/>
  <c r="AL81" i="36"/>
  <c r="AC81" i="36"/>
  <c r="AK81" i="36"/>
  <c r="AJ81" i="36"/>
  <c r="AE81" i="36"/>
  <c r="AD81" i="36"/>
  <c r="AI81" i="36"/>
  <c r="AP81" i="36"/>
  <c r="AQ81" i="36"/>
  <c r="AT81" i="36"/>
  <c r="AO81" i="36"/>
  <c r="AX81" i="36"/>
  <c r="AV81" i="36"/>
  <c r="AR81" i="36"/>
  <c r="AS81" i="36"/>
  <c r="AU81" i="36"/>
  <c r="AW81" i="36"/>
  <c r="AW73" i="36"/>
  <c r="AP73" i="36"/>
  <c r="AQ73" i="36"/>
  <c r="AT73" i="36"/>
  <c r="AV73" i="36"/>
  <c r="AX73" i="36"/>
  <c r="AR73" i="36"/>
  <c r="AS73" i="36"/>
  <c r="AU73" i="36"/>
  <c r="AO73" i="36"/>
  <c r="AX80" i="36"/>
  <c r="AS80" i="36"/>
  <c r="AU80" i="36"/>
  <c r="AV80" i="36"/>
  <c r="AW80" i="36"/>
  <c r="AQ80" i="36"/>
  <c r="AR80" i="36"/>
  <c r="AT80" i="36"/>
  <c r="AP80" i="36"/>
  <c r="AO80" i="36"/>
  <c r="AP72" i="36"/>
  <c r="AX72" i="36"/>
  <c r="AS72" i="36"/>
  <c r="AW72" i="36"/>
  <c r="AV72" i="36"/>
  <c r="AU72" i="36"/>
  <c r="AQ72" i="36"/>
  <c r="AR72" i="36"/>
  <c r="AT72" i="36"/>
  <c r="AO72" i="36"/>
  <c r="AF84" i="36"/>
  <c r="AC84" i="36"/>
  <c r="AD84" i="36"/>
  <c r="AK84" i="36"/>
  <c r="AL84" i="36"/>
  <c r="AE84" i="36"/>
  <c r="AH84" i="36"/>
  <c r="AG84" i="36"/>
  <c r="AI84" i="36"/>
  <c r="AJ84" i="36"/>
  <c r="AT79" i="36"/>
  <c r="AS79" i="36"/>
  <c r="AO79" i="36"/>
  <c r="AP79" i="36"/>
  <c r="AQ79" i="36"/>
  <c r="AX79" i="36"/>
  <c r="AU79" i="36"/>
  <c r="AV79" i="36"/>
  <c r="AW79" i="36"/>
  <c r="AR79" i="36"/>
  <c r="AT71" i="36"/>
  <c r="AS71" i="36"/>
  <c r="AP71" i="36"/>
  <c r="AQ71" i="36"/>
  <c r="AX71" i="36"/>
  <c r="AU71" i="36"/>
  <c r="AV71" i="36"/>
  <c r="AW71" i="36"/>
  <c r="AR71" i="36"/>
  <c r="BD6" i="31"/>
  <c r="P81" i="36"/>
  <c r="AY81" i="36" s="1"/>
  <c r="P82" i="36"/>
  <c r="AY82" i="36" s="1"/>
  <c r="P83" i="36"/>
  <c r="P84" i="36"/>
  <c r="AM85" i="36"/>
  <c r="AA85" i="36"/>
  <c r="O85" i="36"/>
  <c r="AB80" i="36"/>
  <c r="P80" i="36"/>
  <c r="AB79" i="36"/>
  <c r="P79" i="36"/>
  <c r="AB78" i="36"/>
  <c r="P78" i="36"/>
  <c r="AB77" i="36"/>
  <c r="P77" i="36"/>
  <c r="AB76" i="36"/>
  <c r="P76" i="36"/>
  <c r="AB75" i="36"/>
  <c r="P75" i="36"/>
  <c r="AB74" i="36"/>
  <c r="P74" i="36"/>
  <c r="AB73" i="36"/>
  <c r="P73" i="36"/>
  <c r="AB72" i="36"/>
  <c r="P72" i="36"/>
  <c r="AB71" i="36"/>
  <c r="P71" i="36"/>
  <c r="AB53" i="36"/>
  <c r="P53" i="36"/>
  <c r="AB52" i="36"/>
  <c r="P52" i="36"/>
  <c r="AB51" i="36"/>
  <c r="P51" i="36"/>
  <c r="AM3" i="36"/>
  <c r="AA3" i="36"/>
  <c r="O3" i="36"/>
  <c r="E3" i="36"/>
  <c r="B3" i="36"/>
  <c r="R33" i="35"/>
  <c r="R20" i="35"/>
  <c r="R6" i="35"/>
  <c r="AP45" i="35"/>
  <c r="AD45" i="35"/>
  <c r="R45" i="35"/>
  <c r="AQ33" i="35"/>
  <c r="AE33" i="35"/>
  <c r="S33" i="35"/>
  <c r="AP30" i="35"/>
  <c r="AD30" i="35"/>
  <c r="R30" i="35"/>
  <c r="H30" i="35"/>
  <c r="E30" i="35"/>
  <c r="B30" i="35"/>
  <c r="AP25" i="35"/>
  <c r="AD25" i="35"/>
  <c r="R25" i="35"/>
  <c r="AQ20" i="35"/>
  <c r="AE20" i="35"/>
  <c r="S20" i="35"/>
  <c r="AP17" i="35"/>
  <c r="AD17" i="35"/>
  <c r="R17" i="35"/>
  <c r="H17" i="35"/>
  <c r="E17" i="35"/>
  <c r="B17" i="35"/>
  <c r="AP11" i="35"/>
  <c r="AD11" i="35"/>
  <c r="R11" i="35"/>
  <c r="AQ6" i="35"/>
  <c r="AE6" i="35"/>
  <c r="S6" i="35"/>
  <c r="AP3" i="35"/>
  <c r="AD3" i="35"/>
  <c r="R3" i="35"/>
  <c r="H3" i="35"/>
  <c r="E3" i="35"/>
  <c r="B3" i="35"/>
  <c r="BA20" i="35" l="1"/>
  <c r="AT20" i="35"/>
  <c r="AS20" i="35"/>
  <c r="AZ20" i="35"/>
  <c r="AY20" i="35"/>
  <c r="AX20" i="35"/>
  <c r="AR20" i="35"/>
  <c r="AV20" i="35"/>
  <c r="AU20" i="35"/>
  <c r="AW20" i="35"/>
  <c r="AO33" i="35"/>
  <c r="AJ33" i="35"/>
  <c r="AG33" i="35"/>
  <c r="AH33" i="35"/>
  <c r="AN33" i="35"/>
  <c r="AK33" i="35"/>
  <c r="AF33" i="35"/>
  <c r="AM33" i="35"/>
  <c r="AL33" i="35"/>
  <c r="AI33" i="35"/>
  <c r="AW6" i="35"/>
  <c r="BA6" i="35"/>
  <c r="AV6" i="35"/>
  <c r="AU6" i="35"/>
  <c r="AR6" i="35"/>
  <c r="AT6" i="35"/>
  <c r="AY6" i="35"/>
  <c r="AX6" i="35"/>
  <c r="AS6" i="35"/>
  <c r="AZ6" i="35"/>
  <c r="BA33" i="35"/>
  <c r="AZ33" i="35"/>
  <c r="AX33" i="35"/>
  <c r="AU33" i="35"/>
  <c r="AS33" i="35"/>
  <c r="AR33" i="35"/>
  <c r="AV33" i="35"/>
  <c r="AY33" i="35"/>
  <c r="AW33" i="35"/>
  <c r="AT33" i="35"/>
  <c r="Z20" i="35"/>
  <c r="Y20" i="35"/>
  <c r="X20" i="35"/>
  <c r="W20" i="35"/>
  <c r="V20" i="35"/>
  <c r="U20" i="35"/>
  <c r="T20" i="35"/>
  <c r="AB20" i="35"/>
  <c r="AA20" i="35"/>
  <c r="AC20" i="35"/>
  <c r="V33" i="35"/>
  <c r="AC33" i="35"/>
  <c r="U33" i="35"/>
  <c r="AB33" i="35"/>
  <c r="T33" i="35"/>
  <c r="T40" i="35" s="1"/>
  <c r="AA33" i="35"/>
  <c r="AA40" i="35" s="1"/>
  <c r="Z33" i="35"/>
  <c r="Y33" i="35"/>
  <c r="W33" i="35"/>
  <c r="X33" i="35"/>
  <c r="AJ6" i="35"/>
  <c r="AN6" i="35"/>
  <c r="AG6" i="35"/>
  <c r="AF6" i="35"/>
  <c r="AH6" i="35"/>
  <c r="AO6" i="35"/>
  <c r="AM6" i="35"/>
  <c r="AL6" i="35"/>
  <c r="AK6" i="35"/>
  <c r="AI6" i="35"/>
  <c r="AM20" i="35"/>
  <c r="AI20" i="35"/>
  <c r="AG20" i="35"/>
  <c r="AN20" i="35"/>
  <c r="AF20" i="35"/>
  <c r="AL20" i="35"/>
  <c r="AO20" i="35"/>
  <c r="AK20" i="35"/>
  <c r="AH20" i="35"/>
  <c r="AJ20" i="35"/>
  <c r="AC6" i="35"/>
  <c r="U6" i="35"/>
  <c r="AB6" i="35"/>
  <c r="T6" i="35"/>
  <c r="AA6" i="35"/>
  <c r="Z6" i="35"/>
  <c r="Y6" i="35"/>
  <c r="X6" i="35"/>
  <c r="W6" i="35"/>
  <c r="V6" i="35"/>
  <c r="AQ89" i="36"/>
  <c r="AO89" i="36"/>
  <c r="AW89" i="36"/>
  <c r="AX89" i="36"/>
  <c r="AT89" i="36"/>
  <c r="AR89" i="36"/>
  <c r="AV89" i="36"/>
  <c r="AU89" i="36"/>
  <c r="AP89" i="36"/>
  <c r="AS89" i="36"/>
  <c r="T84" i="36"/>
  <c r="BC84" i="36" s="1"/>
  <c r="Q84" i="36"/>
  <c r="AZ84" i="36" s="1"/>
  <c r="V84" i="36"/>
  <c r="BE84" i="36" s="1"/>
  <c r="X84" i="36"/>
  <c r="BG84" i="36" s="1"/>
  <c r="Y84" i="36"/>
  <c r="BH84" i="36" s="1"/>
  <c r="Z84" i="36"/>
  <c r="BI84" i="36" s="1"/>
  <c r="U84" i="36"/>
  <c r="BD84" i="36" s="1"/>
  <c r="W84" i="36"/>
  <c r="BF84" i="36" s="1"/>
  <c r="R84" i="36"/>
  <c r="BA84" i="36" s="1"/>
  <c r="S84" i="36"/>
  <c r="BB84" i="36" s="1"/>
  <c r="AY84" i="36"/>
  <c r="W83" i="36"/>
  <c r="BF83" i="36" s="1"/>
  <c r="Y83" i="36"/>
  <c r="BH83" i="36" s="1"/>
  <c r="Z83" i="36"/>
  <c r="BI83" i="36" s="1"/>
  <c r="V83" i="36"/>
  <c r="BE83" i="36" s="1"/>
  <c r="X83" i="36"/>
  <c r="BG83" i="36" s="1"/>
  <c r="T83" i="36"/>
  <c r="BC83" i="36" s="1"/>
  <c r="U83" i="36"/>
  <c r="BD83" i="36" s="1"/>
  <c r="Q83" i="36"/>
  <c r="R83" i="36"/>
  <c r="BA83" i="36" s="1"/>
  <c r="S83" i="36"/>
  <c r="BB83" i="36" s="1"/>
  <c r="V82" i="36"/>
  <c r="BE82" i="36" s="1"/>
  <c r="X82" i="36"/>
  <c r="BG82" i="36" s="1"/>
  <c r="Y82" i="36"/>
  <c r="BH82" i="36" s="1"/>
  <c r="Z82" i="36"/>
  <c r="BI82" i="36" s="1"/>
  <c r="U82" i="36"/>
  <c r="BD82" i="36" s="1"/>
  <c r="W82" i="36"/>
  <c r="BF82" i="36" s="1"/>
  <c r="Q82" i="36"/>
  <c r="AZ82" i="36" s="1"/>
  <c r="R82" i="36"/>
  <c r="BA82" i="36" s="1"/>
  <c r="S82" i="36"/>
  <c r="BB82" i="36" s="1"/>
  <c r="T82" i="36"/>
  <c r="BC82" i="36" s="1"/>
  <c r="Z81" i="36"/>
  <c r="BI81" i="36" s="1"/>
  <c r="S81" i="36"/>
  <c r="BB81" i="36" s="1"/>
  <c r="W81" i="36"/>
  <c r="BF81" i="36" s="1"/>
  <c r="X81" i="36"/>
  <c r="BG81" i="36" s="1"/>
  <c r="V81" i="36"/>
  <c r="BE81" i="36" s="1"/>
  <c r="Y81" i="36"/>
  <c r="BH81" i="36" s="1"/>
  <c r="T81" i="36"/>
  <c r="BC81" i="36" s="1"/>
  <c r="Q81" i="36"/>
  <c r="AZ81" i="36" s="1"/>
  <c r="R81" i="36"/>
  <c r="BA81" i="36" s="1"/>
  <c r="U81" i="36"/>
  <c r="BD81" i="36" s="1"/>
  <c r="AY83" i="36"/>
  <c r="R53" i="36"/>
  <c r="U53" i="36"/>
  <c r="W53" i="36"/>
  <c r="Z53" i="36"/>
  <c r="S53" i="36"/>
  <c r="Q53" i="36"/>
  <c r="X53" i="36"/>
  <c r="Y53" i="36"/>
  <c r="T53" i="36"/>
  <c r="V53" i="36"/>
  <c r="V74" i="36"/>
  <c r="Y74" i="36"/>
  <c r="W74" i="36"/>
  <c r="S74" i="36"/>
  <c r="U74" i="36"/>
  <c r="Z74" i="36"/>
  <c r="T74" i="36"/>
  <c r="X74" i="36"/>
  <c r="Q74" i="36"/>
  <c r="R74" i="36"/>
  <c r="AY74" i="36"/>
  <c r="W78" i="36"/>
  <c r="Z78" i="36"/>
  <c r="S78" i="36"/>
  <c r="Q78" i="36"/>
  <c r="R78" i="36"/>
  <c r="U78" i="36"/>
  <c r="X78" i="36"/>
  <c r="Y78" i="36"/>
  <c r="T78" i="36"/>
  <c r="V78" i="36"/>
  <c r="AY78" i="36"/>
  <c r="AE53" i="36"/>
  <c r="AG53" i="36"/>
  <c r="AF53" i="36"/>
  <c r="AJ53" i="36"/>
  <c r="AD53" i="36"/>
  <c r="AC53" i="36"/>
  <c r="AL53" i="36"/>
  <c r="AK53" i="36"/>
  <c r="AI53" i="36"/>
  <c r="AH53" i="36"/>
  <c r="AC74" i="36"/>
  <c r="AK74" i="36"/>
  <c r="AE74" i="36"/>
  <c r="AF74" i="36"/>
  <c r="AJ74" i="36"/>
  <c r="AH74" i="36"/>
  <c r="AG74" i="36"/>
  <c r="AD74" i="36"/>
  <c r="AI74" i="36"/>
  <c r="AL74" i="36"/>
  <c r="AE78" i="36"/>
  <c r="AD78" i="36"/>
  <c r="AG78" i="36"/>
  <c r="AF78" i="36"/>
  <c r="AJ78" i="36"/>
  <c r="AC78" i="36"/>
  <c r="AL78" i="36"/>
  <c r="AK78" i="36"/>
  <c r="AI78" i="36"/>
  <c r="AH78" i="36"/>
  <c r="Y71" i="36"/>
  <c r="W71" i="36"/>
  <c r="T71" i="36"/>
  <c r="S71" i="36"/>
  <c r="V71" i="36"/>
  <c r="U71" i="36"/>
  <c r="X71" i="36"/>
  <c r="Q71" i="36"/>
  <c r="R71" i="36"/>
  <c r="Z71" i="36"/>
  <c r="X75" i="36"/>
  <c r="S75" i="36"/>
  <c r="R75" i="36"/>
  <c r="U75" i="36"/>
  <c r="W75" i="36"/>
  <c r="Z75" i="36"/>
  <c r="V75" i="36"/>
  <c r="Q75" i="36"/>
  <c r="T75" i="36"/>
  <c r="Y75" i="36"/>
  <c r="AY75" i="36"/>
  <c r="Y79" i="36"/>
  <c r="W79" i="36"/>
  <c r="S79" i="36"/>
  <c r="V79" i="36"/>
  <c r="X79" i="36"/>
  <c r="T79" i="36"/>
  <c r="R79" i="36"/>
  <c r="Z79" i="36"/>
  <c r="U79" i="36"/>
  <c r="Q79" i="36"/>
  <c r="AY79" i="36"/>
  <c r="AI71" i="36"/>
  <c r="AG71" i="36"/>
  <c r="AL71" i="36"/>
  <c r="AH71" i="36"/>
  <c r="AJ71" i="36"/>
  <c r="AC71" i="36"/>
  <c r="AK71" i="36"/>
  <c r="AE71" i="36"/>
  <c r="AF71" i="36"/>
  <c r="AD71" i="36"/>
  <c r="AF75" i="36"/>
  <c r="AK75" i="36"/>
  <c r="AD75" i="36"/>
  <c r="AJ75" i="36"/>
  <c r="AC75" i="36"/>
  <c r="AL75" i="36"/>
  <c r="AG75" i="36"/>
  <c r="AI75" i="36"/>
  <c r="AE75" i="36"/>
  <c r="AH75" i="36"/>
  <c r="AH79" i="36"/>
  <c r="AJ79" i="36"/>
  <c r="AC79" i="36"/>
  <c r="AI79" i="36"/>
  <c r="AK79" i="36"/>
  <c r="AE79" i="36"/>
  <c r="AF79" i="36"/>
  <c r="AD79" i="36"/>
  <c r="AG79" i="36"/>
  <c r="AL79" i="36"/>
  <c r="W51" i="36"/>
  <c r="R51" i="36"/>
  <c r="V51" i="36"/>
  <c r="Z51" i="36"/>
  <c r="Y51" i="36"/>
  <c r="T51" i="36"/>
  <c r="U51" i="36"/>
  <c r="S51" i="36"/>
  <c r="Q51" i="36"/>
  <c r="X51" i="36"/>
  <c r="S72" i="36"/>
  <c r="V72" i="36"/>
  <c r="R72" i="36"/>
  <c r="X72" i="36"/>
  <c r="U72" i="36"/>
  <c r="Z72" i="36"/>
  <c r="T72" i="36"/>
  <c r="W72" i="36"/>
  <c r="Q72" i="36"/>
  <c r="Y72" i="36"/>
  <c r="AY72" i="36"/>
  <c r="W76" i="36"/>
  <c r="R76" i="36"/>
  <c r="Z76" i="36"/>
  <c r="T76" i="36"/>
  <c r="U76" i="36"/>
  <c r="Y76" i="36"/>
  <c r="S76" i="36"/>
  <c r="X76" i="36"/>
  <c r="V76" i="36"/>
  <c r="Q76" i="36"/>
  <c r="AY76" i="36"/>
  <c r="V80" i="36"/>
  <c r="R80" i="36"/>
  <c r="X80" i="36"/>
  <c r="Z80" i="36"/>
  <c r="T80" i="36"/>
  <c r="W80" i="36"/>
  <c r="Q80" i="36"/>
  <c r="S80" i="36"/>
  <c r="Y80" i="36"/>
  <c r="U80" i="36"/>
  <c r="AJ51" i="36"/>
  <c r="AI51" i="36"/>
  <c r="AC51" i="36"/>
  <c r="AF51" i="36"/>
  <c r="AK51" i="36"/>
  <c r="AG51" i="36"/>
  <c r="AH51" i="36"/>
  <c r="AL51" i="36"/>
  <c r="AD51" i="36"/>
  <c r="AE51" i="36"/>
  <c r="AH72" i="36"/>
  <c r="AE72" i="36"/>
  <c r="AC72" i="36"/>
  <c r="AJ72" i="36"/>
  <c r="AL72" i="36"/>
  <c r="AF72" i="36"/>
  <c r="AG72" i="36"/>
  <c r="AK72" i="36"/>
  <c r="AI72" i="36"/>
  <c r="AD72" i="36"/>
  <c r="AI76" i="36"/>
  <c r="AC76" i="36"/>
  <c r="AG76" i="36"/>
  <c r="AF76" i="36"/>
  <c r="AL76" i="36"/>
  <c r="AJ76" i="36"/>
  <c r="AD76" i="36"/>
  <c r="AE76" i="36"/>
  <c r="AK76" i="36"/>
  <c r="AH76" i="36"/>
  <c r="AK80" i="36"/>
  <c r="AG80" i="36"/>
  <c r="AJ80" i="36"/>
  <c r="AE80" i="36"/>
  <c r="AH80" i="36"/>
  <c r="AI80" i="36"/>
  <c r="AD80" i="36"/>
  <c r="AL80" i="36"/>
  <c r="AF80" i="36"/>
  <c r="AC80" i="36"/>
  <c r="W52" i="36"/>
  <c r="X52" i="36"/>
  <c r="S52" i="36"/>
  <c r="Z52" i="36"/>
  <c r="U52" i="36"/>
  <c r="R52" i="36"/>
  <c r="Q52" i="36"/>
  <c r="T52" i="36"/>
  <c r="V52" i="36"/>
  <c r="Y52" i="36"/>
  <c r="V73" i="36"/>
  <c r="Z73" i="36"/>
  <c r="T73" i="36"/>
  <c r="W73" i="36"/>
  <c r="Q73" i="36"/>
  <c r="Y73" i="36"/>
  <c r="U73" i="36"/>
  <c r="X73" i="36"/>
  <c r="S73" i="36"/>
  <c r="R73" i="36"/>
  <c r="AY73" i="36"/>
  <c r="Z77" i="36"/>
  <c r="X77" i="36"/>
  <c r="S77" i="36"/>
  <c r="R77" i="36"/>
  <c r="U77" i="36"/>
  <c r="V77" i="36"/>
  <c r="Q77" i="36"/>
  <c r="T77" i="36"/>
  <c r="Y77" i="36"/>
  <c r="W77" i="36"/>
  <c r="AY77" i="36"/>
  <c r="AE52" i="36"/>
  <c r="AF52" i="36"/>
  <c r="AH52" i="36"/>
  <c r="AI52" i="36"/>
  <c r="AC52" i="36"/>
  <c r="AK52" i="36"/>
  <c r="AL52" i="36"/>
  <c r="AJ52" i="36"/>
  <c r="AG52" i="36"/>
  <c r="AD52" i="36"/>
  <c r="AJ73" i="36"/>
  <c r="AE73" i="36"/>
  <c r="AG73" i="36"/>
  <c r="AD73" i="36"/>
  <c r="AF73" i="36"/>
  <c r="AH73" i="36"/>
  <c r="AL73" i="36"/>
  <c r="AC73" i="36"/>
  <c r="AI73" i="36"/>
  <c r="AK73" i="36"/>
  <c r="AE77" i="36"/>
  <c r="AI77" i="36"/>
  <c r="AC77" i="36"/>
  <c r="AK77" i="36"/>
  <c r="AL77" i="36"/>
  <c r="AJ77" i="36"/>
  <c r="AG77" i="36"/>
  <c r="AD77" i="36"/>
  <c r="AH77" i="36"/>
  <c r="AF77" i="36"/>
  <c r="AY53" i="36"/>
  <c r="BB6" i="31"/>
  <c r="BA6" i="31"/>
  <c r="BE6" i="31"/>
  <c r="AY6" i="31"/>
  <c r="AZ83" i="36"/>
  <c r="AY71" i="36"/>
  <c r="AY52" i="36"/>
  <c r="AY51" i="36"/>
  <c r="AY80" i="36"/>
  <c r="BB8" i="35"/>
  <c r="BB10" i="35"/>
  <c r="BB20" i="35"/>
  <c r="BB22" i="35"/>
  <c r="BB24" i="35"/>
  <c r="BB36" i="35"/>
  <c r="BB6" i="35"/>
  <c r="BB33" i="35"/>
  <c r="BB35" i="35"/>
  <c r="BB7" i="35"/>
  <c r="BB9" i="35"/>
  <c r="BB21" i="35"/>
  <c r="BB23" i="35"/>
  <c r="BB34" i="35"/>
  <c r="AG89" i="36" l="1"/>
  <c r="S89" i="36"/>
  <c r="Q89" i="36"/>
  <c r="AK89" i="36"/>
  <c r="U89" i="36"/>
  <c r="AF89" i="36"/>
  <c r="T89" i="36"/>
  <c r="AC89" i="36"/>
  <c r="Y89" i="36"/>
  <c r="AE89" i="36"/>
  <c r="C20" i="12" s="1"/>
  <c r="AI89" i="36"/>
  <c r="Z89" i="36"/>
  <c r="AD89" i="36"/>
  <c r="AJ89" i="36"/>
  <c r="V89" i="36"/>
  <c r="AL89" i="36"/>
  <c r="X89" i="36"/>
  <c r="R89" i="36"/>
  <c r="AH89" i="36"/>
  <c r="W89" i="36"/>
  <c r="AZ79" i="36"/>
  <c r="BH75" i="36"/>
  <c r="BD76" i="36"/>
  <c r="BH80" i="36"/>
  <c r="AZ71" i="36"/>
  <c r="BH78" i="36"/>
  <c r="BG71" i="36"/>
  <c r="BF74" i="36"/>
  <c r="BE80" i="36"/>
  <c r="AZ73" i="36"/>
  <c r="BF75" i="36"/>
  <c r="BD75" i="36"/>
  <c r="BH74" i="36"/>
  <c r="BB78" i="36"/>
  <c r="BF78" i="36"/>
  <c r="BD79" i="36"/>
  <c r="BI79" i="36"/>
  <c r="BB80" i="36"/>
  <c r="BD71" i="36"/>
  <c r="BA51" i="36"/>
  <c r="BG51" i="36"/>
  <c r="BC76" i="36"/>
  <c r="AZ75" i="36"/>
  <c r="BI77" i="36"/>
  <c r="BE71" i="36"/>
  <c r="BD73" i="36"/>
  <c r="BD72" i="36"/>
  <c r="BH76" i="36"/>
  <c r="AZ72" i="36"/>
  <c r="BD51" i="36"/>
  <c r="AZ77" i="36"/>
  <c r="BE76" i="36"/>
  <c r="BG72" i="36"/>
  <c r="BD53" i="36"/>
  <c r="BI53" i="36"/>
  <c r="AZ80" i="36"/>
  <c r="BA80" i="36"/>
  <c r="BB74" i="36"/>
  <c r="BA77" i="36"/>
  <c r="BG74" i="36"/>
  <c r="BD80" i="36"/>
  <c r="BB71" i="36"/>
  <c r="BF72" i="36"/>
  <c r="BB79" i="36"/>
  <c r="BC78" i="36"/>
  <c r="BB77" i="36"/>
  <c r="BF76" i="36"/>
  <c r="BA71" i="36"/>
  <c r="BH72" i="36"/>
  <c r="BB73" i="36"/>
  <c r="BC80" i="36"/>
  <c r="BC71" i="36"/>
  <c r="AZ78" i="36"/>
  <c r="BC74" i="36"/>
  <c r="BD77" i="36"/>
  <c r="BG73" i="36"/>
  <c r="BI71" i="36"/>
  <c r="BF71" i="36"/>
  <c r="BE79" i="36"/>
  <c r="BE52" i="36"/>
  <c r="BH71" i="36"/>
  <c r="BE77" i="36"/>
  <c r="BE73" i="36"/>
  <c r="BG80" i="36"/>
  <c r="BE78" i="36"/>
  <c r="BI78" i="36"/>
  <c r="BD74" i="36"/>
  <c r="BC73" i="36"/>
  <c r="AZ76" i="36"/>
  <c r="BA76" i="36"/>
  <c r="BD78" i="36"/>
  <c r="AZ74" i="36"/>
  <c r="BE74" i="36"/>
  <c r="BH77" i="36"/>
  <c r="BA74" i="36"/>
  <c r="BI80" i="36"/>
  <c r="BB76" i="36"/>
  <c r="BE72" i="36"/>
  <c r="BG79" i="36"/>
  <c r="BI74" i="36"/>
  <c r="BB72" i="36"/>
  <c r="BE75" i="36"/>
  <c r="BH73" i="36"/>
  <c r="BI75" i="36"/>
  <c r="BF77" i="36"/>
  <c r="BG77" i="36"/>
  <c r="BC72" i="36"/>
  <c r="BF79" i="36"/>
  <c r="BF73" i="36"/>
  <c r="BI76" i="36"/>
  <c r="BI72" i="36"/>
  <c r="BH79" i="36"/>
  <c r="BG78" i="36"/>
  <c r="BC77" i="36"/>
  <c r="BA75" i="36"/>
  <c r="BA73" i="36"/>
  <c r="BI73" i="36"/>
  <c r="BF80" i="36"/>
  <c r="BA79" i="36"/>
  <c r="BB75" i="36"/>
  <c r="BA78" i="36"/>
  <c r="BG76" i="36"/>
  <c r="BA72" i="36"/>
  <c r="BC79" i="36"/>
  <c r="BC75" i="36"/>
  <c r="BG75" i="36"/>
  <c r="BE53" i="36"/>
  <c r="BA53" i="36"/>
  <c r="BF52" i="36"/>
  <c r="BD52" i="36"/>
  <c r="BB53" i="36"/>
  <c r="BC53" i="36"/>
  <c r="BG53" i="36"/>
  <c r="BF53" i="36"/>
  <c r="BA52" i="36"/>
  <c r="BC52" i="36"/>
  <c r="BH53" i="36"/>
  <c r="AZ52" i="36"/>
  <c r="BB52" i="36"/>
  <c r="BG52" i="36"/>
  <c r="BH52" i="36"/>
  <c r="AZ53" i="36"/>
  <c r="BI52" i="36"/>
  <c r="BH51" i="36"/>
  <c r="BE51" i="36"/>
  <c r="BB51" i="36"/>
  <c r="BI51" i="36"/>
  <c r="BC51" i="36"/>
  <c r="BK21" i="35"/>
  <c r="BL9" i="35"/>
  <c r="BL7" i="35"/>
  <c r="AK14" i="35"/>
  <c r="AG14" i="35"/>
  <c r="AL14" i="35"/>
  <c r="T14" i="35"/>
  <c r="BK23" i="35"/>
  <c r="BC10" i="35"/>
  <c r="V40" i="35"/>
  <c r="AZ51" i="36"/>
  <c r="U40" i="35"/>
  <c r="Z40" i="35"/>
  <c r="W40" i="35"/>
  <c r="BI34" i="35"/>
  <c r="BG34" i="35"/>
  <c r="AO14" i="35"/>
  <c r="BK33" i="35"/>
  <c r="AB40" i="35"/>
  <c r="BG33" i="35"/>
  <c r="X40" i="35"/>
  <c r="AY40" i="35"/>
  <c r="AU40" i="35"/>
  <c r="AM40" i="35"/>
  <c r="AI40" i="35"/>
  <c r="AZ40" i="35"/>
  <c r="AV40" i="35"/>
  <c r="AR40" i="35"/>
  <c r="AL40" i="35"/>
  <c r="AH40" i="35"/>
  <c r="AH48" i="35" s="1"/>
  <c r="AC40" i="35"/>
  <c r="AO40" i="35"/>
  <c r="BH33" i="35"/>
  <c r="Y40" i="35"/>
  <c r="AW40" i="35"/>
  <c r="AS40" i="35"/>
  <c r="AK40" i="35"/>
  <c r="AG40" i="35"/>
  <c r="AX40" i="35"/>
  <c r="AT40" i="35"/>
  <c r="AN40" i="35"/>
  <c r="AJ40" i="35"/>
  <c r="AF40" i="35"/>
  <c r="BA40" i="35"/>
  <c r="BL6" i="35"/>
  <c r="AM14" i="35"/>
  <c r="AI14" i="35"/>
  <c r="W14" i="35"/>
  <c r="AN14" i="35"/>
  <c r="AJ14" i="35"/>
  <c r="AF14" i="35"/>
  <c r="BG21" i="35"/>
  <c r="BJ33" i="35"/>
  <c r="BF33" i="35"/>
  <c r="BI33" i="35"/>
  <c r="BE33" i="35"/>
  <c r="BF51" i="36"/>
  <c r="AT14" i="35"/>
  <c r="AT28" i="35"/>
  <c r="BJ34" i="35"/>
  <c r="BF35" i="35"/>
  <c r="BL33" i="35"/>
  <c r="BL34" i="35"/>
  <c r="BH36" i="35"/>
  <c r="BL36" i="35"/>
  <c r="BI36" i="35"/>
  <c r="BE36" i="35"/>
  <c r="BJ36" i="35"/>
  <c r="BG36" i="35"/>
  <c r="BK36" i="35"/>
  <c r="BF36" i="35"/>
  <c r="BE35" i="35"/>
  <c r="BG35" i="35"/>
  <c r="BK35" i="35"/>
  <c r="BJ35" i="35"/>
  <c r="BI35" i="35"/>
  <c r="BH35" i="35"/>
  <c r="BL35" i="35"/>
  <c r="BK34" i="35"/>
  <c r="BH34" i="35"/>
  <c r="BF34" i="35"/>
  <c r="BE34" i="35"/>
  <c r="BD34" i="35"/>
  <c r="BC34" i="35"/>
  <c r="BD35" i="35"/>
  <c r="BC36" i="35"/>
  <c r="BD36" i="35"/>
  <c r="BC35" i="35"/>
  <c r="AY28" i="35"/>
  <c r="AU28" i="35"/>
  <c r="BA28" i="35"/>
  <c r="BD33" i="35"/>
  <c r="BC33" i="35"/>
  <c r="BI6" i="35"/>
  <c r="BC6" i="35"/>
  <c r="BK8" i="35"/>
  <c r="BL10" i="35"/>
  <c r="BF8" i="35"/>
  <c r="BH8" i="35"/>
  <c r="BJ8" i="35"/>
  <c r="BL8" i="35"/>
  <c r="BE10" i="35"/>
  <c r="BG10" i="35"/>
  <c r="BI10" i="35"/>
  <c r="BK10" i="35"/>
  <c r="BH6" i="35"/>
  <c r="BK6" i="35"/>
  <c r="BG6" i="35"/>
  <c r="AW28" i="35"/>
  <c r="AZ28" i="35"/>
  <c r="BI21" i="35"/>
  <c r="BI23" i="35"/>
  <c r="BG23" i="35"/>
  <c r="BE23" i="35"/>
  <c r="BJ23" i="35"/>
  <c r="BH21" i="35"/>
  <c r="BF23" i="35"/>
  <c r="BE22" i="35"/>
  <c r="BI22" i="35"/>
  <c r="BF22" i="35"/>
  <c r="BJ6" i="35"/>
  <c r="BF6" i="35"/>
  <c r="V14" i="35"/>
  <c r="BE6" i="35"/>
  <c r="BL21" i="35"/>
  <c r="BL23" i="35"/>
  <c r="BE21" i="35"/>
  <c r="BJ21" i="35"/>
  <c r="BH23" i="35"/>
  <c r="BF21" i="35"/>
  <c r="BG22" i="35"/>
  <c r="BK22" i="35"/>
  <c r="BH22" i="35"/>
  <c r="BL22" i="35"/>
  <c r="BE24" i="35"/>
  <c r="BI24" i="35"/>
  <c r="BF24" i="35"/>
  <c r="BJ24" i="35"/>
  <c r="BK9" i="35"/>
  <c r="BJ9" i="35"/>
  <c r="BI9" i="35"/>
  <c r="BH9" i="35"/>
  <c r="BG9" i="35"/>
  <c r="BF9" i="35"/>
  <c r="BE9" i="35"/>
  <c r="BI8" i="35"/>
  <c r="BH10" i="35"/>
  <c r="BE8" i="35"/>
  <c r="BI20" i="35"/>
  <c r="BG20" i="35"/>
  <c r="BD20" i="35"/>
  <c r="BH20" i="35"/>
  <c r="BL20" i="35"/>
  <c r="BJ22" i="35"/>
  <c r="BG24" i="35"/>
  <c r="BK24" i="35"/>
  <c r="BH24" i="35"/>
  <c r="BL24" i="35"/>
  <c r="BK7" i="35"/>
  <c r="BJ7" i="35"/>
  <c r="BI7" i="35"/>
  <c r="BH7" i="35"/>
  <c r="BG7" i="35"/>
  <c r="BF7" i="35"/>
  <c r="BE7" i="35"/>
  <c r="BJ10" i="35"/>
  <c r="BG8" i="35"/>
  <c r="BF10" i="35"/>
  <c r="BE20" i="35"/>
  <c r="BK20" i="35"/>
  <c r="BF20" i="35"/>
  <c r="BJ20" i="35"/>
  <c r="BD22" i="35"/>
  <c r="BC21" i="35"/>
  <c r="BD21" i="35"/>
  <c r="BD24" i="35"/>
  <c r="BC22" i="35"/>
  <c r="AC28" i="35"/>
  <c r="BD9" i="35"/>
  <c r="BC9" i="35"/>
  <c r="AI28" i="35"/>
  <c r="AM28" i="35"/>
  <c r="AF28" i="35"/>
  <c r="AJ28" i="35"/>
  <c r="AN28" i="35"/>
  <c r="AU14" i="35"/>
  <c r="AY14" i="35"/>
  <c r="AX14" i="35"/>
  <c r="AZ14" i="35"/>
  <c r="BD8" i="35"/>
  <c r="BD10" i="35"/>
  <c r="AX28" i="35"/>
  <c r="AS28" i="35"/>
  <c r="Z28" i="35"/>
  <c r="X28" i="35"/>
  <c r="U28" i="35"/>
  <c r="Y28" i="35"/>
  <c r="BC23" i="35"/>
  <c r="BD23" i="35"/>
  <c r="BC24" i="35"/>
  <c r="BD7" i="35"/>
  <c r="BC7" i="35"/>
  <c r="AG28" i="35"/>
  <c r="AK28" i="35"/>
  <c r="AO28" i="35"/>
  <c r="AL28" i="35"/>
  <c r="AS14" i="35"/>
  <c r="AW14" i="35"/>
  <c r="AR14" i="35"/>
  <c r="AV14" i="35"/>
  <c r="BA14" i="35"/>
  <c r="BC8" i="35"/>
  <c r="AR28" i="35"/>
  <c r="AV28" i="35"/>
  <c r="BC20" i="35"/>
  <c r="T28" i="35"/>
  <c r="AB28" i="35"/>
  <c r="W28" i="35"/>
  <c r="AA28" i="35"/>
  <c r="BD6" i="35"/>
  <c r="U14" i="35"/>
  <c r="B26" i="14"/>
  <c r="T48" i="35" l="1"/>
  <c r="BE89" i="36"/>
  <c r="BH89" i="36"/>
  <c r="BA89" i="36"/>
  <c r="AZ89" i="36"/>
  <c r="BF89" i="36"/>
  <c r="BG89" i="36"/>
  <c r="BC89" i="36"/>
  <c r="BI89" i="36"/>
  <c r="BB89" i="36"/>
  <c r="BD89" i="36"/>
  <c r="AW48" i="35"/>
  <c r="AK48" i="35"/>
  <c r="BA48" i="35"/>
  <c r="AG48" i="35"/>
  <c r="B54" i="38" s="1"/>
  <c r="E54" i="38" s="1"/>
  <c r="U48" i="35"/>
  <c r="B24" i="38" s="1"/>
  <c r="E24" i="38" s="1"/>
  <c r="L6" i="33"/>
  <c r="H6" i="33"/>
  <c r="D6" i="33"/>
  <c r="V48" i="35"/>
  <c r="AL48" i="35"/>
  <c r="AU48" i="35"/>
  <c r="C84" i="38" s="1"/>
  <c r="F84" i="38" s="1"/>
  <c r="AO48" i="35"/>
  <c r="AZ48" i="35"/>
  <c r="AY48" i="35"/>
  <c r="BD40" i="35"/>
  <c r="AT48" i="35"/>
  <c r="BE28" i="35"/>
  <c r="AS48" i="35"/>
  <c r="B84" i="38" s="1"/>
  <c r="BC40" i="35"/>
  <c r="AV48" i="35"/>
  <c r="D84" i="38" s="1"/>
  <c r="G84" i="38" s="1"/>
  <c r="AX48" i="35"/>
  <c r="BL40" i="35"/>
  <c r="BE40" i="35"/>
  <c r="BF40" i="35"/>
  <c r="AF48" i="35"/>
  <c r="AN48" i="35"/>
  <c r="AI48" i="35"/>
  <c r="C54" i="38" s="1"/>
  <c r="F54" i="38" s="1"/>
  <c r="BH40" i="35"/>
  <c r="AR48" i="35"/>
  <c r="BI40" i="35"/>
  <c r="BJ40" i="35"/>
  <c r="AJ48" i="35"/>
  <c r="D54" i="38" s="1"/>
  <c r="G54" i="38" s="1"/>
  <c r="W48" i="35"/>
  <c r="C24" i="38" s="1"/>
  <c r="AM48" i="35"/>
  <c r="BG40" i="35"/>
  <c r="BK40" i="35"/>
  <c r="BG28" i="35"/>
  <c r="BK28" i="35"/>
  <c r="BJ28" i="35"/>
  <c r="BH28" i="35"/>
  <c r="BD14" i="35"/>
  <c r="BC14" i="35"/>
  <c r="BE14" i="35"/>
  <c r="BH14" i="35"/>
  <c r="BG14" i="35"/>
  <c r="BF14" i="35"/>
  <c r="BC28" i="35"/>
  <c r="BF28" i="35"/>
  <c r="BL28" i="35"/>
  <c r="BD28" i="35"/>
  <c r="BI28" i="35"/>
  <c r="Y14" i="35"/>
  <c r="Y48" i="35" s="1"/>
  <c r="X14" i="35"/>
  <c r="X48" i="35" s="1"/>
  <c r="D24" i="38" s="1"/>
  <c r="AM26" i="33"/>
  <c r="AA26" i="33"/>
  <c r="O26" i="33"/>
  <c r="AN6" i="33"/>
  <c r="AB6" i="33"/>
  <c r="P6" i="33"/>
  <c r="AM3" i="33"/>
  <c r="AA3" i="33"/>
  <c r="O3" i="33"/>
  <c r="B3" i="33"/>
  <c r="AF6" i="33" l="1"/>
  <c r="AJ6" i="33"/>
  <c r="AC6" i="33"/>
  <c r="AI6" i="33"/>
  <c r="AG6" i="33"/>
  <c r="AH6" i="33"/>
  <c r="AK6" i="33"/>
  <c r="AD6" i="33"/>
  <c r="AL6" i="33"/>
  <c r="AE6" i="33"/>
  <c r="AQ6" i="33"/>
  <c r="AQ29" i="33" s="1"/>
  <c r="AO6" i="33"/>
  <c r="AS6" i="33"/>
  <c r="AX6" i="33"/>
  <c r="AV6" i="33"/>
  <c r="AP6" i="33"/>
  <c r="AT6" i="33"/>
  <c r="AU6" i="33"/>
  <c r="AR6" i="33"/>
  <c r="AW6" i="33"/>
  <c r="Z6" i="33"/>
  <c r="U6" i="33"/>
  <c r="X6" i="33"/>
  <c r="S6" i="33"/>
  <c r="Q6" i="33"/>
  <c r="V6" i="33"/>
  <c r="W6" i="33"/>
  <c r="T6" i="33"/>
  <c r="R6" i="33"/>
  <c r="BG48" i="35"/>
  <c r="BH48" i="35"/>
  <c r="BE48" i="35"/>
  <c r="B113" i="38"/>
  <c r="E113" i="38" s="1"/>
  <c r="E84" i="38"/>
  <c r="BF48" i="35"/>
  <c r="BC48" i="35"/>
  <c r="D113" i="38"/>
  <c r="G113" i="38" s="1"/>
  <c r="G24" i="38"/>
  <c r="BD48" i="35"/>
  <c r="C113" i="38"/>
  <c r="F113" i="38" s="1"/>
  <c r="F24" i="38"/>
  <c r="AJ29" i="33"/>
  <c r="AY6" i="33"/>
  <c r="Z14" i="35"/>
  <c r="Z48" i="35" s="1"/>
  <c r="BI14" i="35"/>
  <c r="BI48" i="35" s="1"/>
  <c r="AA14" i="35"/>
  <c r="AA48" i="35" s="1"/>
  <c r="BJ14" i="35"/>
  <c r="BJ48" i="35" s="1"/>
  <c r="Y6" i="33"/>
  <c r="L6" i="23"/>
  <c r="AX29" i="33" l="1"/>
  <c r="AE29" i="33"/>
  <c r="BF6" i="33"/>
  <c r="AR29" i="33"/>
  <c r="C76" i="38" s="1"/>
  <c r="AO29" i="33"/>
  <c r="BA6" i="33"/>
  <c r="AZ6" i="33"/>
  <c r="AU29" i="33"/>
  <c r="AS29" i="33"/>
  <c r="D76" i="38" s="1"/>
  <c r="V29" i="33"/>
  <c r="BD6" i="33"/>
  <c r="AP29" i="33"/>
  <c r="B76" i="38" s="1"/>
  <c r="BE6" i="33"/>
  <c r="BC6" i="33"/>
  <c r="BG6" i="33"/>
  <c r="U29" i="33"/>
  <c r="D16" i="38" s="1"/>
  <c r="AV29" i="33"/>
  <c r="AT29" i="33"/>
  <c r="AW29" i="33"/>
  <c r="AD29" i="33"/>
  <c r="B46" i="38" s="1"/>
  <c r="AC29" i="33"/>
  <c r="AG29" i="33"/>
  <c r="D46" i="38" s="1"/>
  <c r="AF29" i="33"/>
  <c r="C46" i="38" s="1"/>
  <c r="BH6" i="33"/>
  <c r="Y29" i="33"/>
  <c r="X29" i="33"/>
  <c r="W29" i="33"/>
  <c r="S29" i="33"/>
  <c r="BB6" i="33"/>
  <c r="Z29" i="33"/>
  <c r="BI6" i="33"/>
  <c r="BI29" i="33" s="1"/>
  <c r="BK14" i="35"/>
  <c r="BK48" i="35" s="1"/>
  <c r="AB14" i="35"/>
  <c r="AB48" i="35" s="1"/>
  <c r="T29" i="33"/>
  <c r="C16" i="38" s="1"/>
  <c r="R29" i="33"/>
  <c r="B16" i="38" s="1"/>
  <c r="Q29" i="33"/>
  <c r="AH29" i="33"/>
  <c r="AZ29" i="33" l="1"/>
  <c r="BE29" i="33"/>
  <c r="BB29" i="33"/>
  <c r="B105" i="38"/>
  <c r="E105" i="38" s="1"/>
  <c r="E16" i="38"/>
  <c r="E46" i="38"/>
  <c r="G76" i="38"/>
  <c r="F16" i="38"/>
  <c r="C105" i="38"/>
  <c r="F105" i="38" s="1"/>
  <c r="F46" i="38"/>
  <c r="G46" i="38"/>
  <c r="G16" i="38"/>
  <c r="D105" i="38"/>
  <c r="G105" i="38" s="1"/>
  <c r="E76" i="38"/>
  <c r="F76" i="38"/>
  <c r="BA29" i="33"/>
  <c r="BC29" i="33"/>
  <c r="BD29" i="33"/>
  <c r="BL14" i="35"/>
  <c r="BL48" i="35" s="1"/>
  <c r="AC14" i="35"/>
  <c r="AC48" i="35" s="1"/>
  <c r="BF29" i="33"/>
  <c r="AI29" i="33"/>
  <c r="BG29" i="33"/>
  <c r="AF30" i="32"/>
  <c r="T30" i="32"/>
  <c r="H30" i="32"/>
  <c r="A22" i="32"/>
  <c r="U14" i="32"/>
  <c r="A14" i="32"/>
  <c r="I13" i="32"/>
  <c r="I12" i="32"/>
  <c r="I11" i="32"/>
  <c r="I10" i="32"/>
  <c r="I9" i="32"/>
  <c r="I8" i="32"/>
  <c r="I7" i="32"/>
  <c r="I6" i="32"/>
  <c r="A6" i="32"/>
  <c r="AF3" i="32"/>
  <c r="T3" i="32"/>
  <c r="H3" i="32"/>
  <c r="V14" i="32" l="1"/>
  <c r="V33" i="32" s="1"/>
  <c r="AA14" i="32"/>
  <c r="AD14" i="32"/>
  <c r="AE14" i="32"/>
  <c r="X14" i="32"/>
  <c r="Z14" i="32"/>
  <c r="Y14" i="32"/>
  <c r="AC14" i="32"/>
  <c r="AB14" i="32"/>
  <c r="W14" i="32"/>
  <c r="M11" i="32"/>
  <c r="R11" i="32"/>
  <c r="N11" i="32"/>
  <c r="P11" i="32"/>
  <c r="S11" i="32"/>
  <c r="Q11" i="32"/>
  <c r="J11" i="32"/>
  <c r="L11" i="32"/>
  <c r="O11" i="32"/>
  <c r="K11" i="32"/>
  <c r="J10" i="32"/>
  <c r="M10" i="32"/>
  <c r="Q10" i="32"/>
  <c r="P10" i="32"/>
  <c r="S10" i="32"/>
  <c r="N10" i="32"/>
  <c r="L10" i="32"/>
  <c r="K10" i="32"/>
  <c r="R10" i="32"/>
  <c r="O10" i="32"/>
  <c r="L12" i="32"/>
  <c r="N12" i="32"/>
  <c r="Q12" i="32"/>
  <c r="S12" i="32"/>
  <c r="R12" i="32"/>
  <c r="O12" i="32"/>
  <c r="P12" i="32"/>
  <c r="K12" i="32"/>
  <c r="J12" i="32"/>
  <c r="M12" i="32"/>
  <c r="L13" i="32"/>
  <c r="O13" i="32"/>
  <c r="K13" i="32"/>
  <c r="J13" i="32"/>
  <c r="M13" i="32"/>
  <c r="Q13" i="32"/>
  <c r="R13" i="32"/>
  <c r="N13" i="32"/>
  <c r="S13" i="32"/>
  <c r="P13" i="32"/>
  <c r="J8" i="32"/>
  <c r="O8" i="32"/>
  <c r="R8" i="32"/>
  <c r="P8" i="32"/>
  <c r="N8" i="32"/>
  <c r="Q8" i="32"/>
  <c r="K8" i="32"/>
  <c r="S8" i="32"/>
  <c r="M8" i="32"/>
  <c r="L8" i="32"/>
  <c r="M7" i="32"/>
  <c r="Q7" i="32"/>
  <c r="O7" i="32"/>
  <c r="R7" i="32"/>
  <c r="S7" i="32"/>
  <c r="P7" i="32"/>
  <c r="J7" i="32"/>
  <c r="L7" i="32"/>
  <c r="N7" i="32"/>
  <c r="K7" i="32"/>
  <c r="S6" i="32"/>
  <c r="R6" i="32"/>
  <c r="K6" i="32"/>
  <c r="P6" i="32"/>
  <c r="L6" i="32"/>
  <c r="N6" i="32"/>
  <c r="Q6" i="32"/>
  <c r="O6" i="32"/>
  <c r="J6" i="32"/>
  <c r="M6" i="32"/>
  <c r="M9" i="32"/>
  <c r="R9" i="32"/>
  <c r="K9" i="32"/>
  <c r="J9" i="32"/>
  <c r="L9" i="32"/>
  <c r="P9" i="32"/>
  <c r="N9" i="32"/>
  <c r="Q9" i="32"/>
  <c r="S9" i="32"/>
  <c r="O9" i="32"/>
  <c r="AK29" i="33"/>
  <c r="BH29" i="33"/>
  <c r="AR22" i="32"/>
  <c r="AR23" i="32"/>
  <c r="AR25" i="32"/>
  <c r="AR27" i="32"/>
  <c r="AR29" i="32"/>
  <c r="AR24" i="32"/>
  <c r="AR26" i="32"/>
  <c r="AR28" i="32"/>
  <c r="J33" i="32" l="1"/>
  <c r="AU24" i="32"/>
  <c r="AT29" i="32"/>
  <c r="AY24" i="32"/>
  <c r="BA26" i="32"/>
  <c r="AZ28" i="32"/>
  <c r="AU26" i="32"/>
  <c r="AY27" i="32"/>
  <c r="BB28" i="32"/>
  <c r="BB27" i="32"/>
  <c r="L33" i="32"/>
  <c r="AV27" i="32"/>
  <c r="AV24" i="32"/>
  <c r="BA27" i="32"/>
  <c r="AS28" i="32"/>
  <c r="AS25" i="32"/>
  <c r="AY25" i="32"/>
  <c r="AV23" i="32"/>
  <c r="AS29" i="32"/>
  <c r="AW29" i="32"/>
  <c r="AX23" i="32"/>
  <c r="AT26" i="32"/>
  <c r="AX25" i="32"/>
  <c r="AU29" i="32"/>
  <c r="AZ23" i="32"/>
  <c r="AV26" i="32"/>
  <c r="AZ25" i="32"/>
  <c r="AV29" i="32"/>
  <c r="AW25" i="32"/>
  <c r="AW23" i="32"/>
  <c r="AY28" i="32"/>
  <c r="BB26" i="32"/>
  <c r="BB24" i="32"/>
  <c r="AW28" i="32"/>
  <c r="AT28" i="32"/>
  <c r="AY26" i="32"/>
  <c r="AZ24" i="32"/>
  <c r="AT24" i="32"/>
  <c r="AZ27" i="32"/>
  <c r="BB23" i="32"/>
  <c r="BA28" i="32"/>
  <c r="AS26" i="32"/>
  <c r="AS24" i="32"/>
  <c r="AX27" i="32"/>
  <c r="AU25" i="32"/>
  <c r="AV25" i="32"/>
  <c r="AU23" i="32"/>
  <c r="AS27" i="32"/>
  <c r="BA25" i="32"/>
  <c r="AU28" i="32"/>
  <c r="AW26" i="32"/>
  <c r="AZ26" i="32"/>
  <c r="BA24" i="32"/>
  <c r="BB29" i="32"/>
  <c r="AU27" i="32"/>
  <c r="AW27" i="32"/>
  <c r="AT25" i="32"/>
  <c r="AY23" i="32"/>
  <c r="AS23" i="32"/>
  <c r="AW24" i="32"/>
  <c r="AX29" i="32"/>
  <c r="AY29" i="32"/>
  <c r="BB25" i="32"/>
  <c r="AK33" i="32"/>
  <c r="AV28" i="32"/>
  <c r="AX28" i="32"/>
  <c r="AX26" i="32"/>
  <c r="AX24" i="32"/>
  <c r="BA29" i="32"/>
  <c r="AZ29" i="32"/>
  <c r="AT27" i="32"/>
  <c r="AT23" i="32"/>
  <c r="BA23" i="32"/>
  <c r="AJ33" i="32"/>
  <c r="AL33" i="32"/>
  <c r="AH33" i="32"/>
  <c r="AP33" i="32"/>
  <c r="AQ33" i="32"/>
  <c r="AN33" i="32"/>
  <c r="AA33" i="32"/>
  <c r="AO33" i="32"/>
  <c r="AM33" i="32"/>
  <c r="AU22" i="32"/>
  <c r="AT22" i="32"/>
  <c r="AV22" i="32"/>
  <c r="AL29" i="33"/>
  <c r="Z33" i="32"/>
  <c r="AS22" i="32"/>
  <c r="X33" i="32"/>
  <c r="AB33" i="32"/>
  <c r="AC33" i="32"/>
  <c r="AE33" i="32"/>
  <c r="W33" i="32"/>
  <c r="Y33" i="32"/>
  <c r="AD33" i="32"/>
  <c r="P33" i="32"/>
  <c r="AY22" i="32"/>
  <c r="K33" i="32"/>
  <c r="O33" i="32"/>
  <c r="AX22" i="32"/>
  <c r="S33" i="32"/>
  <c r="BB22" i="32"/>
  <c r="N33" i="32"/>
  <c r="AW22" i="32"/>
  <c r="R33" i="32"/>
  <c r="BA22" i="32"/>
  <c r="M33" i="32"/>
  <c r="Q33" i="32"/>
  <c r="AJ14" i="31"/>
  <c r="X14" i="31"/>
  <c r="L14" i="31"/>
  <c r="I13" i="31"/>
  <c r="F13" i="31"/>
  <c r="C13" i="31"/>
  <c r="M12" i="31"/>
  <c r="M11" i="31"/>
  <c r="M10" i="31"/>
  <c r="M9" i="31"/>
  <c r="M8" i="31"/>
  <c r="M7" i="31"/>
  <c r="AX6" i="31"/>
  <c r="AW6" i="31"/>
  <c r="AJ3" i="31"/>
  <c r="X3" i="31"/>
  <c r="L3" i="31"/>
  <c r="H3" i="31"/>
  <c r="E3" i="31"/>
  <c r="B3" i="31"/>
  <c r="AS33" i="32" l="1"/>
  <c r="B77" i="38"/>
  <c r="E77" i="38" s="1"/>
  <c r="D17" i="38"/>
  <c r="G17" i="38" s="1"/>
  <c r="C47" i="38"/>
  <c r="F47" i="38" s="1"/>
  <c r="D47" i="38"/>
  <c r="G47" i="38" s="1"/>
  <c r="C77" i="38"/>
  <c r="F77" i="38" s="1"/>
  <c r="D77" i="38"/>
  <c r="G77" i="38" s="1"/>
  <c r="B47" i="38"/>
  <c r="E47" i="38" s="1"/>
  <c r="C17" i="38"/>
  <c r="F17" i="38" s="1"/>
  <c r="B17" i="38"/>
  <c r="S9" i="31"/>
  <c r="O9" i="31"/>
  <c r="P9" i="31"/>
  <c r="U9" i="31"/>
  <c r="N9" i="31"/>
  <c r="W9" i="31"/>
  <c r="R9" i="31"/>
  <c r="T9" i="31"/>
  <c r="V9" i="31"/>
  <c r="Q9" i="31"/>
  <c r="V10" i="31"/>
  <c r="R10" i="31"/>
  <c r="O10" i="31"/>
  <c r="S10" i="31"/>
  <c r="Q10" i="31"/>
  <c r="U10" i="31"/>
  <c r="W10" i="31"/>
  <c r="P10" i="31"/>
  <c r="N10" i="31"/>
  <c r="T10" i="31"/>
  <c r="T12" i="31"/>
  <c r="V12" i="31"/>
  <c r="N12" i="31"/>
  <c r="W12" i="31"/>
  <c r="P12" i="31"/>
  <c r="O12" i="31"/>
  <c r="Q12" i="31"/>
  <c r="S12" i="31"/>
  <c r="U12" i="31"/>
  <c r="R12" i="31"/>
  <c r="U7" i="31"/>
  <c r="S7" i="31"/>
  <c r="T7" i="31"/>
  <c r="V7" i="31"/>
  <c r="O7" i="31"/>
  <c r="W7" i="31"/>
  <c r="Q7" i="31"/>
  <c r="P7" i="31"/>
  <c r="N7" i="31"/>
  <c r="R7" i="31"/>
  <c r="P8" i="31"/>
  <c r="S8" i="31"/>
  <c r="R8" i="31"/>
  <c r="U8" i="31"/>
  <c r="Q8" i="31"/>
  <c r="N8" i="31"/>
  <c r="V8" i="31"/>
  <c r="T8" i="31"/>
  <c r="O8" i="31"/>
  <c r="W8" i="31"/>
  <c r="Q11" i="31"/>
  <c r="S11" i="31"/>
  <c r="R11" i="31"/>
  <c r="W11" i="31"/>
  <c r="P11" i="31"/>
  <c r="N11" i="31"/>
  <c r="T11" i="31"/>
  <c r="V11" i="31"/>
  <c r="O11" i="31"/>
  <c r="U11" i="31"/>
  <c r="AZ22" i="32"/>
  <c r="AZ33" i="32" s="1"/>
  <c r="AY33" i="32"/>
  <c r="AU33" i="32"/>
  <c r="BA33" i="32"/>
  <c r="AW33" i="32"/>
  <c r="AX33" i="32"/>
  <c r="AV33" i="32"/>
  <c r="BB33" i="32"/>
  <c r="AT33" i="32"/>
  <c r="AV6" i="31"/>
  <c r="AV8" i="31"/>
  <c r="AV10" i="31"/>
  <c r="AV12" i="31"/>
  <c r="AV7" i="31"/>
  <c r="AV9" i="31"/>
  <c r="AV11" i="31"/>
  <c r="H3" i="30"/>
  <c r="T3" i="30"/>
  <c r="AF3" i="30"/>
  <c r="I6" i="30"/>
  <c r="AF30" i="30"/>
  <c r="T30" i="30"/>
  <c r="H30" i="30"/>
  <c r="AG29" i="30"/>
  <c r="AG28" i="30"/>
  <c r="AG27" i="30"/>
  <c r="AG26" i="30"/>
  <c r="AG25" i="30"/>
  <c r="AG24" i="30"/>
  <c r="AG23" i="30"/>
  <c r="AG22" i="30"/>
  <c r="A22" i="30"/>
  <c r="U21" i="30"/>
  <c r="U20" i="30"/>
  <c r="U19" i="30"/>
  <c r="U18" i="30"/>
  <c r="U17" i="30"/>
  <c r="U16" i="30"/>
  <c r="U15" i="30"/>
  <c r="U14" i="30"/>
  <c r="A14" i="30"/>
  <c r="I13" i="30"/>
  <c r="I12" i="30"/>
  <c r="I11" i="30"/>
  <c r="I10" i="30"/>
  <c r="I9" i="30"/>
  <c r="I8" i="30"/>
  <c r="I7" i="30"/>
  <c r="A6" i="30"/>
  <c r="AK7" i="23"/>
  <c r="AK8" i="23"/>
  <c r="AK9" i="23"/>
  <c r="AK10" i="23"/>
  <c r="AK11" i="23"/>
  <c r="AK12" i="23"/>
  <c r="AK6" i="23"/>
  <c r="Y7" i="23"/>
  <c r="Y8" i="23"/>
  <c r="Y9" i="23"/>
  <c r="Y10" i="23"/>
  <c r="Y11" i="23"/>
  <c r="Y12" i="23"/>
  <c r="Y6" i="23"/>
  <c r="M6" i="23"/>
  <c r="E3" i="23"/>
  <c r="B3" i="23"/>
  <c r="H3" i="23"/>
  <c r="AJ13" i="23"/>
  <c r="X13" i="23"/>
  <c r="L13" i="23"/>
  <c r="Y7" i="24"/>
  <c r="Y8" i="24"/>
  <c r="Y9" i="24"/>
  <c r="Y10" i="24"/>
  <c r="Y11" i="24"/>
  <c r="Y12" i="24"/>
  <c r="Y13" i="24"/>
  <c r="Y14" i="24"/>
  <c r="Y15" i="24"/>
  <c r="Y16" i="24"/>
  <c r="Y17" i="24"/>
  <c r="Y18" i="24"/>
  <c r="Y19" i="24"/>
  <c r="Y20" i="24"/>
  <c r="Y21" i="24"/>
  <c r="Y22" i="24"/>
  <c r="Y6" i="24"/>
  <c r="M7" i="24"/>
  <c r="M8" i="24"/>
  <c r="M9" i="24"/>
  <c r="M10" i="24"/>
  <c r="M11" i="24"/>
  <c r="M12" i="24"/>
  <c r="M13" i="24"/>
  <c r="M14" i="24"/>
  <c r="M15" i="24"/>
  <c r="M16" i="24"/>
  <c r="M17" i="24"/>
  <c r="M18" i="24"/>
  <c r="M19" i="24"/>
  <c r="M20" i="24"/>
  <c r="M21" i="24"/>
  <c r="M22" i="24"/>
  <c r="M6" i="24"/>
  <c r="AJ23" i="24"/>
  <c r="X23" i="24"/>
  <c r="L23" i="24"/>
  <c r="AV6" i="23" l="1"/>
  <c r="W6" i="23"/>
  <c r="U6" i="23"/>
  <c r="O6" i="23"/>
  <c r="P6" i="23"/>
  <c r="P16" i="23" s="1"/>
  <c r="V6" i="23"/>
  <c r="N6" i="23"/>
  <c r="T6" i="23"/>
  <c r="Q6" i="23"/>
  <c r="Q16" i="23" s="1"/>
  <c r="S6" i="23"/>
  <c r="R6" i="23"/>
  <c r="AQ6" i="23"/>
  <c r="AR6" i="23"/>
  <c r="AT6" i="23"/>
  <c r="AP6" i="23"/>
  <c r="AU6" i="23"/>
  <c r="AM6" i="23"/>
  <c r="AO6" i="23"/>
  <c r="AS6" i="23"/>
  <c r="AL6" i="23"/>
  <c r="AN6" i="23"/>
  <c r="AE7" i="23"/>
  <c r="Z7" i="23"/>
  <c r="AA7" i="23"/>
  <c r="AF7" i="23"/>
  <c r="AI7" i="23"/>
  <c r="AC7" i="23"/>
  <c r="AH7" i="23"/>
  <c r="AG7" i="23"/>
  <c r="AD7" i="23"/>
  <c r="AB7" i="23"/>
  <c r="AB6" i="23"/>
  <c r="AI6" i="23"/>
  <c r="AF6" i="23"/>
  <c r="AA6" i="23"/>
  <c r="AD6" i="23"/>
  <c r="AH6" i="23"/>
  <c r="AG6" i="23"/>
  <c r="AE6" i="23"/>
  <c r="AC6" i="23"/>
  <c r="Z6" i="23"/>
  <c r="Z16" i="23" s="1"/>
  <c r="AL12" i="23"/>
  <c r="AT12" i="23"/>
  <c r="AN12" i="23"/>
  <c r="AQ12" i="23"/>
  <c r="AS12" i="23"/>
  <c r="AR12" i="23"/>
  <c r="AP12" i="23"/>
  <c r="AO12" i="23"/>
  <c r="AU12" i="23"/>
  <c r="AM12" i="23"/>
  <c r="AG12" i="23"/>
  <c r="AI12" i="23"/>
  <c r="AA12" i="23"/>
  <c r="AC12" i="23"/>
  <c r="AD12" i="23"/>
  <c r="AE12" i="23"/>
  <c r="AF12" i="23"/>
  <c r="AB12" i="23"/>
  <c r="Z12" i="23"/>
  <c r="AH12" i="23"/>
  <c r="AT11" i="23"/>
  <c r="AU11" i="23"/>
  <c r="AL11" i="23"/>
  <c r="AM11" i="23"/>
  <c r="AP11" i="23"/>
  <c r="AR11" i="23"/>
  <c r="AS11" i="23"/>
  <c r="AN11" i="23"/>
  <c r="AQ11" i="23"/>
  <c r="AO11" i="23"/>
  <c r="AH11" i="23"/>
  <c r="AI11" i="23"/>
  <c r="AA11" i="23"/>
  <c r="AD11" i="23"/>
  <c r="AF11" i="23"/>
  <c r="Z11" i="23"/>
  <c r="AG11" i="23"/>
  <c r="AE11" i="23"/>
  <c r="AC11" i="23"/>
  <c r="AB11" i="23"/>
  <c r="AN10" i="23"/>
  <c r="AO10" i="23"/>
  <c r="AR10" i="23"/>
  <c r="AS10" i="23"/>
  <c r="AU10" i="23"/>
  <c r="AP10" i="23"/>
  <c r="AM10" i="23"/>
  <c r="AQ10" i="23"/>
  <c r="AT10" i="23"/>
  <c r="AL10" i="23"/>
  <c r="AD10" i="23"/>
  <c r="AC10" i="23"/>
  <c r="AB10" i="23"/>
  <c r="AE10" i="23"/>
  <c r="AH10" i="23"/>
  <c r="AI10" i="23"/>
  <c r="AF10" i="23"/>
  <c r="AG10" i="23"/>
  <c r="Z10" i="23"/>
  <c r="AA10" i="23"/>
  <c r="AM9" i="23"/>
  <c r="AN9" i="23"/>
  <c r="AP9" i="23"/>
  <c r="AS9" i="23"/>
  <c r="AU9" i="23"/>
  <c r="AL9" i="23"/>
  <c r="AT9" i="23"/>
  <c r="AO9" i="23"/>
  <c r="AQ9" i="23"/>
  <c r="AR9" i="23"/>
  <c r="AG9" i="23"/>
  <c r="AB9" i="23"/>
  <c r="AD9" i="23"/>
  <c r="Z9" i="23"/>
  <c r="AI9" i="23"/>
  <c r="AH9" i="23"/>
  <c r="AF9" i="23"/>
  <c r="AA9" i="23"/>
  <c r="AC9" i="23"/>
  <c r="AE9" i="23"/>
  <c r="AP8" i="23"/>
  <c r="AQ8" i="23"/>
  <c r="AT8" i="23"/>
  <c r="AO8" i="23"/>
  <c r="AL8" i="23"/>
  <c r="AS8" i="23"/>
  <c r="AM8" i="23"/>
  <c r="AU8" i="23"/>
  <c r="AN8" i="23"/>
  <c r="AR8" i="23"/>
  <c r="Z8" i="23"/>
  <c r="AE8" i="23"/>
  <c r="AF8" i="23"/>
  <c r="AC8" i="23"/>
  <c r="AH8" i="23"/>
  <c r="AI8" i="23"/>
  <c r="AA8" i="23"/>
  <c r="AD8" i="23"/>
  <c r="AB8" i="23"/>
  <c r="AG8" i="23"/>
  <c r="AL7" i="23"/>
  <c r="AM7" i="23"/>
  <c r="AS7" i="23"/>
  <c r="AT7" i="23"/>
  <c r="AO7" i="23"/>
  <c r="AR7" i="23"/>
  <c r="AP7" i="23"/>
  <c r="AQ7" i="23"/>
  <c r="AN7" i="23"/>
  <c r="AU7" i="23"/>
  <c r="E17" i="38"/>
  <c r="D106" i="38"/>
  <c r="G106" i="38" s="1"/>
  <c r="B106" i="38"/>
  <c r="C106" i="38"/>
  <c r="F106" i="38" s="1"/>
  <c r="Q17" i="24"/>
  <c r="N17" i="24"/>
  <c r="V17" i="24"/>
  <c r="O17" i="24"/>
  <c r="U17" i="24"/>
  <c r="R17" i="24"/>
  <c r="P17" i="24"/>
  <c r="T17" i="24"/>
  <c r="W17" i="24"/>
  <c r="S17" i="24"/>
  <c r="AB22" i="24"/>
  <c r="AE22" i="24"/>
  <c r="AC22" i="24"/>
  <c r="AF22" i="24"/>
  <c r="Z22" i="24"/>
  <c r="AI22" i="24"/>
  <c r="AD22" i="24"/>
  <c r="AG22" i="24"/>
  <c r="AA22" i="24"/>
  <c r="AH22" i="24"/>
  <c r="AQ26" i="30"/>
  <c r="AH26" i="30"/>
  <c r="AP26" i="30"/>
  <c r="AO26" i="30"/>
  <c r="AN26" i="30"/>
  <c r="AK26" i="30"/>
  <c r="AM26" i="30"/>
  <c r="AL26" i="30"/>
  <c r="AI26" i="30"/>
  <c r="AJ26" i="30"/>
  <c r="R16" i="24"/>
  <c r="P16" i="24"/>
  <c r="S16" i="24"/>
  <c r="W16" i="24"/>
  <c r="T16" i="24"/>
  <c r="U16" i="24"/>
  <c r="Q16" i="24"/>
  <c r="V16" i="24"/>
  <c r="N16" i="24"/>
  <c r="O16" i="24"/>
  <c r="AE21" i="24"/>
  <c r="AI21" i="24"/>
  <c r="AB21" i="24"/>
  <c r="AG21" i="24"/>
  <c r="AA21" i="24"/>
  <c r="AC21" i="24"/>
  <c r="Z21" i="24"/>
  <c r="AD21" i="24"/>
  <c r="AH21" i="24"/>
  <c r="AF21" i="24"/>
  <c r="AE13" i="24"/>
  <c r="AA13" i="24"/>
  <c r="AC13" i="24"/>
  <c r="AG13" i="24"/>
  <c r="AI13" i="24"/>
  <c r="AD13" i="24"/>
  <c r="AB13" i="24"/>
  <c r="Z13" i="24"/>
  <c r="AH13" i="24"/>
  <c r="AF13" i="24"/>
  <c r="AR24" i="30"/>
  <c r="P8" i="30"/>
  <c r="R8" i="30"/>
  <c r="Q8" i="30"/>
  <c r="S8" i="30"/>
  <c r="J8" i="30"/>
  <c r="O8" i="30"/>
  <c r="N8" i="30"/>
  <c r="M8" i="30"/>
  <c r="L8" i="30"/>
  <c r="K8" i="30"/>
  <c r="AO27" i="30"/>
  <c r="AQ27" i="30"/>
  <c r="AN27" i="30"/>
  <c r="AM27" i="30"/>
  <c r="AL27" i="30"/>
  <c r="AH27" i="30"/>
  <c r="AK27" i="30"/>
  <c r="AJ27" i="30"/>
  <c r="AI27" i="30"/>
  <c r="AP27" i="30"/>
  <c r="Z11" i="24"/>
  <c r="AB11" i="24"/>
  <c r="AH11" i="24"/>
  <c r="AC11" i="24"/>
  <c r="AF11" i="24"/>
  <c r="AE11" i="24"/>
  <c r="AI11" i="24"/>
  <c r="AD11" i="24"/>
  <c r="AG11" i="24"/>
  <c r="AA11" i="24"/>
  <c r="AD12" i="24"/>
  <c r="AE12" i="24"/>
  <c r="AH12" i="24"/>
  <c r="AF12" i="24"/>
  <c r="AB12" i="24"/>
  <c r="AA12" i="24"/>
  <c r="AI12" i="24"/>
  <c r="Z12" i="24"/>
  <c r="AG12" i="24"/>
  <c r="AC12" i="24"/>
  <c r="T14" i="24"/>
  <c r="N14" i="24"/>
  <c r="R14" i="24"/>
  <c r="U14" i="24"/>
  <c r="W14" i="24"/>
  <c r="S14" i="24"/>
  <c r="O14" i="24"/>
  <c r="V14" i="24"/>
  <c r="Q14" i="24"/>
  <c r="P14" i="24"/>
  <c r="V16" i="30"/>
  <c r="AC16" i="30"/>
  <c r="W16" i="30"/>
  <c r="AE16" i="30"/>
  <c r="AD16" i="30"/>
  <c r="AB16" i="30"/>
  <c r="AA16" i="30"/>
  <c r="Z16" i="30"/>
  <c r="Y16" i="30"/>
  <c r="X16" i="30"/>
  <c r="U21" i="24"/>
  <c r="S21" i="24"/>
  <c r="W21" i="24"/>
  <c r="V21" i="24"/>
  <c r="N21" i="24"/>
  <c r="O21" i="24"/>
  <c r="T21" i="24"/>
  <c r="Q21" i="24"/>
  <c r="R21" i="24"/>
  <c r="P21" i="24"/>
  <c r="P13" i="24"/>
  <c r="Q13" i="24"/>
  <c r="R13" i="24"/>
  <c r="N13" i="24"/>
  <c r="U13" i="24"/>
  <c r="O13" i="24"/>
  <c r="S13" i="24"/>
  <c r="T13" i="24"/>
  <c r="W13" i="24"/>
  <c r="V13" i="24"/>
  <c r="AE18" i="24"/>
  <c r="AF18" i="24"/>
  <c r="AC18" i="24"/>
  <c r="AH18" i="24"/>
  <c r="AI18" i="24"/>
  <c r="AA18" i="24"/>
  <c r="AG18" i="24"/>
  <c r="Z18" i="24"/>
  <c r="AB18" i="24"/>
  <c r="AD18" i="24"/>
  <c r="AA10" i="24"/>
  <c r="AE10" i="24"/>
  <c r="AF10" i="24"/>
  <c r="AC10" i="24"/>
  <c r="AI10" i="24"/>
  <c r="AD10" i="24"/>
  <c r="Z10" i="24"/>
  <c r="AB10" i="24"/>
  <c r="AH10" i="24"/>
  <c r="AG10" i="24"/>
  <c r="S11" i="30"/>
  <c r="R11" i="30"/>
  <c r="Q11" i="30"/>
  <c r="P11" i="30"/>
  <c r="O11" i="30"/>
  <c r="L11" i="30"/>
  <c r="K11" i="30"/>
  <c r="J11" i="30"/>
  <c r="M11" i="30"/>
  <c r="N11" i="30"/>
  <c r="AB17" i="30"/>
  <c r="Y17" i="30"/>
  <c r="V17" i="30"/>
  <c r="AD17" i="30"/>
  <c r="W17" i="30"/>
  <c r="AC17" i="30"/>
  <c r="AA17" i="30"/>
  <c r="X17" i="30"/>
  <c r="AE17" i="30"/>
  <c r="Z17" i="30"/>
  <c r="AL24" i="30"/>
  <c r="AJ24" i="30"/>
  <c r="AH24" i="30"/>
  <c r="AQ24" i="30"/>
  <c r="AO24" i="30"/>
  <c r="AN24" i="30"/>
  <c r="AM24" i="30"/>
  <c r="AI24" i="30"/>
  <c r="AK24" i="30"/>
  <c r="AP24" i="30"/>
  <c r="AL28" i="30"/>
  <c r="AO28" i="30"/>
  <c r="AJ28" i="30"/>
  <c r="AM28" i="30"/>
  <c r="AH28" i="30"/>
  <c r="AQ28" i="30"/>
  <c r="AN28" i="30"/>
  <c r="AI28" i="30"/>
  <c r="AK28" i="30"/>
  <c r="AP28" i="30"/>
  <c r="Q15" i="24"/>
  <c r="S15" i="24"/>
  <c r="R15" i="24"/>
  <c r="O15" i="24"/>
  <c r="T15" i="24"/>
  <c r="N15" i="24"/>
  <c r="U15" i="24"/>
  <c r="W15" i="24"/>
  <c r="P15" i="24"/>
  <c r="V15" i="24"/>
  <c r="Q9" i="30"/>
  <c r="P9" i="30"/>
  <c r="R9" i="30"/>
  <c r="M9" i="30"/>
  <c r="L9" i="30"/>
  <c r="S9" i="30"/>
  <c r="N9" i="30"/>
  <c r="K9" i="30"/>
  <c r="J9" i="30"/>
  <c r="O9" i="30"/>
  <c r="AI23" i="30"/>
  <c r="AQ23" i="30"/>
  <c r="AH23" i="30"/>
  <c r="AP23" i="30"/>
  <c r="AJ23" i="30"/>
  <c r="AO23" i="30"/>
  <c r="AN23" i="30"/>
  <c r="AM23" i="30"/>
  <c r="AL23" i="30"/>
  <c r="AK23" i="30"/>
  <c r="U20" i="24"/>
  <c r="Q20" i="24"/>
  <c r="N20" i="24"/>
  <c r="R20" i="24"/>
  <c r="W20" i="24"/>
  <c r="V20" i="24"/>
  <c r="P20" i="24"/>
  <c r="S20" i="24"/>
  <c r="T20" i="24"/>
  <c r="O20" i="24"/>
  <c r="AC17" i="24"/>
  <c r="AF17" i="24"/>
  <c r="AE17" i="24"/>
  <c r="AB17" i="24"/>
  <c r="AI17" i="24"/>
  <c r="AH17" i="24"/>
  <c r="Z17" i="24"/>
  <c r="AA17" i="24"/>
  <c r="AD17" i="24"/>
  <c r="AG17" i="24"/>
  <c r="AR28" i="30"/>
  <c r="N12" i="30"/>
  <c r="S12" i="30"/>
  <c r="R12" i="30"/>
  <c r="Q12" i="30"/>
  <c r="P12" i="30"/>
  <c r="O12" i="30"/>
  <c r="M12" i="30"/>
  <c r="K12" i="30"/>
  <c r="J12" i="30"/>
  <c r="L12" i="30"/>
  <c r="AE18" i="30"/>
  <c r="W18" i="30"/>
  <c r="AD18" i="30"/>
  <c r="AC18" i="30"/>
  <c r="AB18" i="30"/>
  <c r="Z18" i="30"/>
  <c r="Y18" i="30"/>
  <c r="X18" i="30"/>
  <c r="V18" i="30"/>
  <c r="AA18" i="30"/>
  <c r="AB20" i="24"/>
  <c r="AC20" i="24"/>
  <c r="AA20" i="24"/>
  <c r="AI20" i="24"/>
  <c r="AH20" i="24"/>
  <c r="AE20" i="24"/>
  <c r="Z20" i="24"/>
  <c r="AG20" i="24"/>
  <c r="AF20" i="24"/>
  <c r="AD20" i="24"/>
  <c r="AE15" i="30"/>
  <c r="AC15" i="30"/>
  <c r="AB15" i="30"/>
  <c r="AA15" i="30"/>
  <c r="Z15" i="30"/>
  <c r="Y15" i="30"/>
  <c r="X15" i="30"/>
  <c r="W15" i="30"/>
  <c r="AD15" i="30"/>
  <c r="V15" i="30"/>
  <c r="W22" i="24"/>
  <c r="S22" i="24"/>
  <c r="O22" i="24"/>
  <c r="T22" i="24"/>
  <c r="N22" i="24"/>
  <c r="P22" i="24"/>
  <c r="V22" i="24"/>
  <c r="Q22" i="24"/>
  <c r="R22" i="24"/>
  <c r="U22" i="24"/>
  <c r="AA19" i="24"/>
  <c r="AB19" i="24"/>
  <c r="AE19" i="24"/>
  <c r="AI19" i="24"/>
  <c r="Z19" i="24"/>
  <c r="AG19" i="24"/>
  <c r="AH19" i="24"/>
  <c r="AD19" i="24"/>
  <c r="AC19" i="24"/>
  <c r="AF19" i="24"/>
  <c r="R19" i="24"/>
  <c r="W19" i="24"/>
  <c r="N19" i="24"/>
  <c r="U19" i="24"/>
  <c r="T19" i="24"/>
  <c r="V19" i="24"/>
  <c r="Q19" i="24"/>
  <c r="P19" i="24"/>
  <c r="S19" i="24"/>
  <c r="O19" i="24"/>
  <c r="W11" i="24"/>
  <c r="P11" i="24"/>
  <c r="T11" i="24"/>
  <c r="S11" i="24"/>
  <c r="V11" i="24"/>
  <c r="O11" i="24"/>
  <c r="Q11" i="24"/>
  <c r="U11" i="24"/>
  <c r="N11" i="24"/>
  <c r="R11" i="24"/>
  <c r="Z16" i="24"/>
  <c r="AI16" i="24"/>
  <c r="AA16" i="24"/>
  <c r="AD16" i="24"/>
  <c r="AB16" i="24"/>
  <c r="AC16" i="24"/>
  <c r="AG16" i="24"/>
  <c r="AE16" i="24"/>
  <c r="AH16" i="24"/>
  <c r="AF16" i="24"/>
  <c r="R13" i="30"/>
  <c r="Q13" i="30"/>
  <c r="P13" i="30"/>
  <c r="O13" i="30"/>
  <c r="N13" i="30"/>
  <c r="S13" i="30"/>
  <c r="J13" i="30"/>
  <c r="M13" i="30"/>
  <c r="K13" i="30"/>
  <c r="L13" i="30"/>
  <c r="Z19" i="30"/>
  <c r="V19" i="30"/>
  <c r="AD19" i="30"/>
  <c r="AB19" i="30"/>
  <c r="AE19" i="30"/>
  <c r="AC19" i="30"/>
  <c r="Y19" i="30"/>
  <c r="X19" i="30"/>
  <c r="W19" i="30"/>
  <c r="AA19" i="30"/>
  <c r="AN25" i="30"/>
  <c r="AP25" i="30"/>
  <c r="AM25" i="30"/>
  <c r="AL25" i="30"/>
  <c r="AH25" i="30"/>
  <c r="AK25" i="30"/>
  <c r="AI25" i="30"/>
  <c r="AQ25" i="30"/>
  <c r="AJ25" i="30"/>
  <c r="AO25" i="30"/>
  <c r="AN29" i="30"/>
  <c r="AM29" i="30"/>
  <c r="AL29" i="30"/>
  <c r="AJ29" i="30"/>
  <c r="AK29" i="30"/>
  <c r="AH29" i="30"/>
  <c r="AI29" i="30"/>
  <c r="AQ29" i="30"/>
  <c r="AP29" i="30"/>
  <c r="AO29" i="30"/>
  <c r="AP22" i="30"/>
  <c r="AH22" i="30"/>
  <c r="AO22" i="30"/>
  <c r="AJ22" i="30"/>
  <c r="AN22" i="30"/>
  <c r="AM22" i="30"/>
  <c r="AL22" i="30"/>
  <c r="AK22" i="30"/>
  <c r="AQ22" i="30"/>
  <c r="AI22" i="30"/>
  <c r="AR26" i="30"/>
  <c r="O10" i="30"/>
  <c r="Q10" i="30"/>
  <c r="R10" i="30"/>
  <c r="J10" i="30"/>
  <c r="P10" i="30"/>
  <c r="S10" i="30"/>
  <c r="N10" i="30"/>
  <c r="M10" i="30"/>
  <c r="L10" i="30"/>
  <c r="K10" i="30"/>
  <c r="R18" i="24"/>
  <c r="N18" i="24"/>
  <c r="U18" i="24"/>
  <c r="Q18" i="24"/>
  <c r="W18" i="24"/>
  <c r="P18" i="24"/>
  <c r="T18" i="24"/>
  <c r="S18" i="24"/>
  <c r="V18" i="24"/>
  <c r="O18" i="24"/>
  <c r="Q10" i="24"/>
  <c r="O10" i="24"/>
  <c r="R10" i="24"/>
  <c r="S10" i="24"/>
  <c r="W10" i="24"/>
  <c r="U10" i="24"/>
  <c r="P10" i="24"/>
  <c r="V10" i="24"/>
  <c r="T10" i="24"/>
  <c r="N10" i="24"/>
  <c r="AE15" i="24"/>
  <c r="Z15" i="24"/>
  <c r="AW15" i="24" s="1"/>
  <c r="AH15" i="24"/>
  <c r="AG15" i="24"/>
  <c r="BD15" i="24" s="1"/>
  <c r="AB15" i="24"/>
  <c r="AI15" i="24"/>
  <c r="AF15" i="24"/>
  <c r="AD15" i="24"/>
  <c r="AC15" i="24"/>
  <c r="AA15" i="24"/>
  <c r="Z20" i="30"/>
  <c r="AE20" i="30"/>
  <c r="AD20" i="30"/>
  <c r="AC20" i="30"/>
  <c r="AB20" i="30"/>
  <c r="AA20" i="30"/>
  <c r="X20" i="30"/>
  <c r="W20" i="30"/>
  <c r="V20" i="30"/>
  <c r="Y20" i="30"/>
  <c r="AA14" i="24"/>
  <c r="AD14" i="24"/>
  <c r="AH14" i="24"/>
  <c r="AF14" i="24"/>
  <c r="AG14" i="24"/>
  <c r="AB14" i="24"/>
  <c r="AE14" i="24"/>
  <c r="AI14" i="24"/>
  <c r="Z14" i="24"/>
  <c r="AC14" i="24"/>
  <c r="Z21" i="30"/>
  <c r="AE21" i="30"/>
  <c r="AD21" i="30"/>
  <c r="AC21" i="30"/>
  <c r="AB21" i="30"/>
  <c r="AA21" i="30"/>
  <c r="W21" i="30"/>
  <c r="V21" i="30"/>
  <c r="Y21" i="30"/>
  <c r="X21" i="30"/>
  <c r="P12" i="24"/>
  <c r="W12" i="24"/>
  <c r="V12" i="24"/>
  <c r="O12" i="24"/>
  <c r="T12" i="24"/>
  <c r="N12" i="24"/>
  <c r="Q12" i="24"/>
  <c r="R12" i="24"/>
  <c r="U12" i="24"/>
  <c r="S12" i="24"/>
  <c r="AF9" i="24"/>
  <c r="AG9" i="24"/>
  <c r="AE9" i="24"/>
  <c r="Z9" i="24"/>
  <c r="AD9" i="24"/>
  <c r="AI9" i="24"/>
  <c r="AC9" i="24"/>
  <c r="AB9" i="24"/>
  <c r="AH9" i="24"/>
  <c r="AA9" i="24"/>
  <c r="AE8" i="24"/>
  <c r="AA8" i="24"/>
  <c r="AB8" i="24"/>
  <c r="AI8" i="24"/>
  <c r="AC8" i="24"/>
  <c r="AD8" i="24"/>
  <c r="AF8" i="24"/>
  <c r="AH8" i="24"/>
  <c r="Z8" i="24"/>
  <c r="AG8" i="24"/>
  <c r="AI7" i="24"/>
  <c r="AC7" i="24"/>
  <c r="AB7" i="24"/>
  <c r="AD7" i="24"/>
  <c r="AE7" i="24"/>
  <c r="AH7" i="24"/>
  <c r="AF7" i="24"/>
  <c r="AA7" i="24"/>
  <c r="AG7" i="24"/>
  <c r="Z7" i="24"/>
  <c r="W9" i="24"/>
  <c r="S9" i="24"/>
  <c r="T9" i="24"/>
  <c r="N9" i="24"/>
  <c r="P9" i="24"/>
  <c r="U9" i="24"/>
  <c r="R9" i="24"/>
  <c r="BA9" i="24" s="1"/>
  <c r="Q9" i="24"/>
  <c r="O9" i="24"/>
  <c r="V9" i="24"/>
  <c r="O8" i="24"/>
  <c r="S8" i="24"/>
  <c r="T8" i="24"/>
  <c r="P8" i="24"/>
  <c r="Q8" i="24"/>
  <c r="R8" i="24"/>
  <c r="N8" i="24"/>
  <c r="U8" i="24"/>
  <c r="V8" i="24"/>
  <c r="W8" i="24"/>
  <c r="S7" i="24"/>
  <c r="T7" i="24"/>
  <c r="N7" i="24"/>
  <c r="W7" i="24"/>
  <c r="U7" i="24"/>
  <c r="Q7" i="24"/>
  <c r="V7" i="24"/>
  <c r="O7" i="24"/>
  <c r="P7" i="24"/>
  <c r="R7" i="24"/>
  <c r="AF6" i="24"/>
  <c r="AB6" i="24"/>
  <c r="AA6" i="24"/>
  <c r="AI6" i="24"/>
  <c r="AE6" i="24"/>
  <c r="AD6" i="24"/>
  <c r="AG6" i="24"/>
  <c r="AC6" i="24"/>
  <c r="Z6" i="24"/>
  <c r="AH6" i="24"/>
  <c r="P6" i="24"/>
  <c r="T6" i="24"/>
  <c r="W6" i="24"/>
  <c r="O6" i="24"/>
  <c r="N6" i="24"/>
  <c r="V6" i="24"/>
  <c r="S6" i="24"/>
  <c r="Q6" i="24"/>
  <c r="R6" i="24"/>
  <c r="U6" i="24"/>
  <c r="M7" i="30"/>
  <c r="L7" i="30"/>
  <c r="K7" i="30"/>
  <c r="N7" i="30"/>
  <c r="J7" i="30"/>
  <c r="Q7" i="30"/>
  <c r="P7" i="30"/>
  <c r="S7" i="30"/>
  <c r="R7" i="30"/>
  <c r="O7" i="30"/>
  <c r="Q6" i="30"/>
  <c r="J6" i="30"/>
  <c r="L6" i="30"/>
  <c r="N6" i="30"/>
  <c r="P6" i="30"/>
  <c r="R6" i="30"/>
  <c r="K6" i="30"/>
  <c r="M6" i="30"/>
  <c r="O6" i="30"/>
  <c r="S6" i="30"/>
  <c r="W14" i="30"/>
  <c r="Y14" i="30"/>
  <c r="AA14" i="30"/>
  <c r="AC14" i="30"/>
  <c r="AE14" i="30"/>
  <c r="V14" i="30"/>
  <c r="X14" i="30"/>
  <c r="Z14" i="30"/>
  <c r="AB14" i="30"/>
  <c r="AD14" i="30"/>
  <c r="AV22" i="24"/>
  <c r="AV20" i="24"/>
  <c r="AV18" i="24"/>
  <c r="AV16" i="24"/>
  <c r="AV14" i="24"/>
  <c r="AV12" i="24"/>
  <c r="AV10" i="24"/>
  <c r="AV8" i="24"/>
  <c r="AV21" i="24"/>
  <c r="AV19" i="24"/>
  <c r="AV17" i="24"/>
  <c r="BC17" i="24"/>
  <c r="BA17" i="24"/>
  <c r="AW17" i="24"/>
  <c r="AV15" i="24"/>
  <c r="AV13" i="24"/>
  <c r="AV11" i="24"/>
  <c r="BE11" i="24"/>
  <c r="AV9" i="24"/>
  <c r="AV7" i="24"/>
  <c r="AR22" i="30"/>
  <c r="BD12" i="31"/>
  <c r="BE11" i="31"/>
  <c r="BC11" i="31"/>
  <c r="BD10" i="31"/>
  <c r="BB12" i="31"/>
  <c r="AY9" i="31"/>
  <c r="BF11" i="31"/>
  <c r="BB10" i="31"/>
  <c r="BE9" i="31"/>
  <c r="BF9" i="31"/>
  <c r="AX8" i="31"/>
  <c r="BF8" i="31"/>
  <c r="AY12" i="31"/>
  <c r="AZ12" i="31"/>
  <c r="AW12" i="31"/>
  <c r="BF12" i="31"/>
  <c r="BE12" i="31"/>
  <c r="BA11" i="31"/>
  <c r="BD11" i="31"/>
  <c r="AZ11" i="31"/>
  <c r="BB11" i="31"/>
  <c r="AY10" i="31"/>
  <c r="AW10" i="31"/>
  <c r="BF10" i="31"/>
  <c r="BE10" i="31"/>
  <c r="BC10" i="31"/>
  <c r="BC9" i="31"/>
  <c r="BD9" i="31"/>
  <c r="BA9" i="31"/>
  <c r="BB9" i="31"/>
  <c r="AW9" i="31"/>
  <c r="AW8" i="31"/>
  <c r="BE8" i="31"/>
  <c r="BA8" i="31"/>
  <c r="BD8" i="31"/>
  <c r="BC8" i="31"/>
  <c r="AT17" i="31"/>
  <c r="I34" i="12" s="1"/>
  <c r="AU17" i="31"/>
  <c r="J34" i="12" s="1"/>
  <c r="AR17" i="31"/>
  <c r="G34" i="12" s="1"/>
  <c r="AS17" i="31"/>
  <c r="H34" i="12" s="1"/>
  <c r="AL17" i="31"/>
  <c r="A34" i="12" s="1"/>
  <c r="O17" i="31"/>
  <c r="AX7" i="31"/>
  <c r="V17" i="31"/>
  <c r="I6" i="12" s="1"/>
  <c r="BE7" i="31"/>
  <c r="W17" i="31"/>
  <c r="J6" i="12" s="1"/>
  <c r="BF7" i="31"/>
  <c r="T17" i="31"/>
  <c r="G6" i="12" s="1"/>
  <c r="BC7" i="31"/>
  <c r="U17" i="31"/>
  <c r="H6" i="12" s="1"/>
  <c r="BD7" i="31"/>
  <c r="AY11" i="31"/>
  <c r="AF17" i="31"/>
  <c r="G20" i="12" s="1"/>
  <c r="Z17" i="31"/>
  <c r="A20" i="12" s="1"/>
  <c r="AC17" i="31"/>
  <c r="AI17" i="31"/>
  <c r="J20" i="12" s="1"/>
  <c r="AA17" i="31"/>
  <c r="AX12" i="31"/>
  <c r="BC12" i="31"/>
  <c r="BA12" i="31"/>
  <c r="AX11" i="31"/>
  <c r="AW11" i="31"/>
  <c r="AZ10" i="31"/>
  <c r="BA10" i="31"/>
  <c r="AX10" i="31"/>
  <c r="AZ9" i="31"/>
  <c r="AX9" i="31"/>
  <c r="BB8" i="31"/>
  <c r="AY8" i="31"/>
  <c r="AZ8" i="31"/>
  <c r="AP17" i="31"/>
  <c r="AQ17" i="31"/>
  <c r="F34" i="12" s="1"/>
  <c r="AM17" i="31"/>
  <c r="AO17" i="31"/>
  <c r="AN17" i="31"/>
  <c r="C34" i="12" s="1"/>
  <c r="N17" i="31"/>
  <c r="A6" i="12" s="1"/>
  <c r="AW7" i="31"/>
  <c r="R17" i="31"/>
  <c r="BA7" i="31"/>
  <c r="S17" i="31"/>
  <c r="F6" i="12" s="1"/>
  <c r="BB7" i="31"/>
  <c r="Q17" i="31"/>
  <c r="AZ7" i="31"/>
  <c r="AY7" i="31"/>
  <c r="P17" i="31"/>
  <c r="C6" i="12" s="1"/>
  <c r="AH17" i="31"/>
  <c r="I20" i="12" s="1"/>
  <c r="AE17" i="31"/>
  <c r="F20" i="12" s="1"/>
  <c r="AD17" i="31"/>
  <c r="AG17" i="31"/>
  <c r="H20" i="12" s="1"/>
  <c r="AT26" i="24"/>
  <c r="AP26" i="24"/>
  <c r="AL26" i="24"/>
  <c r="AS26" i="24"/>
  <c r="AO26" i="24"/>
  <c r="AR26" i="24"/>
  <c r="AN26" i="24"/>
  <c r="AU26" i="24"/>
  <c r="AQ26" i="24"/>
  <c r="AM26" i="24"/>
  <c r="AV6" i="24"/>
  <c r="AV11" i="23"/>
  <c r="AV9" i="23"/>
  <c r="AV7" i="23"/>
  <c r="AV12" i="23"/>
  <c r="AV10" i="23"/>
  <c r="AV8" i="23"/>
  <c r="AR23" i="30"/>
  <c r="AR25" i="30"/>
  <c r="AR27" i="30"/>
  <c r="AR29" i="30"/>
  <c r="N26" i="24" l="1"/>
  <c r="N16" i="23"/>
  <c r="AW6" i="23"/>
  <c r="BA19" i="24"/>
  <c r="O16" i="23"/>
  <c r="AX6" i="23"/>
  <c r="E106" i="38"/>
  <c r="AY26" i="30"/>
  <c r="BD21" i="24"/>
  <c r="V33" i="30"/>
  <c r="A24" i="12" s="1"/>
  <c r="A28" i="12" s="1"/>
  <c r="AZ26" i="30"/>
  <c r="AZ23" i="30"/>
  <c r="AH33" i="30"/>
  <c r="A38" i="12" s="1"/>
  <c r="A42" i="12" s="1"/>
  <c r="AS23" i="30"/>
  <c r="AO33" i="30"/>
  <c r="H38" i="12" s="1"/>
  <c r="H42" i="12" s="1"/>
  <c r="X33" i="30"/>
  <c r="AT23" i="30"/>
  <c r="BA26" i="30"/>
  <c r="AU26" i="30"/>
  <c r="AX26" i="30"/>
  <c r="AN33" i="30"/>
  <c r="G38" i="12" s="1"/>
  <c r="G42" i="12" s="1"/>
  <c r="BB23" i="30"/>
  <c r="AY23" i="30"/>
  <c r="AI33" i="30"/>
  <c r="B85" i="38" s="1"/>
  <c r="AL33" i="30"/>
  <c r="AK33" i="30"/>
  <c r="C85" i="38" s="1"/>
  <c r="AA33" i="30"/>
  <c r="F24" i="12" s="1"/>
  <c r="F28" i="12" s="1"/>
  <c r="BB15" i="24"/>
  <c r="B78" i="38"/>
  <c r="E78" i="38" s="1"/>
  <c r="D78" i="38"/>
  <c r="G78" i="38" s="1"/>
  <c r="AX18" i="24"/>
  <c r="BE19" i="24"/>
  <c r="AZ21" i="24"/>
  <c r="AX17" i="24"/>
  <c r="AX21" i="24"/>
  <c r="C78" i="38"/>
  <c r="F78" i="38" s="1"/>
  <c r="AV26" i="30"/>
  <c r="BA23" i="30"/>
  <c r="AV23" i="30"/>
  <c r="AW26" i="30"/>
  <c r="AD33" i="30"/>
  <c r="I24" i="12" s="1"/>
  <c r="I28" i="12" s="1"/>
  <c r="AS26" i="30"/>
  <c r="Z33" i="30"/>
  <c r="AW23" i="30"/>
  <c r="AQ33" i="30"/>
  <c r="J38" i="12" s="1"/>
  <c r="J42" i="12" s="1"/>
  <c r="AP33" i="30"/>
  <c r="I38" i="12" s="1"/>
  <c r="I42" i="12" s="1"/>
  <c r="BA29" i="30"/>
  <c r="AZ11" i="24"/>
  <c r="AZ28" i="30"/>
  <c r="AJ33" i="30"/>
  <c r="AW25" i="30"/>
  <c r="AM33" i="30"/>
  <c r="F38" i="12" s="1"/>
  <c r="F42" i="12" s="1"/>
  <c r="AZ27" i="30"/>
  <c r="BB24" i="30"/>
  <c r="AT26" i="30"/>
  <c r="AU29" i="30"/>
  <c r="AZ29" i="30"/>
  <c r="AY28" i="30"/>
  <c r="AT25" i="30"/>
  <c r="AY27" i="30"/>
  <c r="AS24" i="30"/>
  <c r="AX23" i="30"/>
  <c r="AU23" i="30"/>
  <c r="AV29" i="30"/>
  <c r="BA28" i="30"/>
  <c r="BB25" i="30"/>
  <c r="AW27" i="30"/>
  <c r="BA27" i="30"/>
  <c r="AZ24" i="30"/>
  <c r="AE33" i="30"/>
  <c r="J24" i="12" s="1"/>
  <c r="J28" i="12" s="1"/>
  <c r="AS29" i="30"/>
  <c r="AU28" i="30"/>
  <c r="BB28" i="30"/>
  <c r="AU25" i="30"/>
  <c r="AV27" i="30"/>
  <c r="BB27" i="30"/>
  <c r="AT24" i="30"/>
  <c r="BA24" i="30"/>
  <c r="AC33" i="30"/>
  <c r="H24" i="12" s="1"/>
  <c r="H28" i="12" s="1"/>
  <c r="BB26" i="30"/>
  <c r="BB29" i="30"/>
  <c r="AS28" i="30"/>
  <c r="AW28" i="30"/>
  <c r="AV25" i="30"/>
  <c r="AS27" i="30"/>
  <c r="AU24" i="30"/>
  <c r="AY24" i="30"/>
  <c r="AW29" i="30"/>
  <c r="AT28" i="30"/>
  <c r="BA25" i="30"/>
  <c r="AT27" i="30"/>
  <c r="AV24" i="30"/>
  <c r="AT29" i="30"/>
  <c r="Y33" i="30"/>
  <c r="C55" i="38" s="1"/>
  <c r="AX29" i="30"/>
  <c r="AV28" i="30"/>
  <c r="AX25" i="30"/>
  <c r="AY25" i="30"/>
  <c r="AU27" i="30"/>
  <c r="AW24" i="30"/>
  <c r="AB33" i="30"/>
  <c r="G24" i="12" s="1"/>
  <c r="G28" i="12" s="1"/>
  <c r="W33" i="30"/>
  <c r="B55" i="38" s="1"/>
  <c r="AY29" i="30"/>
  <c r="AX28" i="30"/>
  <c r="AS25" i="30"/>
  <c r="AZ25" i="30"/>
  <c r="AX27" i="30"/>
  <c r="AX24" i="30"/>
  <c r="BF7" i="24"/>
  <c r="BB9" i="24"/>
  <c r="BB7" i="24"/>
  <c r="BC7" i="24"/>
  <c r="AZ9" i="24"/>
  <c r="AX22" i="24"/>
  <c r="AY13" i="24"/>
  <c r="AX9" i="24"/>
  <c r="BB13" i="24"/>
  <c r="AX15" i="24"/>
  <c r="AY19" i="24"/>
  <c r="BE7" i="24"/>
  <c r="AW9" i="24"/>
  <c r="BC15" i="24"/>
  <c r="BB19" i="24"/>
  <c r="BE15" i="24"/>
  <c r="AW11" i="24"/>
  <c r="BD7" i="24"/>
  <c r="AZ17" i="24"/>
  <c r="BE21" i="24"/>
  <c r="AY9" i="24"/>
  <c r="BD19" i="24"/>
  <c r="AZ7" i="24"/>
  <c r="AX11" i="24"/>
  <c r="BE13" i="24"/>
  <c r="BF15" i="24"/>
  <c r="AW19" i="24"/>
  <c r="AZ13" i="24"/>
  <c r="BC13" i="24"/>
  <c r="BD13" i="24"/>
  <c r="AX13" i="24"/>
  <c r="AX19" i="24"/>
  <c r="BA21" i="24"/>
  <c r="AY21" i="24"/>
  <c r="BF21" i="24"/>
  <c r="BA13" i="24"/>
  <c r="BF13" i="24"/>
  <c r="AE26" i="24"/>
  <c r="BB11" i="24"/>
  <c r="BD11" i="24"/>
  <c r="AF26" i="24"/>
  <c r="AX7" i="24"/>
  <c r="AW7" i="24"/>
  <c r="AG26" i="24"/>
  <c r="AX16" i="24"/>
  <c r="AX8" i="24"/>
  <c r="AX10" i="24"/>
  <c r="BF9" i="24"/>
  <c r="BC11" i="24"/>
  <c r="AY17" i="24"/>
  <c r="BF17" i="24"/>
  <c r="BC19" i="24"/>
  <c r="AX12" i="24"/>
  <c r="AD26" i="24"/>
  <c r="AB26" i="24"/>
  <c r="AH26" i="24"/>
  <c r="AI26" i="24"/>
  <c r="BB21" i="24"/>
  <c r="AY7" i="24"/>
  <c r="BA7" i="24"/>
  <c r="BE9" i="24"/>
  <c r="BD9" i="24"/>
  <c r="BA11" i="24"/>
  <c r="BF11" i="24"/>
  <c r="AY15" i="24"/>
  <c r="AZ15" i="24"/>
  <c r="BB17" i="24"/>
  <c r="BE17" i="24"/>
  <c r="BD17" i="24"/>
  <c r="AZ19" i="24"/>
  <c r="BF19" i="24"/>
  <c r="AW21" i="24"/>
  <c r="BC21" i="24"/>
  <c r="Z26" i="24"/>
  <c r="BC9" i="24"/>
  <c r="AY11" i="24"/>
  <c r="AA26" i="24"/>
  <c r="AC26" i="24"/>
  <c r="AX14" i="24"/>
  <c r="AX20" i="24"/>
  <c r="AW13" i="24"/>
  <c r="BA15" i="24"/>
  <c r="AW8" i="23"/>
  <c r="AW10" i="23"/>
  <c r="AW12" i="23"/>
  <c r="AX7" i="23"/>
  <c r="AX9" i="23"/>
  <c r="AX11" i="23"/>
  <c r="AW8" i="24"/>
  <c r="BE8" i="24"/>
  <c r="BC8" i="24"/>
  <c r="AZ8" i="24"/>
  <c r="BD8" i="24"/>
  <c r="BF10" i="24"/>
  <c r="AZ10" i="24"/>
  <c r="BE10" i="24"/>
  <c r="AY10" i="24"/>
  <c r="BC10" i="24"/>
  <c r="BD12" i="24"/>
  <c r="BB12" i="24"/>
  <c r="AW12" i="24"/>
  <c r="BA12" i="24"/>
  <c r="AZ14" i="24"/>
  <c r="BE14" i="24"/>
  <c r="AY14" i="24"/>
  <c r="BC14" i="24"/>
  <c r="BD16" i="24"/>
  <c r="BB16" i="24"/>
  <c r="AZ16" i="24"/>
  <c r="AW16" i="24"/>
  <c r="BA16" i="24"/>
  <c r="AZ18" i="24"/>
  <c r="BE18" i="24"/>
  <c r="AY18" i="24"/>
  <c r="BC18" i="24"/>
  <c r="BD20" i="24"/>
  <c r="BB20" i="24"/>
  <c r="AZ20" i="24"/>
  <c r="AW20" i="24"/>
  <c r="BA20" i="24"/>
  <c r="AZ22" i="24"/>
  <c r="BE22" i="24"/>
  <c r="AY22" i="24"/>
  <c r="BC22" i="24"/>
  <c r="BA8" i="24"/>
  <c r="AY8" i="24"/>
  <c r="BB8" i="24"/>
  <c r="BF8" i="24"/>
  <c r="BD10" i="24"/>
  <c r="BB10" i="24"/>
  <c r="AW10" i="24"/>
  <c r="BA10" i="24"/>
  <c r="BF12" i="24"/>
  <c r="AZ12" i="24"/>
  <c r="BE12" i="24"/>
  <c r="AY12" i="24"/>
  <c r="BC12" i="24"/>
  <c r="BF14" i="24"/>
  <c r="BD14" i="24"/>
  <c r="BB14" i="24"/>
  <c r="AW14" i="24"/>
  <c r="BA14" i="24"/>
  <c r="BF16" i="24"/>
  <c r="BE16" i="24"/>
  <c r="AY16" i="24"/>
  <c r="BC16" i="24"/>
  <c r="BF18" i="24"/>
  <c r="BD18" i="24"/>
  <c r="BB18" i="24"/>
  <c r="AW18" i="24"/>
  <c r="BA18" i="24"/>
  <c r="BF20" i="24"/>
  <c r="BE20" i="24"/>
  <c r="AY20" i="24"/>
  <c r="BC20" i="24"/>
  <c r="BF22" i="24"/>
  <c r="BD22" i="24"/>
  <c r="BB22" i="24"/>
  <c r="AW22" i="24"/>
  <c r="BA22" i="24"/>
  <c r="B34" i="12"/>
  <c r="B83" i="38"/>
  <c r="E83" i="38" s="1"/>
  <c r="E34" i="12"/>
  <c r="D83" i="38"/>
  <c r="G83" i="38" s="1"/>
  <c r="B20" i="12"/>
  <c r="B53" i="38"/>
  <c r="E53" i="38" s="1"/>
  <c r="D20" i="12"/>
  <c r="C53" i="38"/>
  <c r="F53" i="38" s="1"/>
  <c r="B6" i="12"/>
  <c r="B23" i="38"/>
  <c r="E20" i="12"/>
  <c r="D53" i="38"/>
  <c r="G53" i="38" s="1"/>
  <c r="D6" i="12"/>
  <c r="C23" i="38"/>
  <c r="E6" i="12"/>
  <c r="D23" i="38"/>
  <c r="D34" i="12"/>
  <c r="C83" i="38"/>
  <c r="F83" i="38" s="1"/>
  <c r="O33" i="30"/>
  <c r="F10" i="12" s="1"/>
  <c r="F14" i="12" s="1"/>
  <c r="AX22" i="30"/>
  <c r="P33" i="30"/>
  <c r="G10" i="12" s="1"/>
  <c r="G14" i="12" s="1"/>
  <c r="AY22" i="30"/>
  <c r="S33" i="30"/>
  <c r="J10" i="12" s="1"/>
  <c r="J14" i="12" s="1"/>
  <c r="BB22" i="30"/>
  <c r="M33" i="30"/>
  <c r="C25" i="38" s="1"/>
  <c r="AV22" i="30"/>
  <c r="N33" i="30"/>
  <c r="D25" i="38" s="1"/>
  <c r="AW22" i="30"/>
  <c r="K33" i="30"/>
  <c r="AT22" i="30"/>
  <c r="L33" i="30"/>
  <c r="AU22" i="30"/>
  <c r="Q33" i="30"/>
  <c r="H10" i="12" s="1"/>
  <c r="H14" i="12" s="1"/>
  <c r="AZ22" i="30"/>
  <c r="R33" i="30"/>
  <c r="I10" i="12" s="1"/>
  <c r="I14" i="12" s="1"/>
  <c r="BA22" i="30"/>
  <c r="J33" i="30"/>
  <c r="A10" i="12" s="1"/>
  <c r="A14" i="12" s="1"/>
  <c r="AS22" i="30"/>
  <c r="AY6" i="23"/>
  <c r="AY8" i="23"/>
  <c r="AY10" i="23"/>
  <c r="AY12" i="23"/>
  <c r="AY7" i="23"/>
  <c r="AY9" i="23"/>
  <c r="AY11" i="23"/>
  <c r="AZ17" i="31"/>
  <c r="D48" i="12" s="1"/>
  <c r="BB17" i="31"/>
  <c r="F48" i="12" s="1"/>
  <c r="BA17" i="31"/>
  <c r="E48" i="12" s="1"/>
  <c r="AW17" i="31"/>
  <c r="A48" i="12" s="1"/>
  <c r="AY17" i="31"/>
  <c r="C48" i="12" s="1"/>
  <c r="BD17" i="31"/>
  <c r="H48" i="12" s="1"/>
  <c r="BC17" i="31"/>
  <c r="G48" i="12" s="1"/>
  <c r="BF17" i="31"/>
  <c r="J48" i="12" s="1"/>
  <c r="BE17" i="31"/>
  <c r="I48" i="12" s="1"/>
  <c r="AX17" i="31"/>
  <c r="B48" i="12" s="1"/>
  <c r="AY6" i="24"/>
  <c r="P26" i="24"/>
  <c r="AX8" i="23"/>
  <c r="AX10" i="23"/>
  <c r="AX12" i="23"/>
  <c r="AW7" i="23"/>
  <c r="AW9" i="23"/>
  <c r="AW11" i="23"/>
  <c r="AX6" i="24"/>
  <c r="O26" i="24"/>
  <c r="AZ6" i="24"/>
  <c r="Q26" i="24"/>
  <c r="BF6" i="24"/>
  <c r="W26" i="24"/>
  <c r="AW6" i="24"/>
  <c r="BC6" i="24"/>
  <c r="T26" i="24"/>
  <c r="BD6" i="24"/>
  <c r="U26" i="24"/>
  <c r="BA6" i="24"/>
  <c r="R26" i="24"/>
  <c r="BB6" i="24"/>
  <c r="S26" i="24"/>
  <c r="BE6" i="24"/>
  <c r="V26" i="24"/>
  <c r="AR16" i="23"/>
  <c r="G34" i="16" s="1"/>
  <c r="AO16" i="23"/>
  <c r="D34" i="16" s="1"/>
  <c r="AL16" i="23"/>
  <c r="A34" i="16" s="1"/>
  <c r="AU16" i="23"/>
  <c r="J34" i="16" s="1"/>
  <c r="AM16" i="23"/>
  <c r="B34" i="16" s="1"/>
  <c r="BA8" i="23"/>
  <c r="AZ8" i="23"/>
  <c r="BF8" i="23"/>
  <c r="BF10" i="23"/>
  <c r="BE10" i="23"/>
  <c r="BD10" i="23"/>
  <c r="BA12" i="23"/>
  <c r="AZ12" i="23"/>
  <c r="BF12" i="23"/>
  <c r="AD16" i="23"/>
  <c r="AI16" i="23"/>
  <c r="AA16" i="23"/>
  <c r="AB16" i="23"/>
  <c r="AC16" i="23"/>
  <c r="BC6" i="23"/>
  <c r="T16" i="23"/>
  <c r="BB6" i="23"/>
  <c r="S16" i="23"/>
  <c r="AZ6" i="23"/>
  <c r="C19" i="38"/>
  <c r="F19" i="38" s="1"/>
  <c r="BD6" i="23"/>
  <c r="U16" i="23"/>
  <c r="AZ7" i="23"/>
  <c r="BB7" i="23"/>
  <c r="BA7" i="23"/>
  <c r="BB9" i="23"/>
  <c r="BA9" i="23"/>
  <c r="AZ9" i="23"/>
  <c r="AZ11" i="23"/>
  <c r="BB11" i="23"/>
  <c r="BA11" i="23"/>
  <c r="AN16" i="23"/>
  <c r="AP16" i="23"/>
  <c r="E34" i="16" s="1"/>
  <c r="AS16" i="23"/>
  <c r="H34" i="16" s="1"/>
  <c r="AQ16" i="23"/>
  <c r="F34" i="16" s="1"/>
  <c r="AT16" i="23"/>
  <c r="I34" i="16" s="1"/>
  <c r="BE8" i="23"/>
  <c r="BD8" i="23"/>
  <c r="BC8" i="23"/>
  <c r="BB8" i="23"/>
  <c r="BC10" i="23"/>
  <c r="BB10" i="23"/>
  <c r="BA10" i="23"/>
  <c r="AZ10" i="23"/>
  <c r="BE12" i="23"/>
  <c r="BD12" i="23"/>
  <c r="BC12" i="23"/>
  <c r="BB12" i="23"/>
  <c r="AE16" i="23"/>
  <c r="AF16" i="23"/>
  <c r="AG16" i="23"/>
  <c r="AH16" i="23"/>
  <c r="BF6" i="23"/>
  <c r="W16" i="23"/>
  <c r="BA6" i="23"/>
  <c r="R16" i="23"/>
  <c r="D19" i="38" s="1"/>
  <c r="G19" i="38" s="1"/>
  <c r="BE6" i="23"/>
  <c r="V16" i="23"/>
  <c r="BD7" i="23"/>
  <c r="BC7" i="23"/>
  <c r="BF7" i="23"/>
  <c r="BE7" i="23"/>
  <c r="BF9" i="23"/>
  <c r="BE9" i="23"/>
  <c r="BD9" i="23"/>
  <c r="BC9" i="23"/>
  <c r="BD11" i="23"/>
  <c r="BC11" i="23"/>
  <c r="BF11" i="23"/>
  <c r="BE11" i="23"/>
  <c r="AJ3" i="24"/>
  <c r="X3" i="24"/>
  <c r="L3" i="24"/>
  <c r="AJ3" i="23"/>
  <c r="X3" i="23"/>
  <c r="L3" i="23"/>
  <c r="BC26" i="24" l="1"/>
  <c r="F6" i="16"/>
  <c r="F14" i="16" s="1"/>
  <c r="B19" i="38"/>
  <c r="A6" i="16"/>
  <c r="A14" i="16" s="1"/>
  <c r="E38" i="12"/>
  <c r="E42" i="12" s="1"/>
  <c r="D85" i="38"/>
  <c r="G85" i="38" s="1"/>
  <c r="G86" i="38" s="1"/>
  <c r="E24" i="12"/>
  <c r="E28" i="12" s="1"/>
  <c r="D55" i="38"/>
  <c r="D56" i="38" s="1"/>
  <c r="H6" i="16"/>
  <c r="H14" i="16" s="1"/>
  <c r="I20" i="16"/>
  <c r="D6" i="16"/>
  <c r="D14" i="16" s="1"/>
  <c r="J6" i="16"/>
  <c r="J14" i="16" s="1"/>
  <c r="C20" i="16"/>
  <c r="C28" i="16" s="1"/>
  <c r="C21" i="7" s="1"/>
  <c r="F20" i="16"/>
  <c r="C34" i="16"/>
  <c r="C42" i="16" s="1"/>
  <c r="C35" i="7" s="1"/>
  <c r="N35" i="7" s="1"/>
  <c r="H20" i="16"/>
  <c r="G6" i="16"/>
  <c r="G14" i="16" s="1"/>
  <c r="C6" i="16"/>
  <c r="I6" i="16"/>
  <c r="I14" i="16" s="1"/>
  <c r="A20" i="16"/>
  <c r="J20" i="16"/>
  <c r="G20" i="16"/>
  <c r="B25" i="38"/>
  <c r="B26" i="38" s="1"/>
  <c r="C8" i="38"/>
  <c r="C98" i="38" s="1"/>
  <c r="AX33" i="30"/>
  <c r="F52" i="12" s="1"/>
  <c r="F56" i="12" s="1"/>
  <c r="AZ33" i="30"/>
  <c r="H52" i="12" s="1"/>
  <c r="H56" i="12" s="1"/>
  <c r="B38" i="12"/>
  <c r="B42" i="12" s="1"/>
  <c r="AW33" i="30"/>
  <c r="E52" i="12" s="1"/>
  <c r="E56" i="12" s="1"/>
  <c r="AU33" i="30"/>
  <c r="C52" i="12" s="1"/>
  <c r="C56" i="12" s="1"/>
  <c r="C53" i="7" s="1"/>
  <c r="D24" i="12"/>
  <c r="D28" i="12" s="1"/>
  <c r="C38" i="12"/>
  <c r="C86" i="38"/>
  <c r="C10" i="12"/>
  <c r="C26" i="38"/>
  <c r="D38" i="12"/>
  <c r="D42" i="12" s="1"/>
  <c r="B24" i="12"/>
  <c r="B28" i="12" s="1"/>
  <c r="C24" i="12"/>
  <c r="C56" i="38"/>
  <c r="C48" i="38"/>
  <c r="F48" i="38" s="1"/>
  <c r="D20" i="16"/>
  <c r="D18" i="38"/>
  <c r="G18" i="38" s="1"/>
  <c r="G20" i="38" s="1"/>
  <c r="E6" i="16"/>
  <c r="E14" i="16" s="1"/>
  <c r="B48" i="38"/>
  <c r="E48" i="38" s="1"/>
  <c r="B20" i="16"/>
  <c r="B18" i="38"/>
  <c r="E18" i="38" s="1"/>
  <c r="B6" i="16"/>
  <c r="D48" i="38"/>
  <c r="G48" i="38" s="1"/>
  <c r="E20" i="16"/>
  <c r="AS33" i="30"/>
  <c r="A52" i="12" s="1"/>
  <c r="A56" i="12" s="1"/>
  <c r="AT33" i="30"/>
  <c r="B52" i="12" s="1"/>
  <c r="B56" i="12" s="1"/>
  <c r="AY33" i="30"/>
  <c r="G52" i="12" s="1"/>
  <c r="G56" i="12" s="1"/>
  <c r="BB33" i="30"/>
  <c r="J52" i="12" s="1"/>
  <c r="J56" i="12" s="1"/>
  <c r="BA33" i="30"/>
  <c r="I52" i="12" s="1"/>
  <c r="I56" i="12" s="1"/>
  <c r="AV33" i="30"/>
  <c r="D52" i="12" s="1"/>
  <c r="D56" i="12" s="1"/>
  <c r="AX26" i="24"/>
  <c r="E85" i="38"/>
  <c r="E86" i="38" s="1"/>
  <c r="E55" i="38"/>
  <c r="E56" i="38" s="1"/>
  <c r="E19" i="38"/>
  <c r="BE26" i="24"/>
  <c r="BB26" i="24"/>
  <c r="BA26" i="24"/>
  <c r="BD26" i="24"/>
  <c r="AW26" i="24"/>
  <c r="BF26" i="24"/>
  <c r="AZ26" i="24"/>
  <c r="AY26" i="24"/>
  <c r="E10" i="12"/>
  <c r="E14" i="12" s="1"/>
  <c r="D26" i="38"/>
  <c r="D10" i="12"/>
  <c r="D14" i="12" s="1"/>
  <c r="B10" i="12"/>
  <c r="B14" i="12" s="1"/>
  <c r="G23" i="38"/>
  <c r="D112" i="38"/>
  <c r="G112" i="38" s="1"/>
  <c r="F23" i="38"/>
  <c r="C112" i="38"/>
  <c r="F112" i="38" s="1"/>
  <c r="E23" i="38"/>
  <c r="B112" i="38"/>
  <c r="E112" i="38" s="1"/>
  <c r="B56" i="38"/>
  <c r="M58" i="38" s="1"/>
  <c r="B86" i="38"/>
  <c r="M88" i="38" s="1"/>
  <c r="C18" i="38"/>
  <c r="F18" i="38" s="1"/>
  <c r="D20" i="38"/>
  <c r="B79" i="38"/>
  <c r="D79" i="38"/>
  <c r="G79" i="38" s="1"/>
  <c r="C49" i="38"/>
  <c r="F49" i="38" s="1"/>
  <c r="B49" i="38"/>
  <c r="D49" i="38"/>
  <c r="G49" i="38" s="1"/>
  <c r="C79" i="38"/>
  <c r="F79" i="38" s="1"/>
  <c r="AY16" i="23"/>
  <c r="AW16" i="23"/>
  <c r="AX16" i="23"/>
  <c r="BD16" i="23"/>
  <c r="AZ16" i="23"/>
  <c r="BB16" i="23"/>
  <c r="BC16" i="23"/>
  <c r="BE16" i="23"/>
  <c r="BA16" i="23"/>
  <c r="BF16" i="23"/>
  <c r="D86" i="38" l="1"/>
  <c r="G55" i="38"/>
  <c r="G56" i="38" s="1"/>
  <c r="C14" i="16"/>
  <c r="C7" i="7" s="1"/>
  <c r="N7" i="7" s="1"/>
  <c r="F48" i="16"/>
  <c r="B48" i="16"/>
  <c r="E48" i="16"/>
  <c r="F50" i="38"/>
  <c r="C48" i="16"/>
  <c r="C56" i="16" s="1"/>
  <c r="C49" i="7" s="1"/>
  <c r="N49" i="7" s="1"/>
  <c r="I48" i="16"/>
  <c r="D48" i="16"/>
  <c r="J48" i="16"/>
  <c r="A48" i="16"/>
  <c r="G48" i="16"/>
  <c r="H48" i="16"/>
  <c r="F55" i="38"/>
  <c r="F56" i="38" s="1"/>
  <c r="C28" i="12"/>
  <c r="C25" i="7" s="1"/>
  <c r="C42" i="12"/>
  <c r="C39" i="7" s="1"/>
  <c r="F85" i="38"/>
  <c r="F86" i="38" s="1"/>
  <c r="C14" i="12"/>
  <c r="C11" i="7" s="1"/>
  <c r="B107" i="38"/>
  <c r="D107" i="38"/>
  <c r="G107" i="38" s="1"/>
  <c r="N21" i="7"/>
  <c r="M28" i="38"/>
  <c r="E49" i="38"/>
  <c r="E79" i="38"/>
  <c r="D30" i="38"/>
  <c r="N53" i="7"/>
  <c r="C20" i="38"/>
  <c r="B114" i="38"/>
  <c r="E25" i="38"/>
  <c r="E26" i="38" s="1"/>
  <c r="F25" i="38"/>
  <c r="F26" i="38" s="1"/>
  <c r="C114" i="38"/>
  <c r="G25" i="38"/>
  <c r="G26" i="38" s="1"/>
  <c r="G30" i="38" s="1"/>
  <c r="D114" i="38"/>
  <c r="C107" i="38"/>
  <c r="F107" i="38" s="1"/>
  <c r="F20" i="38"/>
  <c r="C80" i="38"/>
  <c r="C90" i="38" s="1"/>
  <c r="F80" i="38"/>
  <c r="G50" i="38"/>
  <c r="D50" i="38"/>
  <c r="D60" i="38" s="1"/>
  <c r="C50" i="38"/>
  <c r="C60" i="38" s="1"/>
  <c r="C108" i="38"/>
  <c r="F108" i="38" s="1"/>
  <c r="G80" i="38"/>
  <c r="G90" i="38" s="1"/>
  <c r="D80" i="38"/>
  <c r="B108" i="38"/>
  <c r="E108" i="38" s="1"/>
  <c r="D108" i="38"/>
  <c r="G108" i="38" s="1"/>
  <c r="C3" i="4"/>
  <c r="E107" i="38" l="1"/>
  <c r="B109" i="38"/>
  <c r="M118" i="38" s="1"/>
  <c r="F60" i="38"/>
  <c r="G60" i="38"/>
  <c r="D90" i="38"/>
  <c r="F30" i="38"/>
  <c r="G114" i="38"/>
  <c r="D115" i="38"/>
  <c r="F90" i="38"/>
  <c r="E114" i="38"/>
  <c r="E115" i="38" s="1"/>
  <c r="B115" i="38"/>
  <c r="M117" i="38" s="1"/>
  <c r="F114" i="38"/>
  <c r="C115" i="38"/>
  <c r="C57" i="7"/>
  <c r="N25" i="7"/>
  <c r="C29" i="7"/>
  <c r="N29" i="7" s="1"/>
  <c r="N39" i="7"/>
  <c r="C43" i="7"/>
  <c r="N43" i="7" s="1"/>
  <c r="N11" i="7"/>
  <c r="C15" i="7"/>
  <c r="N15" i="7" s="1"/>
  <c r="C30" i="38"/>
  <c r="F109" i="38"/>
  <c r="C109" i="38"/>
  <c r="G109" i="38"/>
  <c r="D109" i="38"/>
  <c r="N23" i="14"/>
  <c r="N24" i="14"/>
  <c r="N25" i="14"/>
  <c r="F115" i="38" l="1"/>
  <c r="F119" i="38" s="1"/>
  <c r="G115" i="38"/>
  <c r="G119" i="38" s="1"/>
  <c r="B119" i="38"/>
  <c r="D119" i="38"/>
  <c r="C119" i="38"/>
  <c r="A30" i="7" l="1"/>
  <c r="A16" i="7"/>
  <c r="A30" i="16"/>
  <c r="A16" i="16"/>
  <c r="A2" i="16"/>
  <c r="N3" i="14"/>
  <c r="M3" i="14"/>
  <c r="L3" i="14"/>
  <c r="O13" i="14"/>
  <c r="O12" i="14" l="1"/>
  <c r="O11" i="14"/>
  <c r="O14" i="14"/>
  <c r="O10" i="14"/>
  <c r="O8" i="14"/>
  <c r="O9" i="14"/>
  <c r="N15" i="14" l="1"/>
  <c r="B38" i="16" s="1"/>
  <c r="A73" i="38" s="1"/>
  <c r="E80" i="38" s="1"/>
  <c r="E90" i="38" s="1"/>
  <c r="M15" i="14"/>
  <c r="B24" i="16" s="1"/>
  <c r="A43" i="38" s="1"/>
  <c r="E50" i="38" s="1"/>
  <c r="E60" i="38" s="1"/>
  <c r="L15" i="14"/>
  <c r="B10" i="16" s="1"/>
  <c r="B14" i="16" s="1"/>
  <c r="O7" i="14"/>
  <c r="O6" i="14"/>
  <c r="A30" i="12"/>
  <c r="A16" i="12"/>
  <c r="A2" i="12"/>
  <c r="O15" i="14" l="1"/>
  <c r="B52" i="16" s="1"/>
  <c r="B50" i="38"/>
  <c r="B80" i="38"/>
  <c r="A13" i="38"/>
  <c r="B20" i="38" l="1"/>
  <c r="E20" i="38"/>
  <c r="E30" i="38" s="1"/>
  <c r="B90" i="38"/>
  <c r="M89" i="38"/>
  <c r="A102" i="38"/>
  <c r="E109" i="38" s="1"/>
  <c r="E119" i="38" s="1"/>
  <c r="B60" i="38"/>
  <c r="M59" i="38"/>
  <c r="A25" i="7"/>
  <c r="L25" i="7" s="1"/>
  <c r="A39" i="7"/>
  <c r="L39" i="7" s="1"/>
  <c r="M29" i="38" l="1"/>
  <c r="B30" i="38"/>
  <c r="A53" i="7"/>
  <c r="L53" i="7" s="1"/>
  <c r="A11" i="7"/>
  <c r="L11" i="7" s="1"/>
  <c r="F25" i="7" l="1"/>
  <c r="Q25" i="7" s="1"/>
  <c r="B28" i="16"/>
  <c r="B21" i="7" s="1"/>
  <c r="M21" i="7" s="1"/>
  <c r="I25" i="7" l="1"/>
  <c r="T25" i="7" s="1"/>
  <c r="I11" i="7"/>
  <c r="T11" i="7" s="1"/>
  <c r="J11" i="7"/>
  <c r="U11" i="7" s="1"/>
  <c r="A7" i="7"/>
  <c r="L7" i="7" s="1"/>
  <c r="J25" i="7"/>
  <c r="U25" i="7" s="1"/>
  <c r="B7" i="7"/>
  <c r="M7" i="7" s="1"/>
  <c r="F11" i="7"/>
  <c r="Q11" i="7" s="1"/>
  <c r="A28" i="16"/>
  <c r="A21" i="7" s="1"/>
  <c r="L21" i="7" s="1"/>
  <c r="E11" i="7"/>
  <c r="P11" i="7" s="1"/>
  <c r="F28" i="16"/>
  <c r="F21" i="7" s="1"/>
  <c r="Q21" i="7" s="1"/>
  <c r="A42" i="16"/>
  <c r="A35" i="7" s="1"/>
  <c r="L35" i="7" s="1"/>
  <c r="H25" i="7"/>
  <c r="S25" i="7" s="1"/>
  <c r="B39" i="7"/>
  <c r="M39" i="7" s="1"/>
  <c r="E28" i="16"/>
  <c r="E21" i="7" s="1"/>
  <c r="P21" i="7" s="1"/>
  <c r="G25" i="7"/>
  <c r="R25" i="7" s="1"/>
  <c r="H28" i="16"/>
  <c r="H21" i="7" s="1"/>
  <c r="S21" i="7" s="1"/>
  <c r="D42" i="16"/>
  <c r="D35" i="7" s="1"/>
  <c r="O35" i="7" s="1"/>
  <c r="B42" i="16"/>
  <c r="B35" i="7" s="1"/>
  <c r="M35" i="7" s="1"/>
  <c r="D11" i="7"/>
  <c r="O11" i="7" s="1"/>
  <c r="G28" i="16"/>
  <c r="G21" i="7" s="1"/>
  <c r="R21" i="7" s="1"/>
  <c r="F42" i="16"/>
  <c r="F35" i="7" s="1"/>
  <c r="Q35" i="7" s="1"/>
  <c r="F39" i="7"/>
  <c r="Q39" i="7" s="1"/>
  <c r="H39" i="7"/>
  <c r="S39" i="7" s="1"/>
  <c r="E42" i="16"/>
  <c r="E35" i="7" s="1"/>
  <c r="P35" i="7" s="1"/>
  <c r="G11" i="7"/>
  <c r="R11" i="7" s="1"/>
  <c r="H42" i="16"/>
  <c r="H35" i="7" s="1"/>
  <c r="S35" i="7" s="1"/>
  <c r="D7" i="7"/>
  <c r="O7" i="7" s="1"/>
  <c r="G42" i="16"/>
  <c r="G35" i="7" s="1"/>
  <c r="R35" i="7" s="1"/>
  <c r="F7" i="7"/>
  <c r="Q7" i="7" s="1"/>
  <c r="B25" i="7"/>
  <c r="M25" i="7" s="1"/>
  <c r="E7" i="7"/>
  <c r="P7" i="7" s="1"/>
  <c r="H7" i="7"/>
  <c r="S7" i="7" s="1"/>
  <c r="E25" i="7"/>
  <c r="P25" i="7" s="1"/>
  <c r="D25" i="7"/>
  <c r="O25" i="7" s="1"/>
  <c r="G7" i="7"/>
  <c r="R7" i="7" s="1"/>
  <c r="H11" i="7"/>
  <c r="S11" i="7" s="1"/>
  <c r="B11" i="7"/>
  <c r="M11" i="7" s="1"/>
  <c r="D28" i="16"/>
  <c r="D21" i="7" s="1"/>
  <c r="O21" i="7" s="1"/>
  <c r="I7" i="7"/>
  <c r="T7" i="7" s="1"/>
  <c r="I28" i="16"/>
  <c r="I21" i="7" s="1"/>
  <c r="T21" i="7" s="1"/>
  <c r="J28" i="16"/>
  <c r="J21" i="7" s="1"/>
  <c r="U21" i="7" s="1"/>
  <c r="J7" i="7"/>
  <c r="U7" i="7" s="1"/>
  <c r="D39" i="7" l="1"/>
  <c r="O39" i="7" s="1"/>
  <c r="G39" i="7"/>
  <c r="R39" i="7" s="1"/>
  <c r="E39" i="7"/>
  <c r="P39" i="7" s="1"/>
  <c r="E15" i="7"/>
  <c r="P15" i="7" s="1"/>
  <c r="A29" i="7"/>
  <c r="L29" i="7" s="1"/>
  <c r="I53" i="7"/>
  <c r="T53" i="7" s="1"/>
  <c r="K25" i="7"/>
  <c r="J53" i="7"/>
  <c r="U53" i="7" s="1"/>
  <c r="G53" i="7"/>
  <c r="R53" i="7" s="1"/>
  <c r="A15" i="7"/>
  <c r="L15" i="7" s="1"/>
  <c r="K11" i="7"/>
  <c r="G15" i="7"/>
  <c r="R15" i="7" s="1"/>
  <c r="D15" i="7"/>
  <c r="O15" i="7" s="1"/>
  <c r="D29" i="7"/>
  <c r="O29" i="7" s="1"/>
  <c r="G56" i="16"/>
  <c r="G49" i="7" s="1"/>
  <c r="R49" i="7" s="1"/>
  <c r="H43" i="7"/>
  <c r="S43" i="7" s="1"/>
  <c r="E29" i="7"/>
  <c r="P29" i="7" s="1"/>
  <c r="F29" i="7"/>
  <c r="Q29" i="7" s="1"/>
  <c r="B15" i="7"/>
  <c r="M15" i="7" s="1"/>
  <c r="G29" i="7"/>
  <c r="R29" i="7" s="1"/>
  <c r="B43" i="7"/>
  <c r="M43" i="7" s="1"/>
  <c r="E53" i="7"/>
  <c r="P53" i="7" s="1"/>
  <c r="D56" i="16"/>
  <c r="D49" i="7" s="1"/>
  <c r="O49" i="7" s="1"/>
  <c r="D53" i="7"/>
  <c r="O53" i="7" s="1"/>
  <c r="F15" i="7"/>
  <c r="Q15" i="7" s="1"/>
  <c r="E56" i="16"/>
  <c r="E49" i="7" s="1"/>
  <c r="P49" i="7" s="1"/>
  <c r="H53" i="7"/>
  <c r="S53" i="7" s="1"/>
  <c r="F53" i="7"/>
  <c r="Q53" i="7" s="1"/>
  <c r="F56" i="16"/>
  <c r="F49" i="7" s="1"/>
  <c r="Q49" i="7" s="1"/>
  <c r="B56" i="16"/>
  <c r="B49" i="7" s="1"/>
  <c r="M49" i="7" s="1"/>
  <c r="H29" i="7"/>
  <c r="S29" i="7" s="1"/>
  <c r="B53" i="7"/>
  <c r="M53" i="7" s="1"/>
  <c r="A43" i="7"/>
  <c r="L43" i="7" s="1"/>
  <c r="B29" i="7"/>
  <c r="M29" i="7" s="1"/>
  <c r="H15" i="7"/>
  <c r="S15" i="7" s="1"/>
  <c r="H56" i="16"/>
  <c r="H49" i="7" s="1"/>
  <c r="S49" i="7" s="1"/>
  <c r="F43" i="7"/>
  <c r="Q43" i="7" s="1"/>
  <c r="A56" i="16"/>
  <c r="A49" i="7" s="1"/>
  <c r="L49" i="7" s="1"/>
  <c r="I29" i="7"/>
  <c r="T29" i="7" s="1"/>
  <c r="J29" i="7"/>
  <c r="U29" i="7" s="1"/>
  <c r="J15" i="7"/>
  <c r="U15" i="7" s="1"/>
  <c r="I15" i="7"/>
  <c r="T15" i="7" s="1"/>
  <c r="J56" i="16"/>
  <c r="J49" i="7" s="1"/>
  <c r="U49" i="7" s="1"/>
  <c r="J39" i="7"/>
  <c r="U39" i="7" s="1"/>
  <c r="J42" i="16"/>
  <c r="J35" i="7" s="1"/>
  <c r="U35" i="7" s="1"/>
  <c r="K7" i="7"/>
  <c r="I56" i="16"/>
  <c r="I49" i="7" s="1"/>
  <c r="T49" i="7" s="1"/>
  <c r="I39" i="7"/>
  <c r="T39" i="7" s="1"/>
  <c r="I42" i="16"/>
  <c r="I35" i="7" s="1"/>
  <c r="T35" i="7" s="1"/>
  <c r="K21" i="7"/>
  <c r="G43" i="7" l="1"/>
  <c r="R43" i="7" s="1"/>
  <c r="D43" i="7"/>
  <c r="O43" i="7" s="1"/>
  <c r="E43" i="7"/>
  <c r="P43" i="7" s="1"/>
  <c r="K53" i="7"/>
  <c r="F57" i="7"/>
  <c r="G57" i="7"/>
  <c r="A57" i="7"/>
  <c r="H57" i="7"/>
  <c r="B57" i="7"/>
  <c r="E57" i="7"/>
  <c r="D57" i="7"/>
  <c r="I57" i="7"/>
  <c r="J43" i="7"/>
  <c r="U43" i="7" s="1"/>
  <c r="I43" i="7"/>
  <c r="T43" i="7" s="1"/>
  <c r="K29" i="7"/>
  <c r="K15" i="7"/>
  <c r="J57" i="7"/>
  <c r="K35" i="7"/>
  <c r="K49" i="7"/>
  <c r="K39" i="7"/>
  <c r="K43" i="7" l="1"/>
  <c r="K5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Krautscheid, Hanna (LTZ)</author>
  </authors>
  <commentList>
    <comment ref="A1" authorId="0" shapeId="0" xr:uid="{00000000-0006-0000-0200-000001000000}">
      <text>
        <r>
          <rPr>
            <b/>
            <sz val="9"/>
            <color indexed="81"/>
            <rFont val="Tahoma"/>
            <family val="2"/>
          </rPr>
          <t>Krautscheid, Hanna (LTZ):</t>
        </r>
        <r>
          <rPr>
            <sz val="9"/>
            <color indexed="81"/>
            <rFont val="Tahoma"/>
            <family val="2"/>
          </rPr>
          <t xml:space="preserve">
Zusätzlich eventuell den Wirtschaftsdüngeranfall nach Durchschnittwerten auflisten. </t>
        </r>
      </text>
    </comment>
    <comment ref="B4" authorId="0" shapeId="0" xr:uid="{00000000-0006-0000-0200-000002000000}">
      <text>
        <r>
          <rPr>
            <b/>
            <sz val="9"/>
            <color indexed="81"/>
            <rFont val="Tahoma"/>
            <family val="2"/>
          </rPr>
          <t>Krautscheid, Hanna (LTZ):</t>
        </r>
        <r>
          <rPr>
            <sz val="9"/>
            <color indexed="81"/>
            <rFont val="Tahoma"/>
            <family val="2"/>
          </rPr>
          <t xml:space="preserve">
Die Abfolge der Tierarten beginnt mit Milchvieh/Rindern, Zuchtschweinen, Mastschweinen, Ferkeln, über Geflügel, Pferde,Schafe/Ziegen, Gehegewild und Sonstiges.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Krautscheid, Hanna (LTZ)</author>
  </authors>
  <commentList>
    <comment ref="D5" authorId="0" shapeId="0" xr:uid="{00000000-0006-0000-0300-000001000000}">
      <text>
        <r>
          <rPr>
            <b/>
            <sz val="9"/>
            <color indexed="81"/>
            <rFont val="Tahoma"/>
            <family val="2"/>
          </rPr>
          <t>Krautscheid, Hanna (LTZ):</t>
        </r>
        <r>
          <rPr>
            <sz val="9"/>
            <color indexed="81"/>
            <rFont val="Tahoma"/>
            <family val="2"/>
          </rPr>
          <t xml:space="preserve">
Super wichtig für Stoffstrombilanz</t>
        </r>
      </text>
    </comment>
    <comment ref="G5" authorId="0" shapeId="0" xr:uid="{00000000-0006-0000-0300-000002000000}">
      <text>
        <r>
          <rPr>
            <b/>
            <sz val="9"/>
            <color indexed="81"/>
            <rFont val="Tahoma"/>
            <family val="2"/>
          </rPr>
          <t>Krautscheid, Hanna (LTZ):</t>
        </r>
        <r>
          <rPr>
            <sz val="9"/>
            <color indexed="81"/>
            <rFont val="Tahoma"/>
            <family val="2"/>
          </rPr>
          <t xml:space="preserve">
Super wichtig für Stoffstrombilanz</t>
        </r>
      </text>
    </comment>
    <comment ref="J5" authorId="0" shapeId="0" xr:uid="{00000000-0006-0000-0300-000003000000}">
      <text>
        <r>
          <rPr>
            <b/>
            <sz val="9"/>
            <color indexed="81"/>
            <rFont val="Tahoma"/>
            <family val="2"/>
          </rPr>
          <t>Krautscheid, Hanna (LTZ):</t>
        </r>
        <r>
          <rPr>
            <sz val="9"/>
            <color indexed="81"/>
            <rFont val="Tahoma"/>
            <family val="2"/>
          </rPr>
          <t xml:space="preserve">
Super wichtig für Stoffstrombilanz</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Krautscheid, Hanna (LTZ)</author>
  </authors>
  <commentList>
    <comment ref="A67" authorId="0" shapeId="0" xr:uid="{00000000-0006-0000-0500-000001000000}">
      <text>
        <r>
          <rPr>
            <b/>
            <sz val="9"/>
            <color indexed="81"/>
            <rFont val="Tahoma"/>
            <family val="2"/>
          </rPr>
          <t>Krautscheid, Hanna (LTZ):</t>
        </r>
        <r>
          <rPr>
            <sz val="9"/>
            <color indexed="81"/>
            <rFont val="Tahoma"/>
            <family val="2"/>
          </rPr>
          <t xml:space="preserve">
Bei Nutzung "Begrünungszwischenfrucht" oder "stillgelegt/aus d. Erzeugung genommmen" wird der Ertrag automatisch auf 0 gesetzt.
 Bei Brachen ist nur die Nutzung "stillgelegt/aus d. Erzeugung genommmen" möglich.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Krautscheid, Hanna (LTZ)</author>
  </authors>
  <commentList>
    <comment ref="A3" authorId="0" shapeId="0" xr:uid="{00000000-0006-0000-0600-000001000000}">
      <text>
        <r>
          <rPr>
            <b/>
            <sz val="9"/>
            <color indexed="81"/>
            <rFont val="Tahoma"/>
            <family val="2"/>
          </rPr>
          <t>Krautscheid, Hanna (LTZ):</t>
        </r>
        <r>
          <rPr>
            <sz val="9"/>
            <color indexed="81"/>
            <rFont val="Tahoma"/>
            <family val="2"/>
          </rPr>
          <t xml:space="preserve">
Hier fehlt noch eine Überarbeitung, aber zum testen sollte es ausreichen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N28" authorId="0" shapeId="0" xr:uid="{00000000-0006-0000-1000-000001000000}">
      <text>
        <r>
          <rPr>
            <b/>
            <sz val="9"/>
            <color indexed="81"/>
            <rFont val="Segoe UI"/>
            <family val="2"/>
          </rPr>
          <t>User:</t>
        </r>
        <r>
          <rPr>
            <sz val="9"/>
            <color indexed="81"/>
            <rFont val="Segoe UI"/>
            <family val="2"/>
          </rPr>
          <t xml:space="preserve">
Formel selber einfügen  M28/M29
Div. Durch "0" kann zu Fehlermeldungen führen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Riehm, Nicole (LTZ-Fo)</author>
  </authors>
  <commentList>
    <comment ref="D192" authorId="0" shapeId="0" xr:uid="{00000000-0006-0000-1100-000001000000}">
      <text>
        <r>
          <rPr>
            <b/>
            <sz val="9"/>
            <color indexed="81"/>
            <rFont val="Tahoma"/>
            <family val="2"/>
          </rPr>
          <t>Riehm, Nicole (LTZ-Fo):</t>
        </r>
        <r>
          <rPr>
            <sz val="9"/>
            <color indexed="81"/>
            <rFont val="Tahoma"/>
            <family val="2"/>
          </rPr>
          <t xml:space="preserve">
auch 100 Stück?</t>
        </r>
      </text>
    </comment>
    <comment ref="D223" authorId="0" shapeId="0" xr:uid="{00000000-0006-0000-1100-000002000000}">
      <text>
        <r>
          <rPr>
            <b/>
            <sz val="9"/>
            <color indexed="81"/>
            <rFont val="Tahoma"/>
            <family val="2"/>
          </rPr>
          <t>Riehm, Nicole (LTZ-Fo):</t>
        </r>
        <r>
          <rPr>
            <sz val="9"/>
            <color indexed="81"/>
            <rFont val="Tahoma"/>
            <family val="2"/>
          </rPr>
          <t xml:space="preserve">
Lama und Alpaka getrennt, da unterschiedliche GV und Lamas und Alpackas bis 2 Jahre nur 0,1 GV</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Krautscheid, Hanna (LTZ)</author>
  </authors>
  <commentList>
    <comment ref="B1" authorId="0" shapeId="0" xr:uid="{00000000-0006-0000-1300-000001000000}">
      <text>
        <r>
          <rPr>
            <b/>
            <sz val="9"/>
            <color indexed="81"/>
            <rFont val="Tahoma"/>
            <family val="2"/>
          </rPr>
          <t>Krautscheid, Hanna (LTZ):</t>
        </r>
        <r>
          <rPr>
            <sz val="9"/>
            <color indexed="81"/>
            <rFont val="Tahoma"/>
            <family val="2"/>
          </rPr>
          <t xml:space="preserve">
Stammdaten Düngung BW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Krautscheid, Hanna (LTZ)</author>
  </authors>
  <commentList>
    <comment ref="J103" authorId="0" shapeId="0" xr:uid="{00000000-0006-0000-1400-000001000000}">
      <text>
        <r>
          <rPr>
            <b/>
            <sz val="9"/>
            <color indexed="81"/>
            <rFont val="Tahoma"/>
            <family val="2"/>
          </rPr>
          <t>Krautscheid, Hanna (LTZ):</t>
        </r>
        <r>
          <rPr>
            <sz val="9"/>
            <color indexed="81"/>
            <rFont val="Tahoma"/>
            <family val="2"/>
          </rPr>
          <t xml:space="preserve">
-53
</t>
        </r>
      </text>
    </comment>
    <comment ref="A152" authorId="0" shapeId="0" xr:uid="{00000000-0006-0000-1400-000002000000}">
      <text>
        <r>
          <rPr>
            <b/>
            <sz val="9"/>
            <color indexed="81"/>
            <rFont val="Tahoma"/>
            <family val="2"/>
          </rPr>
          <t>Krautscheid, Hanna (LTZ):</t>
        </r>
        <r>
          <rPr>
            <sz val="9"/>
            <color indexed="81"/>
            <rFont val="Tahoma"/>
            <family val="2"/>
          </rPr>
          <t xml:space="preserve">
Quellen benötigt!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D1" authorId="0" shapeId="0" xr:uid="{00000000-0006-0000-1500-000001000000}">
      <text>
        <r>
          <rPr>
            <b/>
            <sz val="9"/>
            <color indexed="81"/>
            <rFont val="Segoe UI"/>
            <charset val="1"/>
          </rPr>
          <t>User:</t>
        </r>
        <r>
          <rPr>
            <sz val="9"/>
            <color indexed="81"/>
            <rFont val="Segoe UI"/>
            <charset val="1"/>
          </rPr>
          <t xml:space="preserve">
aus Konv. Anbau 
angepasst in Bilanzen über Erträge</t>
        </r>
      </text>
    </comment>
  </commentList>
</comments>
</file>

<file path=xl/sharedStrings.xml><?xml version="1.0" encoding="utf-8"?>
<sst xmlns="http://schemas.openxmlformats.org/spreadsheetml/2006/main" count="7263" uniqueCount="1398">
  <si>
    <t xml:space="preserve">A.1 Grundlegende Informationen </t>
  </si>
  <si>
    <t>Datum</t>
  </si>
  <si>
    <t xml:space="preserve">A.2 Betriebsdaten </t>
  </si>
  <si>
    <t>Vorherrschende Bodenart</t>
  </si>
  <si>
    <t>Betriebsgröße (in ha)</t>
  </si>
  <si>
    <t>davon Ackerland (in ha)</t>
  </si>
  <si>
    <t>davon Dauergrünland (in ha)</t>
  </si>
  <si>
    <t>Kultur</t>
  </si>
  <si>
    <t>Hafer</t>
  </si>
  <si>
    <t>Zuckerrüben</t>
  </si>
  <si>
    <t>ha</t>
  </si>
  <si>
    <t>dt/ha</t>
  </si>
  <si>
    <t>Einheit</t>
  </si>
  <si>
    <t>N</t>
  </si>
  <si>
    <t>P</t>
  </si>
  <si>
    <t>K</t>
  </si>
  <si>
    <t>Ca</t>
  </si>
  <si>
    <t>Mg</t>
  </si>
  <si>
    <t>S</t>
  </si>
  <si>
    <t>Na</t>
  </si>
  <si>
    <t>Cl</t>
  </si>
  <si>
    <t>%</t>
  </si>
  <si>
    <t>Haarmehl</t>
  </si>
  <si>
    <t>Horndünger</t>
  </si>
  <si>
    <t>CarboKalk</t>
  </si>
  <si>
    <t>Kohlensaurer Kalk 85</t>
  </si>
  <si>
    <t>Erbsen</t>
  </si>
  <si>
    <t>Ackerbohnen</t>
  </si>
  <si>
    <t>Luzerne</t>
  </si>
  <si>
    <t>Sojabohnen</t>
  </si>
  <si>
    <t>Sommerweizen</t>
  </si>
  <si>
    <t>Tierische Produkte</t>
  </si>
  <si>
    <t>C</t>
  </si>
  <si>
    <t>*</t>
  </si>
  <si>
    <t>Wicke</t>
  </si>
  <si>
    <t>kg/a</t>
  </si>
  <si>
    <t>Durchschnitt</t>
  </si>
  <si>
    <t>Code</t>
  </si>
  <si>
    <t>Summe</t>
  </si>
  <si>
    <t>Gesamt Output</t>
  </si>
  <si>
    <t>Pflanzliche Outputs</t>
  </si>
  <si>
    <t>Tierische Outputs</t>
  </si>
  <si>
    <t>Nennen Sie die drei Betrachtungsjahre</t>
  </si>
  <si>
    <t xml:space="preserve">Gesamt Nährstoffinput </t>
  </si>
  <si>
    <t>Leguminosen-Art</t>
  </si>
  <si>
    <t>Klee-Gras (30:70)</t>
  </si>
  <si>
    <t>Klee-Gras (50:50)</t>
  </si>
  <si>
    <t>Klee-Gras (70:30)</t>
  </si>
  <si>
    <t>Weißklee- Gras (50:50)</t>
  </si>
  <si>
    <t>Klee  (Reinsaat)</t>
  </si>
  <si>
    <t>Weißklee (Reinsaat)</t>
  </si>
  <si>
    <t>Klee-Luzerne-Gemenge</t>
  </si>
  <si>
    <t>Luzerne-Gras (30:70)</t>
  </si>
  <si>
    <t>Luzerne-Gras (50:50)</t>
  </si>
  <si>
    <t>Luzerne-Gras (70:30)</t>
  </si>
  <si>
    <t>Körnerleguminosen-Getreide-Gemenge (50:50)</t>
  </si>
  <si>
    <t>Fruchtart</t>
  </si>
  <si>
    <t>Futter</t>
  </si>
  <si>
    <t>Zwischenfrucht</t>
  </si>
  <si>
    <t>Grünland 10% Weißklee</t>
  </si>
  <si>
    <t>Grünland 25% Weißklee</t>
  </si>
  <si>
    <t>Grünland 40% Weißklee</t>
  </si>
  <si>
    <t>Grünland</t>
  </si>
  <si>
    <t>Ackerbohne</t>
  </si>
  <si>
    <t>Erbse</t>
  </si>
  <si>
    <t>Linse</t>
  </si>
  <si>
    <t>Lupine, blau</t>
  </si>
  <si>
    <t>Lupine, gelb</t>
  </si>
  <si>
    <t>Lupine, weiß</t>
  </si>
  <si>
    <t>Sojabohne</t>
  </si>
  <si>
    <t>Körnerleguminosen-Gemengen</t>
  </si>
  <si>
    <t>Körnerleguminosen-Nichtleguminosen Gemenge</t>
  </si>
  <si>
    <t>Umrechnungsfaktor Ertrag (N/t Ertrag)</t>
  </si>
  <si>
    <t>Bemerkung</t>
  </si>
  <si>
    <t>Index</t>
  </si>
  <si>
    <t>Gesamt Inputs</t>
  </si>
  <si>
    <t>Nährstoffinputs</t>
  </si>
  <si>
    <t>N-Fixierung</t>
  </si>
  <si>
    <t>Hoftorbilanz</t>
  </si>
  <si>
    <t>Bilanz für den Gesamtbetrieb</t>
  </si>
  <si>
    <t>Für den Ganzen Betrieb (kg/a)</t>
  </si>
  <si>
    <t>Bezogen auf die bewirtschaftete Fläche (kg/ha&amp;a)</t>
  </si>
  <si>
    <t>kg/ha&amp;a</t>
  </si>
  <si>
    <t>Sluijsmans</t>
  </si>
  <si>
    <t>Abbildungen</t>
  </si>
  <si>
    <t>Bewirtschaftete Fläche</t>
  </si>
  <si>
    <t>Menge (kg)</t>
  </si>
  <si>
    <t>SUMME</t>
  </si>
  <si>
    <t>Grünspießerbse, Buschbohnen</t>
  </si>
  <si>
    <t>kg CaO/a</t>
  </si>
  <si>
    <t>kg CaO/ha&amp;a</t>
  </si>
  <si>
    <t>Notizen</t>
  </si>
  <si>
    <t>Schwefel elementar 90%</t>
  </si>
  <si>
    <t>Quelle</t>
  </si>
  <si>
    <t xml:space="preserve">Biomasse-Rechner für Zwischenfrüchte </t>
  </si>
  <si>
    <t>nach Möller et al. 2011</t>
  </si>
  <si>
    <t>je 10cm Bestandeshöhe, 0.5t Biomasse</t>
  </si>
  <si>
    <t>Faktor (t/10cm)</t>
  </si>
  <si>
    <t>Höhe (cm)</t>
  </si>
  <si>
    <t>Biomasse (dt/ha)</t>
  </si>
  <si>
    <t>Gesamt Input</t>
  </si>
  <si>
    <t>Name des Bearbeiters</t>
  </si>
  <si>
    <t>Tierart</t>
  </si>
  <si>
    <t>Weidetage / Jahr</t>
  </si>
  <si>
    <t>Fläche (ha)</t>
  </si>
  <si>
    <t>Jahr</t>
  </si>
  <si>
    <t>Zuchteber</t>
  </si>
  <si>
    <t>Masthähnchen</t>
  </si>
  <si>
    <t>Wachteln</t>
  </si>
  <si>
    <t>Sonstiges</t>
  </si>
  <si>
    <t>Gülle</t>
  </si>
  <si>
    <t>Trockenkot</t>
  </si>
  <si>
    <t>Festmist mit wenig Einstreu</t>
  </si>
  <si>
    <t>Festmist mit mittlerer Einstreu</t>
  </si>
  <si>
    <t>Festmist mit viel Einstreu</t>
  </si>
  <si>
    <t xml:space="preserve">Haltungsverfahren </t>
  </si>
  <si>
    <t>*Düngung BW/Stoffstrombilanz</t>
  </si>
  <si>
    <t>A3.Tierbestand</t>
  </si>
  <si>
    <t>Winterweizen 12 % RP ( C)</t>
  </si>
  <si>
    <t>Winterweizen 14 % RP (A, B)</t>
  </si>
  <si>
    <t>Winterweizen  16 % RP (E)</t>
  </si>
  <si>
    <t>Brauweizen</t>
  </si>
  <si>
    <t>Sommerweizen 14 % RP</t>
  </si>
  <si>
    <t>Sommerweizen 16 % RP</t>
  </si>
  <si>
    <t>Winterfuttergerste 13 % RP</t>
  </si>
  <si>
    <t>Winterbraugerste 10 % RP</t>
  </si>
  <si>
    <t>Sommerfuttergerste 13 % RP</t>
  </si>
  <si>
    <t>Sommerbraugerste 10 % RP</t>
  </si>
  <si>
    <t>Winterroggen 11 % RP</t>
  </si>
  <si>
    <t>Sommerroggen 11 % RP</t>
  </si>
  <si>
    <t>Hafer 11 % RP</t>
  </si>
  <si>
    <t>Wintertriticale 13 % RP</t>
  </si>
  <si>
    <t>Dinkel mit Vesen</t>
  </si>
  <si>
    <t>Hartweizen (Durumweizen) 15 % RP</t>
  </si>
  <si>
    <t>Winterraps</t>
  </si>
  <si>
    <t>Körnersenf</t>
  </si>
  <si>
    <t>Sareptasenf (Ganzpflanze FM)</t>
  </si>
  <si>
    <t>Sommerraps</t>
  </si>
  <si>
    <t>Sonnenblumen (Korn)</t>
  </si>
  <si>
    <t>Öllein</t>
  </si>
  <si>
    <t>Winterrübsen (Ganzpflanze)</t>
  </si>
  <si>
    <t>Sommerrübsen (Ganzpflanze)</t>
  </si>
  <si>
    <t>Ackerbohnen Körner</t>
  </si>
  <si>
    <t>Buschbohnen Körner</t>
  </si>
  <si>
    <t>Erbsen Körner</t>
  </si>
  <si>
    <t>Süßlupinen</t>
  </si>
  <si>
    <t>Linsen</t>
  </si>
  <si>
    <t>Wicken</t>
  </si>
  <si>
    <t>Körnermais 10 % RP</t>
  </si>
  <si>
    <t>Körnermais beregnet 10 % RP</t>
  </si>
  <si>
    <t>Silomais  Frischmasse 33 % TS</t>
  </si>
  <si>
    <t>Corn-Cob-Mix, CCM</t>
  </si>
  <si>
    <t>Saatmais (&lt; 30 dt/ha)</t>
  </si>
  <si>
    <t>Saatmais (30 bis &lt; 40 dt/ha)</t>
  </si>
  <si>
    <t>Saatmais (40 bis &lt; 50 dt/ha)</t>
  </si>
  <si>
    <t>Saatmais (≥ 50 dt/ha)</t>
  </si>
  <si>
    <t>Frühkartoffeln</t>
  </si>
  <si>
    <t>Kartoffeln, ab mittelfrüh</t>
  </si>
  <si>
    <t>Gehaltsrüben</t>
  </si>
  <si>
    <t>Futtermassenrüben</t>
  </si>
  <si>
    <t>Sudangras (Hauptkultur, FM)</t>
  </si>
  <si>
    <t>Zuckerhirse (Milch- bis Teigreife der Körner, FM)</t>
  </si>
  <si>
    <t>Durchwachsene Silphie (27 % TM)</t>
  </si>
  <si>
    <t>Amarant (Korn)</t>
  </si>
  <si>
    <t>Körnerhirse</t>
  </si>
  <si>
    <t>Grünroggen (FM)</t>
  </si>
  <si>
    <t>Ganzpflanze Weizen (Milch- bis Teigreife, FM)</t>
  </si>
  <si>
    <t>Ganzpflanze Triticale (Milch- bis Teigreife, FM)</t>
  </si>
  <si>
    <t>Ganzpflanze Hafer (Milchreife, FM)</t>
  </si>
  <si>
    <t>Ganzpflanze Sonnenblumen (Zitronenreife, FM)</t>
  </si>
  <si>
    <t xml:space="preserve">Sonnenblumen/Mais (Ganzpflanze, FM) </t>
  </si>
  <si>
    <t>Hanf (Ganzpflanze)</t>
  </si>
  <si>
    <t>Miscanthus</t>
  </si>
  <si>
    <t>Topinambur</t>
  </si>
  <si>
    <t>Lein, Faserlein, Flachs</t>
  </si>
  <si>
    <t>Grünland 1 Schnitt</t>
  </si>
  <si>
    <t>Grünland 2 Schnitte</t>
  </si>
  <si>
    <t>Grünland 3 Schnitte</t>
  </si>
  <si>
    <t>Grünland 4 Schnitte</t>
  </si>
  <si>
    <t>Grünland 5 Schnitte</t>
  </si>
  <si>
    <t>Grünland 6 Schnitte</t>
  </si>
  <si>
    <t>Ackergras (5 Schnitte/Jahr)</t>
  </si>
  <si>
    <t>Ackergras (3 - 4 Schnitte/Jahr)</t>
  </si>
  <si>
    <t>Ackergras (Zweitkultur, Nutzung im Herbst- 1 Schnitt)</t>
  </si>
  <si>
    <t>Ackergras (Zweitkultur, Nutzung im Herbst- 2 Schnitte)</t>
  </si>
  <si>
    <t>Ackergras (Zweitkultur, Nutzung im Frühjahr- 1 Schnitt)</t>
  </si>
  <si>
    <t>Grassamenvermehrung</t>
  </si>
  <si>
    <t>Düngung BW (NSV/SSB)</t>
  </si>
  <si>
    <t xml:space="preserve">Kulturenliste </t>
  </si>
  <si>
    <t>Hauptfrucht &amp; NawaRo</t>
  </si>
  <si>
    <t>Futterzwischenfrucht</t>
  </si>
  <si>
    <t>Begrünungsfrucht</t>
  </si>
  <si>
    <t>Zweit- und Drittfrucht</t>
  </si>
  <si>
    <t>stillgelegt</t>
  </si>
  <si>
    <t>aus d. Erzeugung genommen</t>
  </si>
  <si>
    <t xml:space="preserve">Nutzung </t>
  </si>
  <si>
    <t>Düngung BW/ Stoffstrombilanz</t>
  </si>
  <si>
    <t>GV*</t>
  </si>
  <si>
    <t>RGV*</t>
  </si>
  <si>
    <t>mittlerer Jahres- bestand</t>
  </si>
  <si>
    <t>Weide- stunden / Tag</t>
  </si>
  <si>
    <t>Grobfutter</t>
  </si>
  <si>
    <t>Kleegras (30 : 70)</t>
  </si>
  <si>
    <t>Kleegras (50 : 50)</t>
  </si>
  <si>
    <t>Kleegras (70 : 30)</t>
  </si>
  <si>
    <t>Rotklee</t>
  </si>
  <si>
    <t>Luzernegras (30 : 70)</t>
  </si>
  <si>
    <t>Luzernegras (50 : 50)</t>
  </si>
  <si>
    <t>Luzernegras (70 : 30)</t>
  </si>
  <si>
    <t>Futterzwischenfrucht ohne Leguminosen</t>
  </si>
  <si>
    <t>Futterzwischenfrucht mit Leguminosen</t>
  </si>
  <si>
    <t>Begrünungszwischenfrucht ohne Leguminosen</t>
  </si>
  <si>
    <t>Begrünungszwischenfrucht mit Leguminosen</t>
  </si>
  <si>
    <t>Acker aus der Erzeugung genommen</t>
  </si>
  <si>
    <t>Grünland aus der Erzeugung genommen</t>
  </si>
  <si>
    <t>Buchweizen (Korn)</t>
  </si>
  <si>
    <t>Erdbeere</t>
  </si>
  <si>
    <t>Wildkräutervermehrung (Leguminose)</t>
  </si>
  <si>
    <t>Wildkräutervermehrung (Nichtleguminosen)</t>
  </si>
  <si>
    <t>Lieschkolbensilage (LKS)</t>
  </si>
  <si>
    <t>Steinobst</t>
  </si>
  <si>
    <t>GPS Körnerleguminosen</t>
  </si>
  <si>
    <t>Verkauf</t>
  </si>
  <si>
    <t>Verwendung Erzeugnisse</t>
  </si>
  <si>
    <t>Düngung BW Stoffstrombilanz</t>
  </si>
  <si>
    <t>Verwendung</t>
  </si>
  <si>
    <t>eigene Biogasanlage</t>
  </si>
  <si>
    <t>eigene Nicht-Wiederkäuer</t>
  </si>
  <si>
    <t>eigene Wiederkäuer</t>
  </si>
  <si>
    <t>Verwendung Grobfutter</t>
  </si>
  <si>
    <t>Kulturenliste Grobfutter</t>
  </si>
  <si>
    <t>GF &amp; eigene Biogasanlage</t>
  </si>
  <si>
    <t>andere eigene Verwendung</t>
  </si>
  <si>
    <t>A4.Tierische Nährstoffinputs</t>
  </si>
  <si>
    <t>Menge</t>
  </si>
  <si>
    <t>Düngerart</t>
  </si>
  <si>
    <t>RGV</t>
  </si>
  <si>
    <t xml:space="preserve">Menge </t>
  </si>
  <si>
    <t xml:space="preserve">Anzahl </t>
  </si>
  <si>
    <t>RP in TM</t>
  </si>
  <si>
    <t>TS</t>
  </si>
  <si>
    <t>Gärrückstandsfaktor</t>
  </si>
  <si>
    <t>m³/t</t>
  </si>
  <si>
    <t>Düngemittel</t>
  </si>
  <si>
    <t>Mindestwirksamkeit</t>
  </si>
  <si>
    <t>Getreidestroh</t>
  </si>
  <si>
    <t>Rapsstroh</t>
  </si>
  <si>
    <t>Körnermaisstroh</t>
  </si>
  <si>
    <t>Hanfstroh</t>
  </si>
  <si>
    <t>Saatmaisstroh</t>
  </si>
  <si>
    <t>Stroh</t>
  </si>
  <si>
    <t>t</t>
  </si>
  <si>
    <t>Festmist Rinder, Grünland</t>
  </si>
  <si>
    <t>Festmist Rinder, Acker</t>
  </si>
  <si>
    <t>Festmist Schweine Standard</t>
  </si>
  <si>
    <t>Festmist Schweine N/P-reduz.</t>
  </si>
  <si>
    <t>Festmist Schafe</t>
  </si>
  <si>
    <t>Festmist Pferde</t>
  </si>
  <si>
    <t>Festmist Ziegen</t>
  </si>
  <si>
    <t>Kaninchenfestmist</t>
  </si>
  <si>
    <t>Festmist</t>
  </si>
  <si>
    <t>Hühnermist (Einstreu)</t>
  </si>
  <si>
    <t>Hühnertrockenkot</t>
  </si>
  <si>
    <t>Putenhähne Putenmist (Einstreu)</t>
  </si>
  <si>
    <t>Putenhähne Putenmist (Einstreu) N/P-reduz.</t>
  </si>
  <si>
    <t>Putenhennen Putenmist (Einstreu)</t>
  </si>
  <si>
    <t>Putenhennen Putenmist (Einstreu) N/P-reduz.</t>
  </si>
  <si>
    <t>Gülle Jungvieh Grünland, 7,5% TS</t>
  </si>
  <si>
    <t>Gülle Jungvieh Grünland, 10% TS</t>
  </si>
  <si>
    <t>Gülle Jungvieh Ackerland, 7,5% TS</t>
  </si>
  <si>
    <t>Gülle Jungvieh Ackerland, 10% TS</t>
  </si>
  <si>
    <t>Gülle Milchvieh Grünland, 7,5% TS</t>
  </si>
  <si>
    <t>Gülle Milchvieh Grünland, 10% TS</t>
  </si>
  <si>
    <t>Gülle Bullenmast, 7,5% TS</t>
  </si>
  <si>
    <t>Gülle Bullenmast, 10% TS</t>
  </si>
  <si>
    <t>Gülle Schweinemast Standard, 5% TS</t>
  </si>
  <si>
    <t>Gülle Schweinemast Standard, 7,5% TS</t>
  </si>
  <si>
    <t>Gülle Schweinezucht Standard, 5% TS</t>
  </si>
  <si>
    <t>Gülle Schweinezucht Standard, 7,5% TS</t>
  </si>
  <si>
    <t>Jauche Rinder</t>
  </si>
  <si>
    <t>Jauche Schweine Standard</t>
  </si>
  <si>
    <t>Jauche</t>
  </si>
  <si>
    <t>m³</t>
  </si>
  <si>
    <t>Biogasanlagengärrückstand flüssig</t>
  </si>
  <si>
    <t>Biogasanlagengärrückstand fest</t>
  </si>
  <si>
    <t>Klärschlamm flüssig (&lt; 15 % TM)</t>
  </si>
  <si>
    <t>Klärschlamm fest (≥ 15 % TM)</t>
  </si>
  <si>
    <t>Pilzsubstrat</t>
  </si>
  <si>
    <t>Grünschnittkomposte</t>
  </si>
  <si>
    <t>Bioabfallkomposte</t>
  </si>
  <si>
    <t>Hornmehl</t>
  </si>
  <si>
    <t>Horngrieß</t>
  </si>
  <si>
    <t>Ackerbohnen (Korn)</t>
  </si>
  <si>
    <t>Erbsen (Korn)</t>
  </si>
  <si>
    <t>Lupinen (Korn)</t>
  </si>
  <si>
    <t>Rapsexktraktionsschrot</t>
  </si>
  <si>
    <t>Rizinusschrot</t>
  </si>
  <si>
    <t>Maltaflor</t>
  </si>
  <si>
    <t xml:space="preserve">Phyto – Perls </t>
  </si>
  <si>
    <t>Vinasse Zuckerrüben</t>
  </si>
  <si>
    <t>Traubentrester</t>
  </si>
  <si>
    <t>Hopfenhäcksel</t>
  </si>
  <si>
    <t>Blutmehl</t>
  </si>
  <si>
    <t>Biosol</t>
  </si>
  <si>
    <t>Fleischknochenmehl</t>
  </si>
  <si>
    <t>Sägemehl</t>
  </si>
  <si>
    <t>Sonstiger org. Dünger</t>
  </si>
  <si>
    <t>Bodenhilfsstoff</t>
  </si>
  <si>
    <t>Kultursubstrat</t>
  </si>
  <si>
    <t>Pflanzenhilfsmittel</t>
  </si>
  <si>
    <t>Abfälle zur Beseitigung</t>
  </si>
  <si>
    <t>Schlempe</t>
  </si>
  <si>
    <t>Kartoffelfruchtwassserkonzentrat PPL</t>
  </si>
  <si>
    <t>Anteil tierischer N</t>
  </si>
  <si>
    <t>mineralische Düngemittel</t>
  </si>
  <si>
    <r>
      <t xml:space="preserve">Im Folgendem soll die </t>
    </r>
    <r>
      <rPr>
        <b/>
        <sz val="11"/>
        <color theme="1"/>
        <rFont val="Arial"/>
        <family val="2"/>
      </rPr>
      <t>Stickstoffixierung</t>
    </r>
    <r>
      <rPr>
        <sz val="11"/>
        <color theme="1"/>
        <rFont val="Arial"/>
        <family val="2"/>
      </rPr>
      <t xml:space="preserve"> der Leguminosen berechnet werden. Bitte geben Sie hierzu die </t>
    </r>
    <r>
      <rPr>
        <b/>
        <sz val="11"/>
        <color theme="1"/>
        <rFont val="Arial"/>
        <family val="2"/>
      </rPr>
      <t>Fläche und den Durchschnittlichen Ertrag der angebauten Leguminosen</t>
    </r>
    <r>
      <rPr>
        <sz val="11"/>
        <color theme="1"/>
        <rFont val="Arial"/>
        <family val="2"/>
      </rPr>
      <t xml:space="preserve"> an.</t>
    </r>
  </si>
  <si>
    <t>Futtermittel</t>
  </si>
  <si>
    <t>Wirtschaftsweise</t>
  </si>
  <si>
    <t>*Umstellungsdatum</t>
  </si>
  <si>
    <t>*Verbandzugehörigkeit (EU, Naturland, Bioland…)</t>
  </si>
  <si>
    <t>A.7 Nährstoffinputs</t>
  </si>
  <si>
    <t>Winterweizen 12 % RP (C)</t>
  </si>
  <si>
    <t>Winterfuttergerste</t>
  </si>
  <si>
    <t>Winterbraugerste</t>
  </si>
  <si>
    <t>Sommerfuttergerste</t>
  </si>
  <si>
    <t>Sommerbraugerste</t>
  </si>
  <si>
    <t>Winterroggen</t>
  </si>
  <si>
    <t>Sommerroggen</t>
  </si>
  <si>
    <t>Wintertriticale</t>
  </si>
  <si>
    <t>Hartweizen 
(Durumweizen) 15 % RP</t>
  </si>
  <si>
    <t>Mais</t>
  </si>
  <si>
    <t>Kartoffel</t>
  </si>
  <si>
    <t>Buschbohnen</t>
  </si>
  <si>
    <t>Saatgut/Pflanzgut</t>
  </si>
  <si>
    <t>TKG</t>
  </si>
  <si>
    <t>KF</t>
  </si>
  <si>
    <t>Harnstoff (46)</t>
  </si>
  <si>
    <t>PIAMON</t>
  </si>
  <si>
    <t>Patentkali/Kalimagnesia</t>
  </si>
  <si>
    <t>Altbrot</t>
  </si>
  <si>
    <t>Apfeltrester</t>
  </si>
  <si>
    <t>Bierhefe, flüssig</t>
  </si>
  <si>
    <t>Biertreber, siliert</t>
  </si>
  <si>
    <t>Fischmehl</t>
  </si>
  <si>
    <t>Getreideschlempe, frisch 
(Weizen)</t>
  </si>
  <si>
    <t>Getreideschlempe, getrocknet 
(Weizen)</t>
  </si>
  <si>
    <t>Haferschälkleie</t>
  </si>
  <si>
    <t>Kartoffeleiweiß</t>
  </si>
  <si>
    <t>Kartoffelpülpe, siliert</t>
  </si>
  <si>
    <t>Kartoffelschlempe, frisch</t>
  </si>
  <si>
    <t>Leinextraktionsschrot</t>
  </si>
  <si>
    <t>Leinkuchen</t>
  </si>
  <si>
    <t>Luzernegrünmehl</t>
  </si>
  <si>
    <t>Magermilch, frisch</t>
  </si>
  <si>
    <t>Maiskeimextraktionsschrot</t>
  </si>
  <si>
    <t>Maiskleberfutter</t>
  </si>
  <si>
    <t>Malzkeime</t>
  </si>
  <si>
    <t>Maniok</t>
  </si>
  <si>
    <t>Melasseschnitzel</t>
  </si>
  <si>
    <t>Molke, Permeat</t>
  </si>
  <si>
    <t>Pressschnitzel, siliert</t>
  </si>
  <si>
    <t>Rapsextraktionsschrot</t>
  </si>
  <si>
    <t>Rapskuchen, fettarm</t>
  </si>
  <si>
    <t>Roggengrießkleie</t>
  </si>
  <si>
    <t>Roggenkleie</t>
  </si>
  <si>
    <t>Rübenkleinteile</t>
  </si>
  <si>
    <t>Sojaschalen</t>
  </si>
  <si>
    <t>Sauermolke, frisch</t>
  </si>
  <si>
    <t>Süßmolke, frisch</t>
  </si>
  <si>
    <t>Trockenschnitzel</t>
  </si>
  <si>
    <t>Weizengrießkleie</t>
  </si>
  <si>
    <t>Weizenkleie</t>
  </si>
  <si>
    <t>Weizennachmehl</t>
  </si>
  <si>
    <t>Zuckerrübenmelasse</t>
  </si>
  <si>
    <t>MLF 14/3</t>
  </si>
  <si>
    <t>MLF 16/3</t>
  </si>
  <si>
    <t>MLF 18/4</t>
  </si>
  <si>
    <r>
      <t>MLF 25</t>
    </r>
    <r>
      <rPr>
        <sz val="12"/>
        <rFont val="Arial"/>
        <family val="2"/>
      </rPr>
      <t>/2</t>
    </r>
  </si>
  <si>
    <t>MAT (Aufzucht)</t>
  </si>
  <si>
    <t>MAT (Mast)</t>
  </si>
  <si>
    <t>Futterharnstoff</t>
  </si>
  <si>
    <t>Sojaöl</t>
  </si>
  <si>
    <t>Viehsalz</t>
  </si>
  <si>
    <t>Propylenglykol</t>
  </si>
  <si>
    <t>Propionsäure</t>
  </si>
  <si>
    <t>ja</t>
  </si>
  <si>
    <t>nein</t>
  </si>
  <si>
    <t>g</t>
  </si>
  <si>
    <t>Wirtschaftsdüngeranfall bei den verschiedenen Haltungsverfahren 
(je mittlerem Jahresbestand und Jahr)</t>
  </si>
  <si>
    <t xml:space="preserve">Nährstoff-ausscheidungen in 
(kg je mittlerem Jahresbestand/ Jahr) </t>
  </si>
  <si>
    <t>niedrige Einstreumenge</t>
  </si>
  <si>
    <t>mittlere Einstreumenge</t>
  </si>
  <si>
    <t>hohe Einstreumenge</t>
  </si>
  <si>
    <r>
      <t>N</t>
    </r>
    <r>
      <rPr>
        <vertAlign val="subscript"/>
        <sz val="12"/>
        <color theme="1"/>
        <rFont val="Arial"/>
        <family val="2"/>
      </rPr>
      <t>brutto</t>
    </r>
  </si>
  <si>
    <r>
      <t>P</t>
    </r>
    <r>
      <rPr>
        <vertAlign val="subscript"/>
        <sz val="12"/>
        <color theme="1"/>
        <rFont val="Arial"/>
        <family val="2"/>
      </rPr>
      <t>2</t>
    </r>
    <r>
      <rPr>
        <sz val="12"/>
        <color theme="1"/>
        <rFont val="Arial"/>
        <family val="2"/>
      </rPr>
      <t>O</t>
    </r>
    <r>
      <rPr>
        <vertAlign val="subscript"/>
        <sz val="12"/>
        <color theme="1"/>
        <rFont val="Arial"/>
        <family val="2"/>
      </rPr>
      <t>5</t>
    </r>
  </si>
  <si>
    <r>
      <t>K</t>
    </r>
    <r>
      <rPr>
        <vertAlign val="subscript"/>
        <sz val="12"/>
        <color theme="1"/>
        <rFont val="Arial"/>
        <family val="2"/>
      </rPr>
      <t>2</t>
    </r>
    <r>
      <rPr>
        <sz val="12"/>
        <color theme="1"/>
        <rFont val="Arial"/>
        <family val="2"/>
      </rPr>
      <t>O</t>
    </r>
  </si>
  <si>
    <t>-</t>
  </si>
  <si>
    <t>DüV, ergänzt</t>
  </si>
  <si>
    <t>Basisdaten Bayern</t>
  </si>
  <si>
    <t>DüV / Basisdaten Bayern</t>
  </si>
  <si>
    <t>Rinder</t>
  </si>
  <si>
    <t>Kälberaufzucht 16 Wo</t>
  </si>
  <si>
    <t>Kälber bis 6 Monate Zucht/Mast</t>
  </si>
  <si>
    <t>Jungrinderaufzucht GL konv 7-12 M</t>
  </si>
  <si>
    <t>Jungrinderaufzucht GL konv 13-24 M</t>
  </si>
  <si>
    <t>Jungrinderaufzucht GL konv &gt;24 M</t>
  </si>
  <si>
    <t>Jungrinderaufzucht GL ext 13-24 M</t>
  </si>
  <si>
    <t>Jungrinderaufzucht GL ext &gt;24 M</t>
  </si>
  <si>
    <t>Jungrinderaufzucht AF/GL mit Weide 7-12 M</t>
  </si>
  <si>
    <t>Jungrinderaufzucht AF/GL mit Weide 13-24 M</t>
  </si>
  <si>
    <t>Jungrinderaufzucht AF/GL mit Weide &gt;24 M</t>
  </si>
  <si>
    <t>Jungrinderaufzucht AF/GL ohne Weide 7-12 M</t>
  </si>
  <si>
    <t>Jungrinderaufzucht AF/GL ohne Weide 13-24 M</t>
  </si>
  <si>
    <t>Jungrinderaufzucht AF/GL ohne Weide &gt;24 M</t>
  </si>
  <si>
    <t>Jungrinderaufzucht AF mit Weide 7-12 M</t>
  </si>
  <si>
    <t>Jungrinderaufzucht AF mit Weide 13-24 M</t>
  </si>
  <si>
    <t>Jungrinderaufzucht AF mit Weide &gt; 24 M</t>
  </si>
  <si>
    <t>Jungrinderaufzucht AF ohne Weide 7-12 M</t>
  </si>
  <si>
    <t>Jungrinderaufzucht AF ohne Weide 13-24 M</t>
  </si>
  <si>
    <t xml:space="preserve">Jungrinderaufzucht AF ohne Weide &gt;24 M </t>
  </si>
  <si>
    <t>MV GL mit Weide  6000</t>
  </si>
  <si>
    <t>MV GL mit Weide  7000</t>
  </si>
  <si>
    <t>MV GL mit Weide  8000</t>
  </si>
  <si>
    <t>MV GL mit Weide  9000</t>
  </si>
  <si>
    <t>MV GL mit Weide  10000</t>
  </si>
  <si>
    <t>MV GL ohne Weide  6000</t>
  </si>
  <si>
    <t>MV GL ohne Weide  7000</t>
  </si>
  <si>
    <t>MV GL ohne Weide  8000</t>
  </si>
  <si>
    <t>MV GL ohne Weide  9000</t>
  </si>
  <si>
    <t>MV GL ohne Weide  10000</t>
  </si>
  <si>
    <t>MV AF/GL mit Weide 6000</t>
  </si>
  <si>
    <t>MV AF/GL mit Weide 7000</t>
  </si>
  <si>
    <t>MV AF/GL mit Weide 8000</t>
  </si>
  <si>
    <t>MV AF/GL mit Weide 9000</t>
  </si>
  <si>
    <t>MV AF/GL mit Weide 10000</t>
  </si>
  <si>
    <t>MV AF/GL mit Weide 11000</t>
  </si>
  <si>
    <t>MV AF/GL mit Weide 12000</t>
  </si>
  <si>
    <t>MV AF/GL ohne Weide 6000</t>
  </si>
  <si>
    <t>MV AF/GL ohne Weide 7000</t>
  </si>
  <si>
    <t>MV AF/GL ohne Weide 8000</t>
  </si>
  <si>
    <t>MV AF/GL ohne Weide 9000</t>
  </si>
  <si>
    <t>MV AF/GL ohne Weide 10000</t>
  </si>
  <si>
    <t>MV AF/GL ohne Weide 11000</t>
  </si>
  <si>
    <t>MV AF/GL ohne Weide 12000</t>
  </si>
  <si>
    <t>MV AF mit Weide 6000</t>
  </si>
  <si>
    <t>MV AF mit Weide 7000</t>
  </si>
  <si>
    <t>MV AF mit Weide 8000</t>
  </si>
  <si>
    <t>MV AF mit Weide 9000</t>
  </si>
  <si>
    <t>MV AF mit Weide 10000</t>
  </si>
  <si>
    <t>MV AF mit Weide 11000</t>
  </si>
  <si>
    <t>MV AF mit Weide 12000</t>
  </si>
  <si>
    <t>MV AF ohne Weide 6000</t>
  </si>
  <si>
    <t>MV AF ohne Weide 7000</t>
  </si>
  <si>
    <t>MV AF ohne Weide 8000</t>
  </si>
  <si>
    <t>MV AF ohne Weide 9000</t>
  </si>
  <si>
    <t>MV AF ohne Weide 10000</t>
  </si>
  <si>
    <t>MV AF ohne Weide 11000</t>
  </si>
  <si>
    <t>MV AF ohne Weide 12000</t>
  </si>
  <si>
    <t>MV klein AF mit Weide 5000</t>
  </si>
  <si>
    <t>MV klein AF mit Weide 6000</t>
  </si>
  <si>
    <t>MV klein AF mit Weide 7000</t>
  </si>
  <si>
    <t>MV klein AF mit Weide 8000</t>
  </si>
  <si>
    <t>MV klein AF mit Weide 9000</t>
  </si>
  <si>
    <t>RiMa Geburt bis 675 kg HOL19M</t>
  </si>
  <si>
    <t>RiMa Geburt bis 750 kg FV19M</t>
  </si>
  <si>
    <t>Bullenmast 0-6 M</t>
  </si>
  <si>
    <t>Bullenmast 7-12 M</t>
  </si>
  <si>
    <t>Bullenmast 13-24 M</t>
  </si>
  <si>
    <t>Bullenmast &gt; 24 M, Zuchtbulle</t>
  </si>
  <si>
    <t>Fresseraufzucht 80 -210kg 2,7 DG</t>
  </si>
  <si>
    <t>Fresser N/P-red 80 -210kg 2,7 DG</t>
  </si>
  <si>
    <t>Mutterkuh  500 kg 6Mo 200 kg</t>
  </si>
  <si>
    <t>Mutterkuh  700 kg 6Mo 230 kg</t>
  </si>
  <si>
    <t>Mutterkuh  700 kg 9Mo 340 kg</t>
  </si>
  <si>
    <t>Rosa Kalbfleisch 50-350kg 1,3 DG</t>
  </si>
  <si>
    <t>Kälbermast 50-250kg 2,1 DG</t>
  </si>
  <si>
    <t>Schweine</t>
  </si>
  <si>
    <t>Zuchtsauen (ab Belegen), 22 F, bis 8 kg, Standard</t>
  </si>
  <si>
    <t>Zuchtsauen (ab Belegen), 22 F, bis 8 kg, N/P-red</t>
  </si>
  <si>
    <t>Zuchtsauen (ab Belegen), 22 F, bis 8 kg, stark N/P-red</t>
  </si>
  <si>
    <t>Zuchtsauen (ab Belegen), 25 F, bis 8 kg, Standard</t>
  </si>
  <si>
    <t>Zuchtsauen (ab Belegen), 25 F, bis 8 kg, N/P-red</t>
  </si>
  <si>
    <t>Zuchtsauen (ab Belegen), 25 F, bis 8 kg, stark N/P-red</t>
  </si>
  <si>
    <t>Zuchtsauen (ab Belegen), 28 F, bis 8 kg, Standard</t>
  </si>
  <si>
    <t>Zuchtsauen (ab Belegen), 28 F, bis 8 kg, N/P-red</t>
  </si>
  <si>
    <t>Zuchtsauen (ab Belegen), 28 F, bis 8 kg, stark N/P-red</t>
  </si>
  <si>
    <t>Zuchtsauen (ab Belegen), 22 F, bis 28 kg, Standard</t>
  </si>
  <si>
    <t>Zuchtsauen (ab Belegen), 22 F, bis 28 kg, N/P-red</t>
  </si>
  <si>
    <t>Zuchtsauen (ab Belegen), 22 F, bis 28 kg, stark N/P-red</t>
  </si>
  <si>
    <t>Zuchtsauen (ab Belegen), 25 F, bis 28 kg, Standard</t>
  </si>
  <si>
    <t>Zuchtsauen (ab Belegen), 25 F, bis 28 kg, N/P-red</t>
  </si>
  <si>
    <t>Zuchtsauen (ab Belegen), 25 F, bis 28 kg, stark N/P-red</t>
  </si>
  <si>
    <t>Zuchtsauen (ab Belegen), 28 F, bis 28 kg, Standard</t>
  </si>
  <si>
    <t>Zuchtsauen (ab Belegen), 28 F, bis 28 kg, N/P-red</t>
  </si>
  <si>
    <t>Zuchtsauen (ab Belegen), 28 F, bis 28 kg, stark N/P-red</t>
  </si>
  <si>
    <t>Ferkel (8-28 kg), 450 g TZ, Standard</t>
  </si>
  <si>
    <t>Ferkel (8-28 kg), 450 g TZ, N/P-red</t>
  </si>
  <si>
    <t>Ferkel (8-28 kg), 450 g TZ, stark-N/P-red</t>
  </si>
  <si>
    <t>Ferkel (8-28 kg), 500 g TZ, Standard</t>
  </si>
  <si>
    <t>Ferkel (8-28 kg), 500 g TZ, N/P-red</t>
  </si>
  <si>
    <t>Ferkel (8-28 kg), 500 g TZ, stark N/P-red</t>
  </si>
  <si>
    <t>Jungsauenaufzucht, 87 kg Zuwachs, Standard</t>
  </si>
  <si>
    <t>Jungsauenaufzucht, 87 kg Zuwachs, N/P-red</t>
  </si>
  <si>
    <t>Jungsaueneingliederung, 95-135 kg, Standard</t>
  </si>
  <si>
    <t>Jungsaueneingliederung, 95-135 kg, N/P-red</t>
  </si>
  <si>
    <t>Mastschwein, 700 g TZ, Standard</t>
  </si>
  <si>
    <t>Mastschwein, 700 g TZ, N/P-red</t>
  </si>
  <si>
    <t>Mastschwein, 700 g TZ, stark N/P-red</t>
  </si>
  <si>
    <t>Mastschwein, 750 g TZ, Standard</t>
  </si>
  <si>
    <t>Mastschwein, 750 g TZ, N/P-red</t>
  </si>
  <si>
    <t>Mastschwein, 750 g TZ, stark N/P-red</t>
  </si>
  <si>
    <t>Mastschwein, 850 g TZ, Standard</t>
  </si>
  <si>
    <t>Mastschwein, 850 g TZ, N/P-red</t>
  </si>
  <si>
    <t>Mastschwein, 850 g TZ, stark N/P-red</t>
  </si>
  <si>
    <t>Mastschwein, 950 g TZ, Standard</t>
  </si>
  <si>
    <t>Mastschwein, 950 g TZ, N/P-red</t>
  </si>
  <si>
    <t>Mastschwein, 950 g TZ, stark N/P-red</t>
  </si>
  <si>
    <t>Jungebermast, 850 g TZ, w:m 1:1, Standard</t>
  </si>
  <si>
    <t>Jungebermast, 850 g TZ, w:m 1:1, N/P-red</t>
  </si>
  <si>
    <t>Jungebermast, 900 g TZ, 100 % Eber, Standard</t>
  </si>
  <si>
    <t>Jungebermast, 900 g TZ, 100 % Eber, N/P-red</t>
  </si>
  <si>
    <t>Schwein weibl. Tiere 800 g TZ, Standard</t>
  </si>
  <si>
    <t>Schwein weibl. Tiere 800 g TZ, N/P-red</t>
  </si>
  <si>
    <t>Deckbetrieb, 22 Ferkel bis 8 kg, Standard</t>
  </si>
  <si>
    <t>Deckbetrieb, 22 Ferkel bis 8 kg, N/P-red</t>
  </si>
  <si>
    <t>Deckbetrieb, 22 Ferkel bis 8 kg, stark N/P-red</t>
  </si>
  <si>
    <t>Deckbetrieb, 25 Ferkel bis 8 kg, Standard</t>
  </si>
  <si>
    <t>Deckbetrieb, 25 Ferkel bis 8 kg, N/P-red</t>
  </si>
  <si>
    <t>Deckbetrieb, 25 Ferkel bis 8 kg, stark N/P-red</t>
  </si>
  <si>
    <t>Deckbetrieb, 28 Ferkel bis 8 kg, Standard</t>
  </si>
  <si>
    <t>Deckbetrieb, 28 Ferkel bis 8 kg, N/P-red</t>
  </si>
  <si>
    <t>Deckbetrieb, 28 Ferkel bis 8 kg, stark N/P-red</t>
  </si>
  <si>
    <t>Wartebetrieb, 22 Ferkel bis 8 kg, Standard</t>
  </si>
  <si>
    <t>Wartebetrieb, 22 Ferkel bis 8 kg, N/P-red</t>
  </si>
  <si>
    <t>Wartebetrieb, 22 Ferkel bis 8 kg, stark N/P-red</t>
  </si>
  <si>
    <t>Wartebetrieb, 25 Ferkel bis 8 kg, Standard</t>
  </si>
  <si>
    <t>Wartebetrieb, 25 Ferkel bis 8 kg, N/P-red</t>
  </si>
  <si>
    <t>Wartebetrieb, 25 Ferkel bis 8 kg, stark N/P-red</t>
  </si>
  <si>
    <t>Wartebetrieb, 28 Ferkel bis 8 kg, Standard</t>
  </si>
  <si>
    <t>Wartebetrieb, 28 Ferkel bis 8 kg, N/P-red</t>
  </si>
  <si>
    <t>Wartebetrieb, 28 Ferkel bis 8 kg, stark N/P-red</t>
  </si>
  <si>
    <t>Abferkelbetrieb, 22 Ferkel bis 8 kg, Standard</t>
  </si>
  <si>
    <t>Abferkelbetrieb, 22 Ferkel bis 8 kg, N/P-red</t>
  </si>
  <si>
    <t>Abferkelbetrieb, 22 Ferkel bis 8 kg, stark N/P-red</t>
  </si>
  <si>
    <t>Abferkelbetrieb, 25 Ferkel bis 8 kg, Standard</t>
  </si>
  <si>
    <t>Abferkelbetrieb, 25 Ferkel bis 8 kg, N/P-red</t>
  </si>
  <si>
    <t>Abferkelbetrieb, 25 Ferkel bis 8 kg, stark N/P-red</t>
  </si>
  <si>
    <t>Abferkelbetrieb, 28 Ferkel bis 8 kg, Standard</t>
  </si>
  <si>
    <t>Abferkelbetrieb, 28 Ferkel bis 8 kg, N/P-red</t>
  </si>
  <si>
    <t>Abferkelbetrieb, 28 Ferkel bis 8 kg, stark N/P-red</t>
  </si>
  <si>
    <t>Geflügel</t>
  </si>
  <si>
    <t>100 Legehennen, Standard</t>
  </si>
  <si>
    <t>100 Legehennen, N/P-red</t>
  </si>
  <si>
    <t>100 Junghennen, Standard</t>
  </si>
  <si>
    <t>100 Junghennen, N/P-red</t>
  </si>
  <si>
    <t>100 Masthähnchen über 39 Tage, 2,6 kg Zuw., Standard</t>
  </si>
  <si>
    <t>100 Masthähnchen über 39 Tage, 2,6 kg Zuw., N/P-red.</t>
  </si>
  <si>
    <t>100 Masthähnchen 34-38 Tage, 2,3 kg Zuw., Standard</t>
  </si>
  <si>
    <t>100 Masthähnchen 34-38 Tage, 2,3 kg Zuw., N/P-red.</t>
  </si>
  <si>
    <t>100 Masthähnchen 30-33 Tage, 1,85 kg Zuw., Standard</t>
  </si>
  <si>
    <t>100 Masthähnchen 30-33 Tage, 1,85 kg Zuw., N/P-red.</t>
  </si>
  <si>
    <t>100 Masthähnchen bis 29 Tage, 1,55 kg Zuw., Standard</t>
  </si>
  <si>
    <t>100 Masthähnchen bis 29 Tage, 1,55 kg Zuw., N/P-red.</t>
  </si>
  <si>
    <t>100 Putenaufzucht bis 5 Wochen, w und m, Standard</t>
  </si>
  <si>
    <t>100 Putenhähne ab der 6. Woche, Standard</t>
  </si>
  <si>
    <t>100 Putenhähne ab der 6. Woche Mast, N/P-red.</t>
  </si>
  <si>
    <t>100 Putenhennen ab der 6. Woche, Standard</t>
  </si>
  <si>
    <t>100 Putenhennen ab der 6. Woche, N/P-red.</t>
  </si>
  <si>
    <t>100 Mastputen, w und m, Standard</t>
  </si>
  <si>
    <t>100 Mastputen, w und m, N/P-red.</t>
  </si>
  <si>
    <t>100 Putenhähne bis 21 Wochen Mast, 22,1 kg Zuw.,Standard</t>
  </si>
  <si>
    <t>100 Putenhähne bis 21 Wochen Mast, 22,1 kg Zuw., 
N/P-red.</t>
  </si>
  <si>
    <t>100 Putenhennen 16 Wochen Mast, 10,9 kg Zuw., Standard</t>
  </si>
  <si>
    <t>100 Putenhennen 16 Wochen Mast, 10,9 kg Zuw., 
N/P-red.</t>
  </si>
  <si>
    <t>100 Gänse Schnellmast, 5 kg Zuw.</t>
  </si>
  <si>
    <t>100 Gänse Mittelmast, 6,8 kg Zuw.</t>
  </si>
  <si>
    <t>100 Gänse Spät-/Weidemast, 7,8 kg Zuw.</t>
  </si>
  <si>
    <t>100 Pekingenten, 3,0 kg Zuw., 6,5 Durchgänge</t>
  </si>
  <si>
    <t>100 Flugenten, 4 Durchgänge</t>
  </si>
  <si>
    <t>Strauß (Zucht)</t>
  </si>
  <si>
    <t>Emu, Nandu</t>
  </si>
  <si>
    <t>100 Perlhühner</t>
  </si>
  <si>
    <t>Fasan</t>
  </si>
  <si>
    <t>Masttauben (Elternpaar mit Jungtauben)</t>
  </si>
  <si>
    <t>Pferde</t>
  </si>
  <si>
    <t>Pferde 500 – 600 kg LM Stall</t>
  </si>
  <si>
    <t>Pferde 500 – 600 kg LM Stall + Weide</t>
  </si>
  <si>
    <t>Ponys 300 kg LM Stall</t>
  </si>
  <si>
    <t>Ponys 300 kg LM Stall + Weide</t>
  </si>
  <si>
    <t>Zuchtstuten Pferd  600 kg LM 0,5 Fohl. p. a.</t>
  </si>
  <si>
    <t>Zuchtstuten Pony  350 kg LM 0,5 Fohl. p. a.</t>
  </si>
  <si>
    <t>Aufzucht Pferd 6. - 36. Monat</t>
  </si>
  <si>
    <t>Aufzucht Pony 6. - 36. Monat</t>
  </si>
  <si>
    <t>Schafe/Ziegen</t>
  </si>
  <si>
    <t>Lämmer, Schafe bis 1 Jahr, konv</t>
  </si>
  <si>
    <t>Mutterschaf (ohne Lamm), andere Schafe, konv</t>
  </si>
  <si>
    <t>Mutterschaf (1,5 Lämmer), 40 kg Zuw.,konv</t>
  </si>
  <si>
    <t>Mutterschaf (1,1 Lämmer), 40 kg Zuw., ext</t>
  </si>
  <si>
    <t>Mutterziege (1,5 Lämmer), 800 kg Milch, andere Ziegen</t>
  </si>
  <si>
    <t>Kaninchen</t>
  </si>
  <si>
    <t>Mutterhäsin mit Jungtiere bis 0,6 kg</t>
  </si>
  <si>
    <t>Mutterhäsin mit Jungtiere bis 3 kg</t>
  </si>
  <si>
    <t>Kaninchenmast, 0,6 bis 3 kg</t>
  </si>
  <si>
    <t>Gehegewild</t>
  </si>
  <si>
    <t>Damwild Alttier</t>
  </si>
  <si>
    <t>Damwild Kalb</t>
  </si>
  <si>
    <t>Rotwild Alttier</t>
  </si>
  <si>
    <t>Rotwild Kalb</t>
  </si>
  <si>
    <t>Sonstige</t>
  </si>
  <si>
    <t>Lama, Alpaka</t>
  </si>
  <si>
    <t>GV Fiona</t>
  </si>
  <si>
    <t>MgO</t>
  </si>
  <si>
    <t>N. N.</t>
  </si>
  <si>
    <t>Biogasanlagengröße  (kW)</t>
  </si>
  <si>
    <t>Bitte geben Sie den Tierbestand nach GV-Schlüssel des gemeinsamen Antrages an.</t>
  </si>
  <si>
    <t>Biogasanlage</t>
  </si>
  <si>
    <t>Düngung</t>
  </si>
  <si>
    <t>Tierzukauf</t>
  </si>
  <si>
    <t>Nährstoffgehalt [kg/t]</t>
  </si>
  <si>
    <t>Eiweiß-
gehalt
 [%]</t>
  </si>
  <si>
    <t>Aus-
schlachtung
 [%]</t>
  </si>
  <si>
    <t>Rind, milchb., männl.</t>
  </si>
  <si>
    <t>Rind milchb., weibl.</t>
  </si>
  <si>
    <t>Rind, milchb., Milchkuh</t>
  </si>
  <si>
    <t>Rind, fleischb., männl.</t>
  </si>
  <si>
    <t>Rind fleischb., weibl.</t>
  </si>
  <si>
    <t>Rind, fleischb., Milchkuh</t>
  </si>
  <si>
    <t>Schafe</t>
  </si>
  <si>
    <t>Ziegen</t>
  </si>
  <si>
    <t>Pferde bis 5 Monate</t>
  </si>
  <si>
    <t>Pferde über 5 Monate</t>
  </si>
  <si>
    <t>Legehennen</t>
  </si>
  <si>
    <t>Puten</t>
  </si>
  <si>
    <t>Enten</t>
  </si>
  <si>
    <t>Gänse</t>
  </si>
  <si>
    <t>Hühnerei</t>
  </si>
  <si>
    <t>Schafwolle</t>
  </si>
  <si>
    <t>Nährstoffgehalte von Tieren 
(ggf. auch tote Tiere) sowie der Ausschlachtungsgrad 
(Schlachtgewicht in % Lebendgewicht)</t>
  </si>
  <si>
    <t>Produkt*</t>
  </si>
  <si>
    <t>Gewicht</t>
  </si>
  <si>
    <t>Ertrag (dt/ha)</t>
  </si>
  <si>
    <t>Ertrag dt</t>
  </si>
  <si>
    <t>Ertrag (dt)</t>
  </si>
  <si>
    <t>Grobfutteranteil</t>
  </si>
  <si>
    <t>Ackerland</t>
  </si>
  <si>
    <t>Anteil in Fütterung</t>
  </si>
  <si>
    <t>Bitte geben Sie die jeweiligen Grobfutteranteile der betriebsspezifischen Fütterung für Ihre Grünland bzw Ackerflächen an. (Insgesamt sollten Sie mit beiden Angaben auf 100% landen)</t>
  </si>
  <si>
    <t xml:space="preserve">Futtermittel </t>
  </si>
  <si>
    <t>Sorte</t>
  </si>
  <si>
    <t>SUMME:</t>
  </si>
  <si>
    <t>Milch</t>
  </si>
  <si>
    <t>Eiweißgehalt</t>
  </si>
  <si>
    <t xml:space="preserve">Gesamt Nährstoffoutput </t>
  </si>
  <si>
    <t>Stutenmilch</t>
  </si>
  <si>
    <t>Ziegenmilch</t>
  </si>
  <si>
    <t>Schafmilch</t>
  </si>
  <si>
    <t>Stickstoffbindung</t>
  </si>
  <si>
    <t>Leguminosenanteil 5-10%</t>
  </si>
  <si>
    <t>Leguminosenanteil 10-20%</t>
  </si>
  <si>
    <t>Leguminosenanteil &gt; 20%</t>
  </si>
  <si>
    <t>Fläche</t>
  </si>
  <si>
    <t>Leguminosen, ZF</t>
  </si>
  <si>
    <t>GV/ha</t>
  </si>
  <si>
    <t>Tabelle Durchschnittswerte erträge wiesen direkt verrechnen mit ha angabe</t>
  </si>
  <si>
    <t>0,25/0,15</t>
  </si>
  <si>
    <t xml:space="preserve">Bitte geben Sie das jeweilige Jahr an und wählen Sie zur jeweiligen Tierart das angewendete Haltungsverfahren, den mittleren Jahresbestand (nach HIT) und geben sie bei Freilandhaltung die Weidetage pro Jahr sowie die Weidestunden pro Tag an. Desweiteren ist für uns von Interesse ob die Wirtschaftsdünger der jeweiligen Tierarten Verwendung in der Biogasanlage finden. (Nutzen Sie die grünen Felder in Zeile 31-35, sollten sie Tierarten halten, die in der Liste im DropDown Menü nicht aufgeführt sind. </t>
  </si>
  <si>
    <t>Kodierung</t>
  </si>
  <si>
    <t>kg</t>
  </si>
  <si>
    <t>NH4-N</t>
  </si>
  <si>
    <t>Bitte wählen:</t>
  </si>
  <si>
    <r>
      <t>P</t>
    </r>
    <r>
      <rPr>
        <b/>
        <vertAlign val="subscript"/>
        <sz val="11"/>
        <color rgb="FF000000"/>
        <rFont val="Arial"/>
        <family val="2"/>
      </rPr>
      <t>2</t>
    </r>
    <r>
      <rPr>
        <b/>
        <sz val="11"/>
        <color rgb="FF000000"/>
        <rFont val="Arial"/>
        <family val="2"/>
      </rPr>
      <t>O</t>
    </r>
    <r>
      <rPr>
        <b/>
        <vertAlign val="subscript"/>
        <sz val="11"/>
        <color rgb="FF000000"/>
        <rFont val="Arial"/>
        <family val="2"/>
      </rPr>
      <t>5</t>
    </r>
  </si>
  <si>
    <r>
      <t>K</t>
    </r>
    <r>
      <rPr>
        <b/>
        <vertAlign val="subscript"/>
        <sz val="11"/>
        <color rgb="FF000000"/>
        <rFont val="Arial"/>
        <family val="2"/>
      </rPr>
      <t>2</t>
    </r>
    <r>
      <rPr>
        <b/>
        <sz val="11"/>
        <color rgb="FF000000"/>
        <rFont val="Arial"/>
        <family val="2"/>
      </rPr>
      <t>O</t>
    </r>
  </si>
  <si>
    <r>
      <t>P</t>
    </r>
    <r>
      <rPr>
        <b/>
        <vertAlign val="subscript"/>
        <sz val="14"/>
        <color rgb="FF000000"/>
        <rFont val="Arial"/>
        <family val="2"/>
      </rPr>
      <t>2</t>
    </r>
    <r>
      <rPr>
        <b/>
        <sz val="14"/>
        <color rgb="FF000000"/>
        <rFont val="Arial"/>
        <family val="2"/>
      </rPr>
      <t>O</t>
    </r>
    <r>
      <rPr>
        <b/>
        <vertAlign val="subscript"/>
        <sz val="14"/>
        <color rgb="FF000000"/>
        <rFont val="Arial"/>
        <family val="2"/>
      </rPr>
      <t>5</t>
    </r>
  </si>
  <si>
    <r>
      <t>K</t>
    </r>
    <r>
      <rPr>
        <b/>
        <vertAlign val="subscript"/>
        <sz val="14"/>
        <color rgb="FF000000"/>
        <rFont val="Arial"/>
        <family val="2"/>
      </rPr>
      <t>2</t>
    </r>
    <r>
      <rPr>
        <b/>
        <sz val="14"/>
        <color rgb="FF000000"/>
        <rFont val="Arial"/>
        <family val="2"/>
      </rPr>
      <t>O</t>
    </r>
  </si>
  <si>
    <t xml:space="preserve">Die Flächen auf denen Sie Grobfutter anbauen müssen seperat eingetragen werden. Bitte wählen Sie die entsprechenden Kulturen aus und geben Sie die angebaute Fläche sowie die entsprechende Nutzung für die Bewirtschaftungsjahre 2016, 2017 und 2018 an. Bei der Verwendung unterschieden Sie bitte in eigene Wiederkäuer, eigene Nicht-Wiederkäuer und eigene Biogasanlage. Die Mengenangabe in Tonnen spielt vor allem eine Rolle bei der Verwendung in der eigenen Biogasanlage bzw. bei eigenen Nicht-Wiederkäuern. Fügen Sie für Zwischenfrüchte und Gras-Schnitte, die ungefähre Höhe bei Einarbeitung oder Schnitt und Anzahl der Schnitte hinzu. (Bemerkung: Schnitthöhe / Zwischenfrüchte: Einarbeitungshöhe &amp; Leguminosenanteil / Ertrag bei Leguminosen / Bsp.: 3 Schnitte bei 50 cm Höhe)
</t>
  </si>
  <si>
    <t>Bermerkung</t>
  </si>
  <si>
    <t>Durschnittsertrag BaWü</t>
  </si>
  <si>
    <t>Bitte wählen</t>
  </si>
  <si>
    <t xml:space="preserve"> [m³/t]</t>
  </si>
  <si>
    <t>Bemerkungen (Bsp: Abweichungen Eiweißgehalt)</t>
  </si>
  <si>
    <t>A.10 Verkauf pflanzlicher Produkte</t>
  </si>
  <si>
    <t>Futtermittel / Biogassubstrat</t>
  </si>
  <si>
    <t>Nährstoffoutputs</t>
  </si>
  <si>
    <t>Artifert NP 7-18 (8,8%N, 20%P)</t>
  </si>
  <si>
    <t>Leguminosenanteil &lt; 5%</t>
  </si>
  <si>
    <t>Für eine bessere Abschätzung der N-Stickstofffixierung benötigen wir Angaben über den Leguminosenanteil im Grünland.</t>
  </si>
  <si>
    <t>Durchschnittsertrag</t>
  </si>
  <si>
    <t xml:space="preserve">Energiemais  Frischmasse </t>
  </si>
  <si>
    <t>Getreide</t>
  </si>
  <si>
    <t>Ölfrüchte</t>
  </si>
  <si>
    <t>Triplesuperphosphat</t>
  </si>
  <si>
    <t>Sonnenblumen</t>
  </si>
  <si>
    <t>Raps</t>
  </si>
  <si>
    <t>Zuckerrübe</t>
  </si>
  <si>
    <t>Silphie</t>
  </si>
  <si>
    <t>Mineralfutter</t>
  </si>
  <si>
    <t xml:space="preserve">Saugferkel </t>
  </si>
  <si>
    <t>WICHTIG, bitte zuerst angeben!</t>
  </si>
  <si>
    <t>Wirtschafts-/Kalenderjahr?</t>
  </si>
  <si>
    <t>AHL 32</t>
  </si>
  <si>
    <t>B</t>
  </si>
  <si>
    <t xml:space="preserve">Blauwasser </t>
  </si>
  <si>
    <t xml:space="preserve">C </t>
  </si>
  <si>
    <t xml:space="preserve">D </t>
  </si>
  <si>
    <t>E</t>
  </si>
  <si>
    <t>Entec FL</t>
  </si>
  <si>
    <t>EPSO Top (Bittersalz)</t>
  </si>
  <si>
    <t>Kraichgau Power MS Plus</t>
  </si>
  <si>
    <t xml:space="preserve">L </t>
  </si>
  <si>
    <t>Lebosol Mangannitrat</t>
  </si>
  <si>
    <t>NPK 12+12+17 (+2Mg+8S)</t>
  </si>
  <si>
    <t>NPK 12+18+6 (+11S)</t>
  </si>
  <si>
    <t>M</t>
  </si>
  <si>
    <t>Magnesia-Kainit</t>
  </si>
  <si>
    <t>Pig S</t>
  </si>
  <si>
    <t>PK Thomaskalk 0-10-15 (+4)</t>
  </si>
  <si>
    <t>PK Thomaskalk 0-11-11 (+5)</t>
  </si>
  <si>
    <t>PK Thomaskalk 0-11,5-18 (+3,5)</t>
  </si>
  <si>
    <t xml:space="preserve">S </t>
  </si>
  <si>
    <t xml:space="preserve">T </t>
  </si>
  <si>
    <t>AHL 28</t>
  </si>
  <si>
    <t>Düngung BW</t>
  </si>
  <si>
    <t>Dolo Kalk</t>
  </si>
  <si>
    <t>Dolophos 15</t>
  </si>
  <si>
    <t>LWK NRW</t>
  </si>
  <si>
    <t>Dünger N Plus</t>
  </si>
  <si>
    <t>H</t>
  </si>
  <si>
    <t>Kalkstickstoff PERLKA (19,8)</t>
  </si>
  <si>
    <t>ZG</t>
  </si>
  <si>
    <r>
      <t>kg*a</t>
    </r>
    <r>
      <rPr>
        <vertAlign val="superscript"/>
        <sz val="11"/>
        <color rgb="FF000000"/>
        <rFont val="Arial"/>
        <family val="2"/>
      </rPr>
      <t>-1</t>
    </r>
  </si>
  <si>
    <t>kg/t FM</t>
  </si>
  <si>
    <t>Ackergras (Weidelgras) Frischmasse</t>
  </si>
  <si>
    <t>Grassilage Frischmasse</t>
  </si>
  <si>
    <t>Maissilage Frischmasse</t>
  </si>
  <si>
    <t>Grascobs Frischmasse</t>
  </si>
  <si>
    <t>Heu Frischmasse</t>
  </si>
  <si>
    <t>Kleegras (30 : 70) Frischmasse</t>
  </si>
  <si>
    <t>Kleegras (50 : 50) Frischmasse</t>
  </si>
  <si>
    <t>Kleegras (70 : 30) Frischmasse</t>
  </si>
  <si>
    <t>Rotklee Frischmasse</t>
  </si>
  <si>
    <t>Luzernegras (30 : 70) Frischmasse</t>
  </si>
  <si>
    <t>Luzernegras (50 : 50) Frischmasse</t>
  </si>
  <si>
    <t>Luzernegras (70 : 30) Frischmasse</t>
  </si>
  <si>
    <t>Luzerne Frischmasse</t>
  </si>
  <si>
    <t>Grünland 1 Schnitt Frischmasse</t>
  </si>
  <si>
    <t>Grünland 2 Schnitte Frischmasse</t>
  </si>
  <si>
    <t>Grünland 3 Schnitte Frischmasse</t>
  </si>
  <si>
    <t>Grünland 4 Schnitte Frischmasse</t>
  </si>
  <si>
    <t>Grünland 5 Schnitte Frischmasse</t>
  </si>
  <si>
    <t>Grünland 6 Schnitte Frischmasse</t>
  </si>
  <si>
    <t xml:space="preserve">Nährstoffgehalte </t>
  </si>
  <si>
    <t>kg/t TM</t>
  </si>
  <si>
    <t>Biogasanlage (kW)</t>
  </si>
  <si>
    <t>Ackerland (ha)</t>
  </si>
  <si>
    <t>Grünland (ha)</t>
  </si>
  <si>
    <t>Tierbestand (GV)</t>
  </si>
  <si>
    <t>Betriebsgröße (ha):</t>
  </si>
  <si>
    <t xml:space="preserve">Bilanzierungszeitraum: </t>
  </si>
  <si>
    <t>BetriebsNr.:</t>
  </si>
  <si>
    <t>Abbildung</t>
  </si>
  <si>
    <t>Betriebs ID</t>
  </si>
  <si>
    <t>Nährstoffinputs (kg)</t>
  </si>
  <si>
    <t>Nährstoffinputs (kg/ha)</t>
  </si>
  <si>
    <t>pfl. Produkte</t>
  </si>
  <si>
    <t>tier. Produkte</t>
  </si>
  <si>
    <t>Saatgutzukauf</t>
  </si>
  <si>
    <t>GESAMT</t>
  </si>
  <si>
    <t>SALDO</t>
  </si>
  <si>
    <t>Ø Betriebsgröße  (ha):</t>
  </si>
  <si>
    <t>Ø Ackerland (ha)</t>
  </si>
  <si>
    <t>Ø Grünland (ha)</t>
  </si>
  <si>
    <t>Ø Tierbestand (GV)</t>
  </si>
  <si>
    <t>Nährstoffoutputs (kg/ha)</t>
  </si>
  <si>
    <t>Nährstoffoutputs (kg)</t>
  </si>
  <si>
    <t>Ø Tierbestand (GV/ha)</t>
  </si>
  <si>
    <t>Für den Ganzen Betrieb</t>
  </si>
  <si>
    <t>Bezogen auf die bewirtschaftete Fläche</t>
  </si>
  <si>
    <t xml:space="preserve">Für den Ganzen Betrieb </t>
  </si>
  <si>
    <t xml:space="preserve">Bezogen auf die bewirtschaftete Fläche </t>
  </si>
  <si>
    <t>Tierbestand (GV /ha)*</t>
  </si>
  <si>
    <t>Verwendung Wirtschaftsdünger</t>
  </si>
  <si>
    <t>Gülle/Gärreste</t>
  </si>
  <si>
    <t>Festmist/Jauche/Weidehaltung</t>
  </si>
  <si>
    <t>Anzurechnenende Mindestwerte der Ausscheidungen an Gesamtsickstoff in Wirtschaftsdüngern tierischer Herkunft und andeer Kenngrößen (Anlage 2 DüV)</t>
  </si>
  <si>
    <t>Gülle, Gärrückstände</t>
  </si>
  <si>
    <t>Festmist, Jauche,Weidehaltung</t>
  </si>
  <si>
    <t>Tierart Code</t>
  </si>
  <si>
    <t>Haltungsverfahren</t>
  </si>
  <si>
    <t>Gärrest</t>
  </si>
  <si>
    <t>CODE</t>
  </si>
  <si>
    <t>* basierend auf den Einteilungen von FIONA; **berücksichtigt die Stall- und Lagerungsverluste</t>
  </si>
  <si>
    <t>N-Fixierung:</t>
  </si>
  <si>
    <t>Bil.Zeitr.</t>
  </si>
  <si>
    <t>Organische Dünger</t>
  </si>
  <si>
    <t>N-Einsatz Organische Dünger (kg/ha)**</t>
  </si>
  <si>
    <t>N-Einsatz organische Dünger (kg/ha)**</t>
  </si>
  <si>
    <t>Kuhmilch 3,1%</t>
  </si>
  <si>
    <t>Kuhmilch 3,2%</t>
  </si>
  <si>
    <t>Kuhmilch 3,3%</t>
  </si>
  <si>
    <t>Kuhmilch 3,4%</t>
  </si>
  <si>
    <t>Kuhmilch 3,5%</t>
  </si>
  <si>
    <t>N-Effizienz:</t>
  </si>
  <si>
    <t>Summe N-Ausfuhr</t>
  </si>
  <si>
    <t>Summe N-Zufuhr</t>
  </si>
  <si>
    <t>N-Gehalt Ausscheidungen nach Abzug Stall- &amp; Lagerverluste</t>
  </si>
  <si>
    <t>TKG Betrieb</t>
  </si>
  <si>
    <t>Stück</t>
  </si>
  <si>
    <t>m³ bzw t/ha</t>
  </si>
  <si>
    <t>m³ bzw. t</t>
  </si>
  <si>
    <t>Kuhmilch 3,15%</t>
  </si>
  <si>
    <t>Kuhmilch 3,25%</t>
  </si>
  <si>
    <t>Kuhmilch 3,35%</t>
  </si>
  <si>
    <t>Kuhmilch 3,45%</t>
  </si>
  <si>
    <t>Kuhmilch 3,55%</t>
  </si>
  <si>
    <t>Kuhmilch 3,6%</t>
  </si>
  <si>
    <t>AHL 25 (= Piasan)</t>
  </si>
  <si>
    <t>Tabelle Hanna</t>
  </si>
  <si>
    <t>AS-Düngerlösung (= Lenasol)</t>
  </si>
  <si>
    <t>GNS</t>
  </si>
  <si>
    <t>ASL 14 + Harnstoff</t>
  </si>
  <si>
    <t>ASL 10</t>
  </si>
  <si>
    <t>ATS - Ammoniumthiosulfat</t>
  </si>
  <si>
    <t>Bor (flüssig)</t>
  </si>
  <si>
    <t>Cultan 15</t>
  </si>
  <si>
    <t>Hyperphos-Kali</t>
  </si>
  <si>
    <t>Hyperphos-Kali mit Mg</t>
  </si>
  <si>
    <t>Kainit</t>
  </si>
  <si>
    <t>Kaliumsulfat</t>
  </si>
  <si>
    <t>Kalkstickstoff (21)</t>
  </si>
  <si>
    <t>Kieserit (granuliert)</t>
  </si>
  <si>
    <t>Kieserit (fein)</t>
  </si>
  <si>
    <t>Lenasol</t>
  </si>
  <si>
    <t>Nitro</t>
  </si>
  <si>
    <t>Nitroka plus</t>
  </si>
  <si>
    <t>Nitrophoska perfekt</t>
  </si>
  <si>
    <t>Nitrophoska spezial</t>
  </si>
  <si>
    <t>BayWa</t>
  </si>
  <si>
    <t>Phosphat-Kali</t>
  </si>
  <si>
    <t>Piasan</t>
  </si>
  <si>
    <t>R</t>
  </si>
  <si>
    <t>SSA 21 (+ 24 S) - Ammoniumsulfat</t>
  </si>
  <si>
    <t>U</t>
  </si>
  <si>
    <t>Urease</t>
  </si>
  <si>
    <t>A</t>
  </si>
  <si>
    <t>EIGENE Wirtschaftsdünger anlegen</t>
  </si>
  <si>
    <t>Festmist Schaf</t>
  </si>
  <si>
    <t>zurück zur Dateneingabe</t>
  </si>
  <si>
    <t>eigene Futtermittel anlegen</t>
  </si>
  <si>
    <t>pflanzliche Produkte</t>
  </si>
  <si>
    <t>Einleitung Fremdwasser &amp; Sickersäfte in Gülle/Jauchegrube (m³/Jahr) (Fran Si)</t>
  </si>
  <si>
    <t>N-Anfall aus eigenem WiDue</t>
  </si>
  <si>
    <t>Grünland (%)</t>
  </si>
  <si>
    <t>Ackerland (%)</t>
  </si>
  <si>
    <t xml:space="preserve">Bitte geben Sie alle angebauten Kulturen incl. Untersaaten und Zwischenfrüchten und ihre Anbaufläche für die letzten drei Anbausaisons an. Bitte geben Sie immer die angebaute Fläche sowie entweder den Ertrag in dt/ha oder in dt an. Die jeweils andere Angabe lässt sich dann berechnen. Die Flächen auf denen Sie Grobfutter anbauen, müssen bei "Grobfutter A5.2" eingetragen werden. Fügen Sie für Zwischenfrüchte und Gras-Schnitte, die ungefähre Höhe bei Einarbeitung oder Schnitt und Anzahl der Schnitte hinzu. (Bemerkung: Schnitthöhe / Zwischenfrüchte: Einarbeitungshöhe &amp; Leguminosenanteil / Ertrag bei Leguminosen / Bsp.: 3 Schnitte bei 50 cm Höhe) Düngung BW: Bei Nutzung "Begrünungszwischenfrucht" oder "stillgelegt/aus d. Erzeugung genommmen" wird der Ertrag automatisch auf 0 gesetzt. Bei Brachen ist nur die Nutzung "stillgelegt/aus d. Erzeugung genommmen" möglich. In den Bemerkungen sollte festgehalten werden ob die Erträge belegt, berechnet oder geschätzt sind. </t>
  </si>
  <si>
    <t>Tierverkauf</t>
  </si>
  <si>
    <t>Tier. Prod. (SG)</t>
  </si>
  <si>
    <t>A8.Tierische Nährstoffoutputs (Tierverkauf/verluste; Milchverkauf, Verkauf tier. Erzeugnisse)</t>
  </si>
  <si>
    <t>A9.Tierische Nährstoffoutputs</t>
  </si>
  <si>
    <r>
      <rPr>
        <b/>
        <sz val="11"/>
        <color theme="1"/>
        <rFont val="Arial"/>
        <family val="2"/>
      </rPr>
      <t>A9.1 Wirtschaftsdüngerabgabe:</t>
    </r>
    <r>
      <rPr>
        <sz val="11"/>
        <color theme="1"/>
        <rFont val="Arial"/>
        <family val="2"/>
      </rPr>
      <t xml:space="preserve"> Bitte geben Sie für die Jahr 2016, 2017 und 2018  die jeweiligen abgegebenen Mengen organischen Dünger in t oder m³ an. Desweiteren benötigen wir Informationen über den Zielort des Wirtschaftsdüngers sowie die Entfernung (Transportstrecke). Abschließend werden noch die Daten zur Zusammensetzung des aufgenommenen Wirtschaftsdüngers erfragt.  Nutzen Sie bitte die grünen Felder, sollten Sie Wirtschaftsdünger abgegeben haben, die nicht im Drop Down Menü aufgeführt sind. Oder legen Sie über den Hyperlink in B5 einen eigenen Dünger in der Datenbank an.</t>
    </r>
  </si>
  <si>
    <t>Verkauf pfl. Produkte</t>
  </si>
  <si>
    <t>Wirtschaftsdüngerabgabe</t>
  </si>
  <si>
    <t>Saat-/Pflanzgut</t>
  </si>
  <si>
    <t>Lfd. Jahre</t>
  </si>
  <si>
    <t>Nährstoffaufnahme aus Grobfutter   
 (kg je mittlerem Jahresbestand/Jahr)</t>
  </si>
  <si>
    <t xml:space="preserve">Nährstoffausscheidungen in 
(kg je mittlerem Jahresbestand/ Jahr) </t>
  </si>
  <si>
    <r>
      <t>NH</t>
    </r>
    <r>
      <rPr>
        <b/>
        <vertAlign val="subscript"/>
        <sz val="12"/>
        <color rgb="FF000000"/>
        <rFont val="Arial"/>
        <family val="2"/>
      </rPr>
      <t>4</t>
    </r>
    <r>
      <rPr>
        <b/>
        <sz val="12"/>
        <color rgb="FF000000"/>
        <rFont val="Arial"/>
        <family val="2"/>
      </rPr>
      <t>-N</t>
    </r>
  </si>
  <si>
    <r>
      <t>N</t>
    </r>
    <r>
      <rPr>
        <b/>
        <vertAlign val="subscript"/>
        <sz val="12"/>
        <color rgb="FF000000"/>
        <rFont val="Arial"/>
        <family val="2"/>
      </rPr>
      <t>ges.</t>
    </r>
  </si>
  <si>
    <r>
      <t>P</t>
    </r>
    <r>
      <rPr>
        <b/>
        <vertAlign val="subscript"/>
        <sz val="12"/>
        <color rgb="FF000000"/>
        <rFont val="Arial"/>
        <family val="2"/>
      </rPr>
      <t>2</t>
    </r>
    <r>
      <rPr>
        <b/>
        <sz val="12"/>
        <color rgb="FF000000"/>
        <rFont val="Arial"/>
        <family val="2"/>
      </rPr>
      <t>O</t>
    </r>
    <r>
      <rPr>
        <b/>
        <vertAlign val="subscript"/>
        <sz val="12"/>
        <color rgb="FF000000"/>
        <rFont val="Arial"/>
        <family val="2"/>
      </rPr>
      <t>5</t>
    </r>
  </si>
  <si>
    <r>
      <t>K</t>
    </r>
    <r>
      <rPr>
        <b/>
        <vertAlign val="subscript"/>
        <sz val="12"/>
        <color rgb="FF000000"/>
        <rFont val="Arial"/>
        <family val="2"/>
      </rPr>
      <t>2</t>
    </r>
    <r>
      <rPr>
        <b/>
        <sz val="12"/>
        <color rgb="FF000000"/>
        <rFont val="Arial"/>
        <family val="2"/>
      </rPr>
      <t>O</t>
    </r>
  </si>
  <si>
    <t>Nährstoffgehalt [kg/t oder kg/m³]</t>
  </si>
  <si>
    <t>Geflügel-
mist/-kot</t>
  </si>
  <si>
    <t>organ-
ische und organisch-miner-
alische Dünge-
mittel</t>
  </si>
  <si>
    <t>Gärrück-
stände/
Klär-
schlamm</t>
  </si>
  <si>
    <t>Wirt-
schafts-
dünger mit eigenen Analyse-
ergeb-
nissen</t>
  </si>
  <si>
    <t>Aufbringungs-
verluste</t>
  </si>
  <si>
    <t>Gärrück-
standsfaktor</t>
  </si>
  <si>
    <t>[dt/ha]</t>
  </si>
  <si>
    <t>[%]</t>
  </si>
  <si>
    <t>[g]</t>
  </si>
  <si>
    <t>[kg/a]</t>
  </si>
  <si>
    <t>Körner-
legumino-
sen</t>
  </si>
  <si>
    <t>Hack-
früchte</t>
  </si>
  <si>
    <t>Energie-
pflanzen</t>
  </si>
  <si>
    <t>GPS-
Sorten</t>
  </si>
  <si>
    <t>[m³/t]</t>
  </si>
  <si>
    <t>[m³]</t>
  </si>
  <si>
    <t>[t]</t>
  </si>
  <si>
    <t>Festmist [t]</t>
  </si>
  <si>
    <r>
      <t>N</t>
    </r>
    <r>
      <rPr>
        <b/>
        <vertAlign val="subscript"/>
        <sz val="12"/>
        <color rgb="FF000000"/>
        <rFont val="Arial"/>
        <family val="2"/>
      </rPr>
      <t>gesamt</t>
    </r>
  </si>
  <si>
    <t>~ Preis/dt</t>
  </si>
  <si>
    <t>[€]</t>
  </si>
  <si>
    <t>Eigenen Mineraldünger anlegen</t>
  </si>
  <si>
    <t>Körner-
legumi-nosen</t>
  </si>
  <si>
    <t>Hack-früchte</t>
  </si>
  <si>
    <t>Energie-pflanzen</t>
  </si>
  <si>
    <t>Gärrück-stands-faktor</t>
  </si>
  <si>
    <t>mehr-schnitt-iger Feldfutter-bau</t>
  </si>
  <si>
    <t>Gemüse</t>
  </si>
  <si>
    <t>Blumenkohl</t>
  </si>
  <si>
    <t>Brokkoli</t>
  </si>
  <si>
    <t>Chicoreerüben</t>
  </si>
  <si>
    <t>Chinakohl</t>
  </si>
  <si>
    <t>Dill, Industrieware</t>
  </si>
  <si>
    <t>Dill, Frischmarkt</t>
  </si>
  <si>
    <t>Feldsalat</t>
  </si>
  <si>
    <t>Feldsalat, großblättrig</t>
  </si>
  <si>
    <t>Gemüseerbse</t>
  </si>
  <si>
    <t>Grünkohl</t>
  </si>
  <si>
    <t>Gurke, Einleger</t>
  </si>
  <si>
    <t>Knollenfenchel</t>
  </si>
  <si>
    <t>Kohlrabi</t>
  </si>
  <si>
    <t>Kürbis</t>
  </si>
  <si>
    <t>Melone</t>
  </si>
  <si>
    <t>Möhren, Bund-</t>
  </si>
  <si>
    <t>Möhren, Industrie</t>
  </si>
  <si>
    <t>Möhren, Wasch-</t>
  </si>
  <si>
    <t>Pastinake</t>
  </si>
  <si>
    <t>Petersilie, Blatt-, bis 1. Schnitt</t>
  </si>
  <si>
    <t>Petersilie, Blatt-, nach einem Schnitt</t>
  </si>
  <si>
    <t>Petersilie, Wurzel-</t>
  </si>
  <si>
    <t>Porree</t>
  </si>
  <si>
    <t>Radies</t>
  </si>
  <si>
    <t>Rettich, Bund-</t>
  </si>
  <si>
    <t>Rettich, deutsch</t>
  </si>
  <si>
    <t>Rettich, japanisch</t>
  </si>
  <si>
    <t>Rosenkohl</t>
  </si>
  <si>
    <t>Rote Rüben</t>
  </si>
  <si>
    <t>Rotkohl</t>
  </si>
  <si>
    <t>Rucola, Feinware</t>
  </si>
  <si>
    <t>Rucola, Grobware</t>
  </si>
  <si>
    <t>Salate, Baby Leaf Lettuce</t>
  </si>
  <si>
    <t>Salate, Blatt-, grün (Lollo, Eichblatt, Krul)</t>
  </si>
  <si>
    <t>Salate, Blatt-, rot (Lollo, Eichblatt, Krul)</t>
  </si>
  <si>
    <t>Salate, Eissalat</t>
  </si>
  <si>
    <t>Salate, Endivien, Frisee</t>
  </si>
  <si>
    <t>Salate, Endivien, glattblättrig</t>
  </si>
  <si>
    <t>Salate, Kopfsalat</t>
  </si>
  <si>
    <t>Salate, Radicchio</t>
  </si>
  <si>
    <t>Salate, verschiedene Arten</t>
  </si>
  <si>
    <t>Salate, Romana</t>
  </si>
  <si>
    <t>Salate, Romana Herzen</t>
  </si>
  <si>
    <t>Salate, Zuckerhut</t>
  </si>
  <si>
    <t>Schnittlauch, gesät, bis 1. Schnitt</t>
  </si>
  <si>
    <t>Schnittlauch, nach einem Schnitt</t>
  </si>
  <si>
    <t>Schnittlauch, Anbau für Treiberei</t>
  </si>
  <si>
    <t>Schwarzwurzel</t>
  </si>
  <si>
    <t>Sellerie, Bund-</t>
  </si>
  <si>
    <t>Sellerie, Knollen-</t>
  </si>
  <si>
    <t>Sellerie, Stangen-</t>
  </si>
  <si>
    <t>Mairüben (mit Laub)</t>
  </si>
  <si>
    <t>Teltower Rübchen (Herbstanbau)</t>
  </si>
  <si>
    <t>Spinat, Blatt-, FM, Baby</t>
  </si>
  <si>
    <t>Spinat, Blatt-, Standard</t>
  </si>
  <si>
    <t>Spinat, Hack, Standard</t>
  </si>
  <si>
    <t>Stangenbohne, Standard</t>
  </si>
  <si>
    <t>Weißkohl, Frischmarkt</t>
  </si>
  <si>
    <t>Weißkohl, Industrie</t>
  </si>
  <si>
    <t>Wirsing</t>
  </si>
  <si>
    <t>Zucchini</t>
  </si>
  <si>
    <t>Zuckermais</t>
  </si>
  <si>
    <t>Zwiebel, Bund-</t>
  </si>
  <si>
    <t>Zwiebel, Trocken</t>
  </si>
  <si>
    <t>Rhabarber 1. Standjahr</t>
  </si>
  <si>
    <t>Rhabarber 2. Standjahr Austrieb</t>
  </si>
  <si>
    <t>Rhabarber 3. Standjahr Austrieb</t>
  </si>
  <si>
    <t>Rhabarber ab 4. Standjahr Austrieb</t>
  </si>
  <si>
    <t>Spargel 1. Standjahr</t>
  </si>
  <si>
    <t>Spargel 2. Standjahr</t>
  </si>
  <si>
    <t>Spargel 3. Standjahr</t>
  </si>
  <si>
    <t>Spargel ab 4. Standjahr</t>
  </si>
  <si>
    <t>Aubergine, Freiland</t>
  </si>
  <si>
    <t>Aubergine, Folientunnel/Unter Glas (Bodenkulturen)</t>
  </si>
  <si>
    <t>Gurke, Folientunnel/Unter Glas (Bodenkulturen)</t>
  </si>
  <si>
    <t>Paprika, Freiland</t>
  </si>
  <si>
    <t>Paprika, Folientunnel/Unter Glas (Bodenkulturen)</t>
  </si>
  <si>
    <t>Tomate, Freiland</t>
  </si>
  <si>
    <t>Tomate, Folientunnel/Unter Glas (Bodenkulturen)</t>
  </si>
  <si>
    <t>Kernobst</t>
  </si>
  <si>
    <t>Süßkirschen</t>
  </si>
  <si>
    <t>Zwetschen</t>
  </si>
  <si>
    <t>Schwarze Johannisbeeren (z.B. Ben Alder)</t>
  </si>
  <si>
    <t>Rote Johannisbeeren (z.B. Rovada)</t>
  </si>
  <si>
    <t>Sommerhimbeere Glen Ample</t>
  </si>
  <si>
    <t>Sommerhimbeere Tulameen</t>
  </si>
  <si>
    <t>Herbsthimbeeren</t>
  </si>
  <si>
    <t>Stachelbeeren</t>
  </si>
  <si>
    <t>Brombeeren</t>
  </si>
  <si>
    <t>Eigene Kulturen anlegen</t>
  </si>
  <si>
    <t>eigenes Saatgut/Pflanzgut hinzufügen</t>
  </si>
  <si>
    <t>Eigenes Saatgut/Pflanzgut anlegen</t>
  </si>
  <si>
    <t>Kalenderjahr</t>
  </si>
  <si>
    <t>Wirtschaftsjahr</t>
  </si>
  <si>
    <t>Aufschlüsselung</t>
  </si>
  <si>
    <t>2018/2019</t>
  </si>
  <si>
    <t>2019/2020</t>
  </si>
  <si>
    <t>2020/2021</t>
  </si>
  <si>
    <t>Sonnenblumenextraktionsschrot, teilgeschält</t>
  </si>
  <si>
    <t>Sojaextraktionsschrot, geschält, 48 % RP</t>
  </si>
  <si>
    <t>Sojaextraktionsschrot, ungeschält, 44 % RP</t>
  </si>
  <si>
    <t>A.6.2 Grobfutter</t>
  </si>
  <si>
    <t>A.6.3 Grobfutteranteil</t>
  </si>
  <si>
    <t>A.12 Nährstoffoutputs</t>
  </si>
  <si>
    <r>
      <rPr>
        <b/>
        <sz val="11"/>
        <color theme="1"/>
        <rFont val="Arial"/>
        <family val="2"/>
      </rPr>
      <t xml:space="preserve">A12.1 Nährstoffabfuhr </t>
    </r>
    <r>
      <rPr>
        <sz val="11"/>
        <color theme="1"/>
        <rFont val="Arial"/>
        <family val="2"/>
      </rPr>
      <t>Bitte geben Sie alle Nährstoffoutputs durch Verkauf von Futtermitteln und Biogassubstrat, sowie Sonstigen Pflanzlichen Produkten an. Sollten eigene Untersuchungsergebnisse zu Nährstoffergebnissen vorliegen, rechnen wir gerne mit betriebspezifischen Daten. (N-Gehalt [kg/t FM], TS-Gehalt* %, P2O5-Gehalt* [kg/t FM], K2O-Gehalt* [kg/t FM], MgO-Gehalt* [kg/t FM], CaO-Gehalt* [kg/t FM], Grobfutter)</t>
    </r>
  </si>
  <si>
    <t>A.5.1 Nährstoffzufuhr</t>
  </si>
  <si>
    <t>A.6.Tierische Nährstoffinputs</t>
  </si>
  <si>
    <t>A.3 Pflanzenbau</t>
  </si>
  <si>
    <t>davon Gemüse Freiland (in ha)</t>
  </si>
  <si>
    <t>davon Gemüse unter Glas (in ha)</t>
  </si>
  <si>
    <t>Gemüse Freiland (ha)</t>
  </si>
  <si>
    <t>Gemüse unter Glas (ha)</t>
  </si>
  <si>
    <t xml:space="preserve">Bemerkungen </t>
  </si>
  <si>
    <t>Ø Gemüse Freiland (ha)</t>
  </si>
  <si>
    <t>Ø Gemüse unter Glas (ha)</t>
  </si>
  <si>
    <t>davon Flächen in ökologischer Bewirtschaftung (ha)</t>
  </si>
  <si>
    <t>Fl. in öko. Bewirtschaftung (ha)</t>
  </si>
  <si>
    <t>Ø Fl. in öko. Bewirtschaftung (ha)</t>
  </si>
  <si>
    <t>Ø TKG</t>
  </si>
  <si>
    <t xml:space="preserve">Ø TKG </t>
  </si>
  <si>
    <t>Buschbohne</t>
  </si>
  <si>
    <t>Dicke Bohne</t>
  </si>
  <si>
    <t>zurück zur Dateneingabe Abgabe</t>
  </si>
  <si>
    <t>zurück zur Dateneingabe Aufnahme</t>
  </si>
  <si>
    <t>Gülle Schweinemast N/P-reduziert, 5% TS</t>
  </si>
  <si>
    <t>Gülle Schweinemast N/P-reduziert, 7,5% TS</t>
  </si>
  <si>
    <t>Gülle Schweinezucht N/P-reduziert, 5% TS</t>
  </si>
  <si>
    <t>Gülle Schweinezucht N/P-reduziert, 7,5% TS</t>
  </si>
  <si>
    <t>Gülle Milchvieh Ackerland, 7,5% TS</t>
  </si>
  <si>
    <t>Gülle Milchvieh Ackerland, 10% TS</t>
  </si>
  <si>
    <t>davon Flächen ohne Düngung und ohne landwirtsch. Nutzung</t>
  </si>
  <si>
    <t xml:space="preserve">gedüngte und landwirtsch. genutzte Fläche </t>
  </si>
  <si>
    <t>2021/2022</t>
  </si>
  <si>
    <t>2022/2023</t>
  </si>
  <si>
    <t>Alzon (flüssig) (+6S)</t>
  </si>
  <si>
    <t xml:space="preserve">Alzon 46 </t>
  </si>
  <si>
    <t>Baywa</t>
  </si>
  <si>
    <t>ASL 5 (+ 6S)</t>
  </si>
  <si>
    <t>ASS 26 (+13S) - Ammonsulfatsalpeter</t>
  </si>
  <si>
    <t>Basfoliar Top-N SL (flüssig)</t>
  </si>
  <si>
    <t>CompoExpert</t>
  </si>
  <si>
    <t xml:space="preserve">Branntkalk </t>
  </si>
  <si>
    <t>DAP 18+46 - Diammonphosphat</t>
  </si>
  <si>
    <t>DAP 18+46 (+2,5S) - Diammonphosphat</t>
  </si>
  <si>
    <t>Entec spezial 12+12+17 (+2Mg+8S)</t>
  </si>
  <si>
    <t>Entec perfekt 14+7+17 (+2Mg)</t>
  </si>
  <si>
    <t>Entec perfect 15+5+20</t>
  </si>
  <si>
    <t>Entec 20+8+10</t>
  </si>
  <si>
    <t>Entec 20+10+10</t>
  </si>
  <si>
    <t>Entec 24+8+7 (+2S)</t>
  </si>
  <si>
    <t>Entec 25+15</t>
  </si>
  <si>
    <t>Entec 26 (+13S)</t>
  </si>
  <si>
    <t>Hakaphos Basis 3</t>
  </si>
  <si>
    <t>40er Korn-Kali (+6Mg+5S)</t>
  </si>
  <si>
    <t xml:space="preserve">60er Kali </t>
  </si>
  <si>
    <t>Kaliumnitrat bzw. Krista K Plus</t>
  </si>
  <si>
    <t>Yara</t>
  </si>
  <si>
    <t>KAS 24 (+12S)</t>
  </si>
  <si>
    <t>KAS 24 (+6S) z.B. YaraBela Sulfan</t>
  </si>
  <si>
    <t>KAS 24 (+8Mg+6S) z.B. YaraBela Optimag 24</t>
  </si>
  <si>
    <t>KAS 27</t>
  </si>
  <si>
    <t>Kalksalpeter bzw. Calcinit</t>
  </si>
  <si>
    <t>Lebosol Kalium-Plus</t>
  </si>
  <si>
    <t>Lebosol</t>
  </si>
  <si>
    <t>Linzer Gold 24/14 Spezial</t>
  </si>
  <si>
    <t>Linzer Ware</t>
  </si>
  <si>
    <t>Nitrophoska 13+9+16 (+4Mg)</t>
  </si>
  <si>
    <t>Nitrophoska 14+10+20</t>
  </si>
  <si>
    <t>Nitrophoska 20+10+10</t>
  </si>
  <si>
    <t>Nitrophoska 20+8+8 (+3Mg+4S)</t>
  </si>
  <si>
    <t>Nitrophoska 21+8+11</t>
  </si>
  <si>
    <t>Nitrophoska 24+8+8</t>
  </si>
  <si>
    <t>NovaPhos 0+23</t>
  </si>
  <si>
    <t>NP 19+19</t>
  </si>
  <si>
    <t>NP 20+20 (+2S)</t>
  </si>
  <si>
    <t>NPK 3+13+33</t>
  </si>
  <si>
    <t>NPK 10+18+6 (+12S)</t>
  </si>
  <si>
    <t>NPK 12+8+15 (+2Mg)</t>
  </si>
  <si>
    <t>NPK 12+12+1 (+2Mg)</t>
  </si>
  <si>
    <t>NPK 12+12+17 (+2Mg+6S)</t>
  </si>
  <si>
    <t>NPK 13+10+20 (+3S)</t>
  </si>
  <si>
    <t>NPK 13+9+16 (+4Mg+7S)</t>
  </si>
  <si>
    <t>NPK 13+13+21</t>
  </si>
  <si>
    <t>NPK 14+10+20 (+4S)</t>
  </si>
  <si>
    <t>NPK 14+14+14</t>
  </si>
  <si>
    <t>NPK 15+5+20 (+2Mg+8S)</t>
  </si>
  <si>
    <t>NPK 15+10+10 (+2Mg+8S)</t>
  </si>
  <si>
    <t>NPK 15+13+13 (+5S)</t>
  </si>
  <si>
    <t>NPK 15+15+15 (+3S)</t>
  </si>
  <si>
    <t>NPK 16+16+16</t>
  </si>
  <si>
    <t>NPK 19+9+14</t>
  </si>
  <si>
    <t>RWZ</t>
  </si>
  <si>
    <t>NPK 20+8+8</t>
  </si>
  <si>
    <t>NPK 20+10+10 (+3S)</t>
  </si>
  <si>
    <t>NPK 24+5+5 (+4S)</t>
  </si>
  <si>
    <t>Novatec 18 fluid</t>
  </si>
  <si>
    <t>Monoammonphosphat MAP
(NP 12+52)</t>
  </si>
  <si>
    <t>Patent-PK 12+15 (+5Mg+9S)</t>
  </si>
  <si>
    <t>PK 7+21 (+5Mg+9S)</t>
  </si>
  <si>
    <t>PK 10+15 (+5Mg+10S)</t>
  </si>
  <si>
    <t>PK 10+25 (+4Mg+7S)</t>
  </si>
  <si>
    <t>PK 12+19 (+4Mg)</t>
  </si>
  <si>
    <t>PK 12+24</t>
  </si>
  <si>
    <t>PK 13+17 (+4Mg)</t>
  </si>
  <si>
    <t>PK 14+14 (+4Mg)</t>
  </si>
  <si>
    <t>PK 5+20</t>
  </si>
  <si>
    <t>PK 16+16 (+2Mg+8S)</t>
  </si>
  <si>
    <t>PK 20+30</t>
  </si>
  <si>
    <t>Rhe-Ka-Phos 9+25 (+6S)</t>
  </si>
  <si>
    <t>Rhe-Ka-Phos 10+21 (+6S)</t>
  </si>
  <si>
    <t>Rhe-Ka-Phos 14+24 (+4Mg+6S)</t>
  </si>
  <si>
    <t>Rhe-Ka-Phos 15+15 (+4Mg+6S)</t>
  </si>
  <si>
    <t>Rhe-Ka-Phos 20+30 (+2S)</t>
  </si>
  <si>
    <t>Stabilo N 37 (+8S)</t>
  </si>
  <si>
    <t>Beiselen</t>
  </si>
  <si>
    <t>Stabilo N 39 (+6S)</t>
  </si>
  <si>
    <t>Stabilo N 40 (+5S)</t>
  </si>
  <si>
    <t>Superphosphat 18 (+12S)</t>
  </si>
  <si>
    <t>Top Phos 15+20</t>
  </si>
  <si>
    <t>Timac Agro</t>
  </si>
  <si>
    <t>Universol violet</t>
  </si>
  <si>
    <t>ICL-sf.com</t>
  </si>
  <si>
    <t>Neue Kultur anlegen</t>
  </si>
  <si>
    <t>Substrat (Bio Potgrond)</t>
  </si>
  <si>
    <t xml:space="preserve">Durchschnittsertrag </t>
  </si>
  <si>
    <t>[kg/t]</t>
  </si>
  <si>
    <r>
      <rPr>
        <b/>
        <sz val="12"/>
        <color theme="1"/>
        <rFont val="Arial"/>
        <family val="2"/>
      </rPr>
      <t xml:space="preserve">A4.1. Tierzukauf: </t>
    </r>
    <r>
      <rPr>
        <sz val="12"/>
        <color theme="1"/>
        <rFont val="Arial"/>
        <family val="2"/>
      </rPr>
      <t>Bitte geben Sie für das jeweilige Jahr die jeweiligen Tierarten, sowie das Gewicht in Tonnen und die Stückzahl an. Nutzen Sie bitte die grünen Felder in Zeile 26 bis 30 sollten Sie Tierarten zugekauft haben, die nicht in der Liste des Drop-Down-Menüs aufgeführt sind.</t>
    </r>
  </si>
  <si>
    <r>
      <t>kg*a</t>
    </r>
    <r>
      <rPr>
        <vertAlign val="superscript"/>
        <sz val="12"/>
        <color rgb="FF000000"/>
        <rFont val="Arial"/>
        <family val="2"/>
      </rPr>
      <t>-1</t>
    </r>
  </si>
  <si>
    <r>
      <rPr>
        <b/>
        <sz val="12"/>
        <color theme="1"/>
        <rFont val="Arial"/>
        <family val="2"/>
      </rPr>
      <t xml:space="preserve">A7.2. Futtermittel/Biogassubstrat </t>
    </r>
    <r>
      <rPr>
        <sz val="12"/>
        <color theme="1"/>
        <rFont val="Arial"/>
        <family val="2"/>
      </rPr>
      <t>Bitte geben Sie alle Nährstoffinputs durch Zukauf von Futtermitteln und Biogassubstrat an. Sollten eigene Untersuchungsergebnisse zu Nährstoffergebnissen vorliegen, rechnen wir gerne mit betriebspezifischen Daten. (N-Gehalt [kg/t FM], TS-Gehalt* %, P2O5-Gehalt* [kg/t FM], K2O-Gehalt* [kg/t FM], MgO-Gehalt* [kg/t FM], CaO-Gehalt* [kg/t FM], Grobfutter) Nutzen Sie bitte den Hyperlink in A5, sollten Sie Futtermittel und Biogassubstrat zugekauft haben, das nicht in der Liste des Drop-Down-Menüs aufgeführt ist. Bei Mineralfutter sollte zusätzlich aufgeführt werden um welches Futter es sich handelt.</t>
    </r>
  </si>
  <si>
    <r>
      <rPr>
        <b/>
        <sz val="12"/>
        <color theme="1"/>
        <rFont val="Arial"/>
        <family val="2"/>
      </rPr>
      <t xml:space="preserve">A8.1. Tierverkauf: </t>
    </r>
    <r>
      <rPr>
        <sz val="12"/>
        <color theme="1"/>
        <rFont val="Arial"/>
        <family val="2"/>
      </rPr>
      <t>Bitte geben Sie für das jeweilige Jahr die jeweiligen Tierischen Produkte (Verkauf &amp; Verlust, inklusive Schafwolle u. Hühnerei), sowie das Lebendgewicht in Tonnen und die Stückzahl an. Nutzen Sie bitte die grünen Felder, sollten Sie Tierverkäufe bzw. Tierverluste haben, die nicht im Drop Down Menü gelistet sind.</t>
    </r>
  </si>
  <si>
    <r>
      <rPr>
        <b/>
        <sz val="12"/>
        <color theme="1"/>
        <rFont val="Arial"/>
        <family val="2"/>
      </rPr>
      <t>A 8.2: Tierische Produkte mit Schlachtgewicht:</t>
    </r>
    <r>
      <rPr>
        <sz val="12"/>
        <color theme="1"/>
        <rFont val="Arial"/>
        <family val="2"/>
      </rPr>
      <t xml:space="preserve"> Bitte geben Sie für das jeweilige Jahr die jeweiligen Tierischen Produkte , sowie das Schlachtgewicht in Tonnen und die Stückzahl an. Nutzen Sie bitte die grünen Felder, sollten Sie Tierverkäufe bzw. tierische Produke (Schlachtgewicht) haben, die nicht im Drop Down Menü aufgeführt sind.</t>
    </r>
  </si>
  <si>
    <r>
      <t xml:space="preserve">A.8.3 Milchverkauf: </t>
    </r>
    <r>
      <rPr>
        <sz val="12"/>
        <rFont val="Arial"/>
        <family val="2"/>
      </rPr>
      <t>Bitte geben Sie die verkaufte Milch für die jeweiligen Jahre, mit Eiweißgehalt und Menge an. Bitte nutzen Sie die grünen Felder, sollten Sie Milch verkaufen, die nicht im Drop Down Menü aufgeführt ist.</t>
    </r>
  </si>
  <si>
    <r>
      <t>Jauche [m</t>
    </r>
    <r>
      <rPr>
        <vertAlign val="superscript"/>
        <sz val="11"/>
        <color theme="1"/>
        <rFont val="Arial"/>
        <family val="2"/>
      </rPr>
      <t>3</t>
    </r>
    <r>
      <rPr>
        <sz val="11"/>
        <color theme="1"/>
        <rFont val="Arial"/>
        <family val="2"/>
      </rPr>
      <t>]</t>
    </r>
  </si>
  <si>
    <r>
      <t>N</t>
    </r>
    <r>
      <rPr>
        <b/>
        <vertAlign val="subscript"/>
        <sz val="11"/>
        <color theme="1"/>
        <rFont val="Arial"/>
        <family val="2"/>
      </rPr>
      <t>brutto</t>
    </r>
  </si>
  <si>
    <r>
      <t>P</t>
    </r>
    <r>
      <rPr>
        <b/>
        <vertAlign val="subscript"/>
        <sz val="11"/>
        <color theme="1"/>
        <rFont val="Arial"/>
        <family val="2"/>
      </rPr>
      <t>2</t>
    </r>
    <r>
      <rPr>
        <b/>
        <sz val="11"/>
        <color theme="1"/>
        <rFont val="Arial"/>
        <family val="2"/>
      </rPr>
      <t>O</t>
    </r>
    <r>
      <rPr>
        <b/>
        <vertAlign val="subscript"/>
        <sz val="11"/>
        <color theme="1"/>
        <rFont val="Arial"/>
        <family val="2"/>
      </rPr>
      <t>5</t>
    </r>
  </si>
  <si>
    <r>
      <t>K</t>
    </r>
    <r>
      <rPr>
        <b/>
        <vertAlign val="subscript"/>
        <sz val="11"/>
        <color theme="1"/>
        <rFont val="Arial"/>
        <family val="2"/>
      </rPr>
      <t>2</t>
    </r>
    <r>
      <rPr>
        <b/>
        <sz val="11"/>
        <color theme="1"/>
        <rFont val="Arial"/>
        <family val="2"/>
      </rPr>
      <t>O</t>
    </r>
  </si>
  <si>
    <r>
      <t>Jungrinderaufzucht GL ext</t>
    </r>
    <r>
      <rPr>
        <sz val="11"/>
        <color rgb="FFFF0000"/>
        <rFont val="Arial"/>
        <family val="2"/>
      </rPr>
      <t xml:space="preserve"> </t>
    </r>
    <r>
      <rPr>
        <sz val="11"/>
        <rFont val="Arial"/>
        <family val="2"/>
      </rPr>
      <t>7</t>
    </r>
    <r>
      <rPr>
        <sz val="11"/>
        <color theme="1"/>
        <rFont val="Arial"/>
        <family val="2"/>
      </rPr>
      <t>-12 M</t>
    </r>
  </si>
  <si>
    <t>Leg-Anteil</t>
  </si>
  <si>
    <t>Ndfa</t>
  </si>
  <si>
    <t xml:space="preserve"> TM anteil</t>
  </si>
  <si>
    <t>%N_FM</t>
  </si>
  <si>
    <t>FM ber. A.TM</t>
  </si>
  <si>
    <t>TM aus FM</t>
  </si>
  <si>
    <t>TM Ert Repro</t>
  </si>
  <si>
    <t>TM EWR anteil</t>
  </si>
  <si>
    <t>N EWR Anteil</t>
  </si>
  <si>
    <t>NHP+NEWR/FixHP</t>
  </si>
  <si>
    <t>FixHP</t>
  </si>
  <si>
    <t>NFixNP</t>
  </si>
  <si>
    <t>FixEWR</t>
  </si>
  <si>
    <t>Luzerne (Reinsaat)</t>
  </si>
  <si>
    <t>Brache Blühmischung</t>
  </si>
  <si>
    <t xml:space="preserve">Brache Kleegras </t>
  </si>
  <si>
    <t>Ackerbohne GD</t>
  </si>
  <si>
    <t>ZW Herb: Körnerleguminosen</t>
  </si>
  <si>
    <t>ZW Herb: Feinleguminosen</t>
  </si>
  <si>
    <t>ZW üW: Landsberger Gemenge</t>
  </si>
  <si>
    <t>ZW Herb: Leguminosen-Nicht Leguminosen Gemenge</t>
  </si>
  <si>
    <t>ZW üW: Leguminosen-Nicht Leguminosen Gemenge</t>
  </si>
  <si>
    <t>ZW üW: Wickroggen</t>
  </si>
  <si>
    <t>Drusch</t>
  </si>
  <si>
    <t>Weide extensiv</t>
  </si>
  <si>
    <t>Weide intensiv</t>
  </si>
  <si>
    <t>Wiese extensiv</t>
  </si>
  <si>
    <t>Wiese intensiv</t>
  </si>
  <si>
    <t>Pflücke</t>
  </si>
  <si>
    <t>nach KTBL</t>
  </si>
  <si>
    <t xml:space="preserve">Verdeckte Daten </t>
  </si>
  <si>
    <t xml:space="preserve">Umrechungsdaten auf Basis von REPRO (Hülsbergen) und BeSyd (Sachsen) </t>
  </si>
  <si>
    <t>Ganzpflanze</t>
  </si>
  <si>
    <t>Legum.-(grobk.)/ Nicht-legum.-Gemenge</t>
  </si>
  <si>
    <t>Wickroggen</t>
  </si>
  <si>
    <t>Sommer-Gemenge, Legum.anteil &gt;30-75 %</t>
  </si>
  <si>
    <t>Winter-Gemenge, Legum.anteil &gt;30-75 %</t>
  </si>
  <si>
    <t>Klee allgemein</t>
  </si>
  <si>
    <t>Grünland 1 Schnitt 4 t TM ha</t>
  </si>
  <si>
    <t>Grünland 2 Schnitte 5,5 t TM ha</t>
  </si>
  <si>
    <t>Grünland 3 Schnitte 8 t TM ha</t>
  </si>
  <si>
    <t>Grünland 4 Schnitte 9 t TM ha</t>
  </si>
  <si>
    <t>Grünland 5 Schnitte 11 t TM ha</t>
  </si>
  <si>
    <r>
      <rPr>
        <b/>
        <sz val="12"/>
        <color theme="1"/>
        <rFont val="Arial"/>
        <family val="2"/>
      </rPr>
      <t>A10.1. pflanzl. Nährstoffabfuhr</t>
    </r>
    <r>
      <rPr>
        <sz val="12"/>
        <color theme="1"/>
        <rFont val="Arial"/>
        <family val="2"/>
      </rPr>
      <t xml:space="preserve"> Bitte geben Sie alle Nährstoffoutputs durch Verkauf von Saat- und Pflanzgut. Geben Sie dazu die verkaufte Menge und wenn möglich auch den Preis an. Nutzen Sie bitte die grünen Felder, wenn Sie Saat-/Pflanzgut bzw. pflanzliche Erzeugnisse verkaufen, die nicht in dem Drop Down Menü aufgeführt sind. Eingaben in t FM, Körner übliche Feuchte nach Trocknung, Grünlanderträge in TM</t>
    </r>
  </si>
  <si>
    <t>Obst = konv *o.6</t>
  </si>
  <si>
    <t>Düngung BW + REPRO+BESyD</t>
  </si>
  <si>
    <t>Kategorie</t>
  </si>
  <si>
    <t>Anis, Samen</t>
  </si>
  <si>
    <t>Gewürz</t>
  </si>
  <si>
    <t>Arzneifenchel, Samen</t>
  </si>
  <si>
    <t>Bärlauch, Blätter</t>
  </si>
  <si>
    <t>Basilikum, Kraut b. Blühbeginn</t>
  </si>
  <si>
    <t>Bergbohnenkraut, Blühendes Kraut</t>
  </si>
  <si>
    <t>Bohnenkraut, einjährig, Blühendes Kraut</t>
  </si>
  <si>
    <t>Borretsch, Blühendes Kraut</t>
  </si>
  <si>
    <t>Brunnenkresse 3), Kraut</t>
  </si>
  <si>
    <t>Dost, Oregano, Blühendes Kraut</t>
  </si>
  <si>
    <t>Estragon, Deutscher, Nicht blühendes Kraut</t>
  </si>
  <si>
    <t>Gartenkresse, Kraut</t>
  </si>
  <si>
    <t>Gartenpimpinelle, Kraut</t>
  </si>
  <si>
    <t>Ingwer, Rhizom</t>
  </si>
  <si>
    <t>Kamille, Blühhorizont, Blühhorizont</t>
  </si>
  <si>
    <t>Kerbel, Kraut</t>
  </si>
  <si>
    <t>Koriander, Kraut, Kraut für Blattdroge</t>
  </si>
  <si>
    <t>Koriander, Samen</t>
  </si>
  <si>
    <t>Knoblauch, Zwiebel ganz</t>
  </si>
  <si>
    <t>Kümmel, einjährig, Samen</t>
  </si>
  <si>
    <t>Liebstöckel, Nicht blühendes Kraut</t>
  </si>
  <si>
    <t>Majoran, Kraut bei Blühbeginn</t>
  </si>
  <si>
    <t>Meerrettich, Wurzeln</t>
  </si>
  <si>
    <t>Rosmarin 3), Nicht blühendes Kraut</t>
  </si>
  <si>
    <t>Salbei (Salvia officinalis), Nicht blühendes Kraut</t>
  </si>
  <si>
    <t>Schnittlauch, bis 1. Schnitt, Kraut, bis 1. Schnitt</t>
  </si>
  <si>
    <t>Schnittlauch, nach 1. Schnitt, Kraut, nach 1 Schnitt</t>
  </si>
  <si>
    <t>Senf, Brauner, Samen</t>
  </si>
  <si>
    <t>Senf, Gelber/Weißer, Samen</t>
  </si>
  <si>
    <t>Senf, Schwarzer, Samen</t>
  </si>
  <si>
    <t>Thymian, Blühendes Kraut</t>
  </si>
  <si>
    <t>Zitronenmelisse, Nicht blühendes Kraut</t>
  </si>
  <si>
    <t>Obst</t>
  </si>
  <si>
    <t>Gesamt (dt)</t>
  </si>
  <si>
    <t xml:space="preserve">entspricht KAS </t>
  </si>
  <si>
    <r>
      <rPr>
        <b/>
        <sz val="12"/>
        <color theme="1"/>
        <rFont val="Arial"/>
        <family val="2"/>
      </rPr>
      <t>A.6.1. Wirtschaftsdüngeraufnahme:</t>
    </r>
    <r>
      <rPr>
        <sz val="12"/>
        <color theme="1"/>
        <rFont val="Arial"/>
        <family val="2"/>
      </rPr>
      <t xml:space="preserve"> Bitte geben Sie die jeweiligen aufgenommenen Mengen organischen Dünger in t oder m³ an. Desweiteren benötigen wir Informationen über die Herkunft des Wirtschaftsdüngers sowie die Entfernung (Transportstrecke) als auch die Ausbringmethode. Abschließend werden noch die Daten zur Zusammensetzung des aufgenommenen Wirtschaftsdüngers erfragt. Nutzen Sie bitte den Hyperlink in B5, sollten Sie organischen Dünger aufgenommen haben, der nicht im Drop Down Menü aufgeführt ist, um weitere Düngemittel anzulegen.
Hier auch die </t>
    </r>
    <r>
      <rPr>
        <b/>
        <sz val="12"/>
        <color theme="1"/>
        <rFont val="Arial"/>
        <family val="2"/>
      </rPr>
      <t>organischen Handelsdünger</t>
    </r>
    <r>
      <rPr>
        <sz val="12"/>
        <color theme="1"/>
        <rFont val="Arial"/>
        <family val="2"/>
      </rPr>
      <t xml:space="preserve"> eintragen</t>
    </r>
  </si>
  <si>
    <t>Festmist Rind By5</t>
  </si>
  <si>
    <t>BiogasGärrest By5</t>
  </si>
  <si>
    <t>KartoffelSirup By5</t>
  </si>
  <si>
    <t xml:space="preserve">Bioilsa </t>
  </si>
  <si>
    <t>Kompost Grüngut</t>
  </si>
  <si>
    <t>Kompost Grüngut eigen By4</t>
  </si>
  <si>
    <t>Landschaftspflegematerial</t>
  </si>
  <si>
    <t>Bio-Agenasol</t>
  </si>
  <si>
    <t xml:space="preserve">t </t>
  </si>
  <si>
    <t>KALISOP</t>
  </si>
  <si>
    <t>eigen HJR</t>
  </si>
  <si>
    <t>Die folgenden Arbeitsblätter sollten mit möglichst belegten Daten ausgefüllt werden. Sollten einzelne Kulturen, Futtermittel, Düngemittel etc. nicht über das Dropdown Menü wählbar sein, nutzen Sie bitte die grünen Zeilen oder das Feld 'eigene ... anlegen'.</t>
  </si>
  <si>
    <t xml:space="preserve">Mit den gesammelten Daten des Betriebes sollen die Nährstoffinputs und -Outputs des Betriebes analysieren analysiert werden. Diese Informationen dienen dazu, den Nährstoffverbrauch und den Einsatz der Düngemittel besser zu verstehen und zu beurteilen.  </t>
  </si>
  <si>
    <t>Lebensmittel</t>
  </si>
  <si>
    <t>Menge / Einheit</t>
  </si>
  <si>
    <t>Größe</t>
  </si>
  <si>
    <t>Lebensmittelwissen</t>
  </si>
  <si>
    <t>BVL</t>
  </si>
  <si>
    <t>N-Expert</t>
  </si>
  <si>
    <t>Essbarer Anteil 
BVL</t>
  </si>
  <si>
    <t>Quellen</t>
  </si>
  <si>
    <t>https://www.lebensmittelwissen.de/tipps/haushalt/portionsgroessen/gemuese.php</t>
  </si>
  <si>
    <t>Artischocke</t>
  </si>
  <si>
    <t>1 Stück</t>
  </si>
  <si>
    <t>mittel</t>
  </si>
  <si>
    <t>Artischockenherz</t>
  </si>
  <si>
    <t>?</t>
  </si>
  <si>
    <t>Aubergine</t>
  </si>
  <si>
    <t>klein</t>
  </si>
  <si>
    <t>Bleichsellerie</t>
  </si>
  <si>
    <t>1 Stange</t>
  </si>
  <si>
    <t>Champignon</t>
  </si>
  <si>
    <t>groß</t>
  </si>
  <si>
    <t>Chicoree</t>
  </si>
  <si>
    <t>1 Kolben</t>
  </si>
  <si>
    <t>1 Kopf</t>
  </si>
  <si>
    <t xml:space="preserve">Prüße, U.; Hüther, L.; Hohgardt, K. (2003): Mittlere Gewichte einzelner Obst- und Gemüseerzeugnisse. Bundesamt für Verbraucherschutz und Lebensmittelsicherheit. Braunschweig. </t>
  </si>
  <si>
    <t>Cornichon</t>
  </si>
  <si>
    <t>Online verfügbar unter https://www.bvl.bund.de/SharedDocs/Downloads/04_Pflanzenschutzmittel/rueckst_gew_obst_gem%C3%BCde_pdf.html.</t>
  </si>
  <si>
    <t>Dill</t>
  </si>
  <si>
    <t>1 Bund</t>
  </si>
  <si>
    <t>Fenchel</t>
  </si>
  <si>
    <t>1 Knolle</t>
  </si>
  <si>
    <t>http://n-expert.igzev.de/</t>
  </si>
  <si>
    <t>Gemüsezwiebel</t>
  </si>
  <si>
    <t>Gewürzgurke</t>
  </si>
  <si>
    <t>BSc Seifert</t>
  </si>
  <si>
    <t>Seifert, Diana (2020): Eigenbetriebliche Stickstoffversorgung in einem Demeter-Gemüsebaubetrieb. thesis. TU München, Weihenstephan. Lehrstuhl für Ökologischen Landbau und Pflanzenbausysteme.</t>
  </si>
  <si>
    <t>Lauch</t>
  </si>
  <si>
    <t xml:space="preserve">Möhren </t>
  </si>
  <si>
    <t>Bund</t>
  </si>
  <si>
    <t>Karotte</t>
  </si>
  <si>
    <t>Radieschen</t>
  </si>
  <si>
    <t>1 Bund (10)</t>
  </si>
  <si>
    <t>Radicchio</t>
  </si>
  <si>
    <t>Rettich</t>
  </si>
  <si>
    <t>Rettich japan.</t>
  </si>
  <si>
    <t>Rote Beete</t>
  </si>
  <si>
    <t xml:space="preserve">1 Bund </t>
  </si>
  <si>
    <t>Eisbergsalat</t>
  </si>
  <si>
    <t>Eichblatt grün</t>
  </si>
  <si>
    <t>Eichblatt rot</t>
  </si>
  <si>
    <t>Eichblatt mix</t>
  </si>
  <si>
    <t>Endivien</t>
  </si>
  <si>
    <t>Kopfsalat grün</t>
  </si>
  <si>
    <t>Kopfsalat rot</t>
  </si>
  <si>
    <t>Kopfsalat mix</t>
  </si>
  <si>
    <t>Batavia grün</t>
  </si>
  <si>
    <t>Batavia rot</t>
  </si>
  <si>
    <t>Batavia mix</t>
  </si>
  <si>
    <t>Romana Herzen</t>
  </si>
  <si>
    <t xml:space="preserve">Romana </t>
  </si>
  <si>
    <t>Salatgurke</t>
  </si>
  <si>
    <t>Sellerie</t>
  </si>
  <si>
    <t xml:space="preserve">Sellerie </t>
  </si>
  <si>
    <t>Sellerie Stangen-</t>
  </si>
  <si>
    <t>Pflanze</t>
  </si>
  <si>
    <t>Weißkohl</t>
  </si>
  <si>
    <t>Wurzelpetersilie</t>
  </si>
  <si>
    <t>Zwiebel</t>
  </si>
  <si>
    <t>Zwiebel Bund</t>
  </si>
  <si>
    <t>zwiebel, Speise</t>
  </si>
  <si>
    <t>zwiebel Gemüse</t>
  </si>
  <si>
    <t>zwiebel, lauch</t>
  </si>
  <si>
    <t>Süßkartoffel</t>
  </si>
  <si>
    <t>Paprika</t>
  </si>
  <si>
    <t>Tomate</t>
  </si>
  <si>
    <t>Datenerhebung des Projekts Nutri@ÖkoGemüse  BÖLN FKZ 2818OE013</t>
  </si>
  <si>
    <t>Basierend auf Düngungsnetzwerk BW, Bearbeitung Hanna Krautscheid, LTZ Augustenberg, weitere Bearbeitung in Nutri@ÖkoGemüse</t>
  </si>
  <si>
    <t>Komm. Eingabe hier ändert die Jahreszahlen auf  allen Datenblättern</t>
  </si>
  <si>
    <r>
      <rPr>
        <b/>
        <sz val="11"/>
        <color theme="1"/>
        <rFont val="Arial"/>
        <family val="2"/>
      </rPr>
      <t>A.5 pflanzl. Nährstoffzufuhr</t>
    </r>
    <r>
      <rPr>
        <sz val="11"/>
        <color theme="1"/>
        <rFont val="Arial"/>
        <family val="2"/>
      </rPr>
      <t xml:space="preserve"> Bitte geben Sie alle Nährstoffinputs durch Zukauf von Saat- und Pflanzgut. Geben Sie dazu die gekaufte Menge und wenn möglich auch die Sorte an. Nutzen Sie bitte die grünen Felder sollten Sie Saat-und Pflanzgut zugekauft haben, das nicht in der Liste des Drop-Down-Menüs aufgeführt ist. Bei Zwischenfruchtmischungen muss die Zusammensetzung des Saatguts aufgelistet werden!
</t>
    </r>
    <r>
      <rPr>
        <b/>
        <sz val="12"/>
        <color theme="1"/>
        <rFont val="Arial"/>
        <family val="2"/>
      </rPr>
      <t>Zusätzlich in diese Liste die Mineraldünger eintragen (die im gleichen Datenblatt verzeichnet sind.</t>
    </r>
  </si>
  <si>
    <t xml:space="preserve">Hoftorbilanzen für ökologische Gemüsebaubetriebe </t>
  </si>
  <si>
    <t>Bilanzierungstool zur Berechnung von Nährstoffbilanzen Ökologischer Gemüsebaubetriebe, weiterentwickelt im Rahmen des Projekts Nutri@ÖkoGemüse</t>
  </si>
  <si>
    <t xml:space="preserve">Beispiel-Bilanz aus </t>
  </si>
  <si>
    <t>DüngungsNetzwerk BW</t>
  </si>
  <si>
    <t>Saat- und Pflanzgut
Mineraldünger
Pflanzsubstrate</t>
  </si>
  <si>
    <t>Klasmann KKS Bio Potgrond</t>
  </si>
  <si>
    <t>Rezeptur 023</t>
  </si>
  <si>
    <t>Erdpresstöpfe (PT)</t>
  </si>
  <si>
    <t>Quelle: FiBL 2001: Biogemüsebau: Anzucht und Einsatz von Jungpflanzen</t>
  </si>
  <si>
    <t>Topfgröße in cm</t>
  </si>
  <si>
    <t>Zusammensetzung</t>
  </si>
  <si>
    <t xml:space="preserve">Topfgröße in cm3 </t>
  </si>
  <si>
    <t>Durchfrorener Schwarztorf</t>
  </si>
  <si>
    <r>
      <t>Substratbedarf 
pro Topf in cm3</t>
    </r>
    <r>
      <rPr>
        <sz val="11"/>
        <color rgb="FFFF0000"/>
        <rFont val="Calibri"/>
        <family val="2"/>
        <scheme val="minor"/>
      </rPr>
      <t>*</t>
    </r>
  </si>
  <si>
    <t xml:space="preserve">Torfersatz TerrAktiv® </t>
  </si>
  <si>
    <t>Anzahl Pflanzen pro Platte</t>
  </si>
  <si>
    <t>Torfersatz TerrAktiv® FT</t>
  </si>
  <si>
    <t>eigene Berechnung: Gewicht PT (g) (Dichte*Substratbedarf)</t>
  </si>
  <si>
    <t>*zusätzliche Auskunft von Martin Koller: 
Aufgrund der Pressung wird mit einem Verhältnis von 2:1 (Substratbedarf:Volumen) gerechnet</t>
  </si>
  <si>
    <r>
      <t xml:space="preserve">Schüttdichte: kg/m3 </t>
    </r>
    <r>
      <rPr>
        <b/>
        <sz val="11"/>
        <color rgb="FFFF0000"/>
        <rFont val="Calibri"/>
        <family val="2"/>
        <scheme val="minor"/>
      </rPr>
      <t>(Herstellerauskunft)</t>
    </r>
  </si>
  <si>
    <t>Beispielrechnung</t>
  </si>
  <si>
    <r>
      <rPr>
        <b/>
        <sz val="11"/>
        <color theme="1"/>
        <rFont val="Calibri"/>
        <family val="2"/>
        <scheme val="minor"/>
      </rPr>
      <t>Struktur (mm):</t>
    </r>
    <r>
      <rPr>
        <sz val="11"/>
        <color theme="1"/>
        <rFont val="Calibri"/>
        <family val="2"/>
        <scheme val="minor"/>
      </rPr>
      <t xml:space="preserve"> fein</t>
    </r>
  </si>
  <si>
    <t>0-10</t>
  </si>
  <si>
    <t xml:space="preserve">1 L Substrat wiegt </t>
  </si>
  <si>
    <t xml:space="preserve">In 1 L Substrat sind </t>
  </si>
  <si>
    <t>mg N</t>
  </si>
  <si>
    <t>mg P2O5</t>
  </si>
  <si>
    <t>mg K2O</t>
  </si>
  <si>
    <t>mg Mg</t>
  </si>
  <si>
    <t>Chemische Eigenschaften</t>
  </si>
  <si>
    <t>Also sind in 1 kg Substrat</t>
  </si>
  <si>
    <t>pH Wert (CaCl2, v/v 1:2,5)</t>
  </si>
  <si>
    <t xml:space="preserve">bzw. </t>
  </si>
  <si>
    <t>g N</t>
  </si>
  <si>
    <t>g P2O5</t>
  </si>
  <si>
    <t>g K2O</t>
  </si>
  <si>
    <t>g Mg</t>
  </si>
  <si>
    <t>Salzgehalt (g/l, v/v 1:3,6)</t>
  </si>
  <si>
    <t>1,0-1,8</t>
  </si>
  <si>
    <t>kg N</t>
  </si>
  <si>
    <t>kg P2O5</t>
  </si>
  <si>
    <t>kg K2O</t>
  </si>
  <si>
    <t>kg Mg</t>
  </si>
  <si>
    <t>Dünger (Hornspäne) kg/m3</t>
  </si>
  <si>
    <t>Gemüsebetriebt kauft 50.000 Kisten mit 4er Erdpresstöpfen. Auf eine Kiste passen 150 4er PT.</t>
  </si>
  <si>
    <t>+ extra Spurenelementdünger</t>
  </si>
  <si>
    <t>Anzahl 4er PT</t>
  </si>
  <si>
    <t>Gewicht PT (g)</t>
  </si>
  <si>
    <t>Gewicht PT gesamt (kg)</t>
  </si>
  <si>
    <t>Gewicht PT gesamt (t)</t>
  </si>
  <si>
    <t>Nährstoffe: (Quelle: Horndünger, Grünkompost)</t>
  </si>
  <si>
    <t>Quelle: Datenblatt Hersteller</t>
  </si>
  <si>
    <t>Mittelwerte für Beispiel-rechnung</t>
  </si>
  <si>
    <t>P2O5</t>
  </si>
  <si>
    <t>K2O</t>
  </si>
  <si>
    <t>N organisch gesamt (mg N/l)</t>
  </si>
  <si>
    <t>350-450</t>
  </si>
  <si>
    <t>100kg</t>
  </si>
  <si>
    <t>kgNS/dt =%</t>
  </si>
  <si>
    <t>N mineralisiert (mg N/l)*</t>
  </si>
  <si>
    <t>80-120</t>
  </si>
  <si>
    <t>Phosphat (mg P2O5/l)</t>
  </si>
  <si>
    <t>250-450</t>
  </si>
  <si>
    <t>Kalium (mg K2O/l)</t>
  </si>
  <si>
    <t>350-700</t>
  </si>
  <si>
    <t>Topfgröße</t>
  </si>
  <si>
    <t>Substratbedarf (cm3)</t>
  </si>
  <si>
    <t>Magnesium (mg Mg/l)</t>
  </si>
  <si>
    <t>100-200</t>
  </si>
  <si>
    <t>3erTopf</t>
  </si>
  <si>
    <t>*verfügbar ab Lieferung</t>
  </si>
  <si>
    <t>4erTopf</t>
  </si>
  <si>
    <t>5erTopf</t>
  </si>
  <si>
    <t>Physikalische Eigenschaften</t>
  </si>
  <si>
    <t>nach EN 13 041</t>
  </si>
  <si>
    <t>10erTopf</t>
  </si>
  <si>
    <t>Trockensubstanz (Vol.-%)</t>
  </si>
  <si>
    <t>&lt; 10</t>
  </si>
  <si>
    <t>12erTopf</t>
  </si>
  <si>
    <t>Wasserkapazität (Vol.-%)</t>
  </si>
  <si>
    <t>80-85</t>
  </si>
  <si>
    <t>Luftkapazität (Vol.-%)</t>
  </si>
  <si>
    <t>5-10</t>
  </si>
  <si>
    <t>Presstöpfe</t>
  </si>
  <si>
    <t>4-6 cm</t>
  </si>
  <si>
    <t>Kulturen</t>
  </si>
  <si>
    <t>Gemüsejungpflanzen</t>
  </si>
  <si>
    <t xml:space="preserve">Hinweise: </t>
  </si>
  <si>
    <t xml:space="preserve">Alle Substratbestandteile entsprechen der VO (EG) Nr. 834/2007 und der Durchführungsverordnung (EG) Nr. 889/2008, Anhang I, kontrolliert durch Grünstempel® . TerrAktiv® Grünkompost wird auf eigenen Anlangen hergestellt. Im Verlauf der Kompostierung erfolgt eine zweimalige Behandlung mit biologisch-dynamischen Präparaten. TerrAktiv® FT ist eine fermentierte Holzfaser speziell für den biologischen Anbau.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</si>
</sst>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0\ [$€-407];[Red]\-#,##0.00\ [$€-407]"/>
    <numFmt numFmtId="166" formatCode="#,##0.0"/>
    <numFmt numFmtId="167" formatCode="_-* #,##0.00\ [$€]_-;\-* #,##0.00\ [$€]_-;_-* &quot;-&quot;??\ [$€]_-;_-@_-"/>
    <numFmt numFmtId="168" formatCode="#,##0.00_ ;[Red]\-#,##0.00\ "/>
    <numFmt numFmtId="169" formatCode="0.000"/>
    <numFmt numFmtId="170" formatCode="0.0000"/>
    <numFmt numFmtId="171" formatCode="0.000000"/>
  </numFmts>
  <fonts count="115"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5A5A5A"/>
      <name val="Calibri"/>
      <family val="2"/>
      <scheme val="minor"/>
    </font>
    <font>
      <sz val="12"/>
      <color theme="1"/>
      <name val="Arial"/>
      <family val="2"/>
    </font>
    <font>
      <sz val="16"/>
      <color theme="1"/>
      <name val="Arial"/>
      <family val="2"/>
    </font>
    <font>
      <sz val="14"/>
      <color rgb="FFFF0000"/>
      <name val="Calibri"/>
      <family val="2"/>
      <scheme val="minor"/>
    </font>
    <font>
      <b/>
      <sz val="12"/>
      <color theme="1"/>
      <name val="Arial"/>
      <family val="2"/>
    </font>
    <font>
      <sz val="11"/>
      <color theme="1"/>
      <name val="Arial"/>
      <family val="2"/>
    </font>
    <font>
      <b/>
      <sz val="11"/>
      <color theme="1"/>
      <name val="Arial"/>
      <family val="2"/>
    </font>
    <font>
      <b/>
      <sz val="11"/>
      <color rgb="FF000000"/>
      <name val="Arial"/>
      <family val="2"/>
    </font>
    <font>
      <sz val="11"/>
      <color rgb="FF000000"/>
      <name val="Arial"/>
      <family val="2"/>
    </font>
    <font>
      <sz val="11"/>
      <color rgb="FF000000"/>
      <name val="Calibri"/>
      <family val="2"/>
    </font>
    <font>
      <sz val="12"/>
      <color rgb="FFFF0000"/>
      <name val="Arial"/>
      <family val="2"/>
    </font>
    <font>
      <sz val="12"/>
      <color rgb="FF000000"/>
      <name val="Arial"/>
      <family val="2"/>
    </font>
    <font>
      <sz val="12"/>
      <name val="Arial"/>
      <family val="2"/>
    </font>
    <font>
      <b/>
      <sz val="12"/>
      <color rgb="FF000000"/>
      <name val="Arial"/>
      <family val="2"/>
    </font>
    <font>
      <b/>
      <sz val="12"/>
      <name val="Arial"/>
      <family val="2"/>
    </font>
    <font>
      <sz val="11"/>
      <color rgb="FFFF0000"/>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36"/>
      <color theme="1"/>
      <name val="Calibri"/>
      <family val="2"/>
      <scheme val="minor"/>
    </font>
    <font>
      <b/>
      <sz val="14"/>
      <color rgb="FF000000"/>
      <name val="Arial"/>
      <family val="2"/>
    </font>
    <font>
      <b/>
      <sz val="11"/>
      <color theme="1"/>
      <name val="Calibri"/>
      <family val="2"/>
      <scheme val="minor"/>
    </font>
    <font>
      <b/>
      <sz val="11"/>
      <name val="Arial"/>
      <family val="2"/>
    </font>
    <font>
      <sz val="11"/>
      <name val="Arial"/>
      <family val="2"/>
    </font>
    <font>
      <b/>
      <sz val="14"/>
      <color theme="1"/>
      <name val="Arial"/>
      <family val="2"/>
    </font>
    <font>
      <sz val="18"/>
      <color theme="1"/>
      <name val="Calibri"/>
      <family val="2"/>
      <scheme val="minor"/>
    </font>
    <font>
      <b/>
      <sz val="16"/>
      <color theme="1"/>
      <name val="Arial"/>
      <family val="2"/>
    </font>
    <font>
      <sz val="11"/>
      <color theme="1"/>
      <name val="Calibri"/>
      <family val="2"/>
      <scheme val="minor"/>
    </font>
    <font>
      <sz val="10"/>
      <name val="Arial"/>
      <family val="2"/>
    </font>
    <font>
      <sz val="11"/>
      <color indexed="8"/>
      <name val="Arial"/>
      <family val="2"/>
    </font>
    <font>
      <b/>
      <i/>
      <sz val="16"/>
      <color indexed="8"/>
      <name val="Arial"/>
      <family val="2"/>
    </font>
    <font>
      <b/>
      <i/>
      <u/>
      <sz val="11"/>
      <color indexed="8"/>
      <name val="Arial"/>
      <family val="2"/>
    </font>
    <font>
      <sz val="10"/>
      <color indexed="10"/>
      <name val="Arial"/>
      <family val="2"/>
    </font>
    <font>
      <sz val="10"/>
      <name val="MS Sans Serif"/>
      <family val="2"/>
    </font>
    <font>
      <b/>
      <vertAlign val="subscript"/>
      <sz val="11"/>
      <color rgb="FF000000"/>
      <name val="Arial"/>
      <family val="2"/>
    </font>
    <font>
      <vertAlign val="subscript"/>
      <sz val="12"/>
      <color theme="1"/>
      <name val="Arial"/>
      <family val="2"/>
    </font>
    <font>
      <sz val="9"/>
      <color indexed="81"/>
      <name val="Tahoma"/>
      <family val="2"/>
    </font>
    <font>
      <b/>
      <sz val="9"/>
      <color indexed="81"/>
      <name val="Tahoma"/>
      <family val="2"/>
    </font>
    <font>
      <b/>
      <sz val="18"/>
      <color theme="1"/>
      <name val="Arial"/>
      <family val="2"/>
    </font>
    <font>
      <sz val="14"/>
      <color theme="1"/>
      <name val="Arial"/>
      <family val="2"/>
    </font>
    <font>
      <b/>
      <vertAlign val="subscript"/>
      <sz val="14"/>
      <color rgb="FF000000"/>
      <name val="Arial"/>
      <family val="2"/>
    </font>
    <font>
      <b/>
      <sz val="14"/>
      <color rgb="FFFF0000"/>
      <name val="Arial"/>
      <family val="2"/>
    </font>
    <font>
      <vertAlign val="superscript"/>
      <sz val="11"/>
      <color rgb="FF000000"/>
      <name val="Arial"/>
      <family val="2"/>
    </font>
    <font>
      <sz val="14"/>
      <color theme="1"/>
      <name val="Calibri"/>
      <family val="2"/>
      <scheme val="minor"/>
    </font>
    <font>
      <sz val="11"/>
      <color rgb="FF000000"/>
      <name val="Calibri"/>
      <family val="2"/>
      <scheme val="minor"/>
    </font>
    <font>
      <sz val="9"/>
      <color theme="1"/>
      <name val="Calibri"/>
      <family val="2"/>
      <scheme val="minor"/>
    </font>
    <font>
      <sz val="10"/>
      <name val="Arial"/>
      <family val="2"/>
    </font>
    <font>
      <sz val="10"/>
      <color theme="1"/>
      <name val="Calibri"/>
      <family val="2"/>
      <scheme val="minor"/>
    </font>
    <font>
      <sz val="12"/>
      <color theme="1"/>
      <name val="Calibri"/>
      <family val="2"/>
      <scheme val="minor"/>
    </font>
    <font>
      <u/>
      <sz val="11"/>
      <color theme="10"/>
      <name val="Calibri"/>
      <family val="2"/>
      <scheme val="minor"/>
    </font>
    <font>
      <b/>
      <vertAlign val="subscript"/>
      <sz val="12"/>
      <color rgb="FF000000"/>
      <name val="Arial"/>
      <family val="2"/>
    </font>
    <font>
      <vertAlign val="superscript"/>
      <sz val="12"/>
      <color rgb="FF000000"/>
      <name val="Arial"/>
      <family val="2"/>
    </font>
    <font>
      <u/>
      <sz val="12"/>
      <color theme="10"/>
      <name val="Calibri"/>
      <family val="2"/>
      <scheme val="minor"/>
    </font>
    <font>
      <u/>
      <sz val="12"/>
      <color theme="10"/>
      <name val="Arial"/>
      <family val="2"/>
    </font>
    <font>
      <b/>
      <sz val="12"/>
      <color rgb="FFFF0000"/>
      <name val="Arial"/>
      <family val="2"/>
    </font>
    <font>
      <b/>
      <sz val="12"/>
      <color rgb="FFFF0000"/>
      <name val="Calibri"/>
      <family val="2"/>
      <scheme val="minor"/>
    </font>
    <font>
      <sz val="11"/>
      <color rgb="FFFF0000"/>
      <name val="Arial"/>
      <family val="2"/>
    </font>
    <font>
      <vertAlign val="superscript"/>
      <sz val="11"/>
      <color theme="1"/>
      <name val="Arial"/>
      <family val="2"/>
    </font>
    <font>
      <b/>
      <vertAlign val="subscript"/>
      <sz val="11"/>
      <color theme="1"/>
      <name val="Arial"/>
      <family val="2"/>
    </font>
    <font>
      <sz val="11"/>
      <name val="Calibri"/>
      <family val="2"/>
      <scheme val="minor"/>
    </font>
    <font>
      <b/>
      <sz val="11"/>
      <name val="Calibri"/>
      <family val="2"/>
      <scheme val="minor"/>
    </font>
    <font>
      <b/>
      <i/>
      <sz val="11"/>
      <name val="Calibri"/>
      <family val="2"/>
      <scheme val="minor"/>
    </font>
    <font>
      <i/>
      <sz val="11"/>
      <color rgb="FFFFFF00"/>
      <name val="Calibri"/>
      <family val="2"/>
      <scheme val="minor"/>
    </font>
    <font>
      <sz val="11"/>
      <color rgb="FFFFFF00"/>
      <name val="Arial"/>
      <family val="2"/>
    </font>
    <font>
      <sz val="11"/>
      <color rgb="FFFFFF00"/>
      <name val="Calibri"/>
      <family val="2"/>
      <scheme val="minor"/>
    </font>
    <font>
      <sz val="9"/>
      <color indexed="81"/>
      <name val="Segoe UI"/>
      <charset val="1"/>
    </font>
    <font>
      <b/>
      <sz val="9"/>
      <color indexed="81"/>
      <name val="Segoe UI"/>
      <charset val="1"/>
    </font>
    <font>
      <sz val="9"/>
      <color indexed="81"/>
      <name val="Segoe UI"/>
      <family val="2"/>
    </font>
    <font>
      <b/>
      <sz val="9"/>
      <color indexed="81"/>
      <name val="Segoe UI"/>
      <family val="2"/>
    </font>
    <font>
      <sz val="28"/>
      <color theme="1"/>
      <name val="Calibri"/>
      <family val="2"/>
    </font>
    <font>
      <b/>
      <sz val="12"/>
      <color theme="1"/>
      <name val="Times New Roman"/>
      <family val="1"/>
    </font>
    <font>
      <sz val="12"/>
      <color theme="1"/>
      <name val="Times New Roman"/>
      <family val="1"/>
    </font>
    <font>
      <i/>
      <sz val="12"/>
      <color theme="1"/>
      <name val="Times New Roman"/>
      <family val="1"/>
    </font>
    <font>
      <i/>
      <sz val="11"/>
      <color theme="1"/>
      <name val="Calibri"/>
      <family val="2"/>
      <scheme val="minor"/>
    </font>
    <font>
      <sz val="11"/>
      <color rgb="FF0000FF"/>
      <name val="Calibri"/>
      <family val="2"/>
      <scheme val="minor"/>
    </font>
    <font>
      <i/>
      <sz val="11"/>
      <color theme="1"/>
      <name val="Times New Roman"/>
      <family val="1"/>
    </font>
    <font>
      <sz val="11"/>
      <color theme="1"/>
      <name val="Times New Roman"/>
      <family val="1"/>
    </font>
    <font>
      <sz val="12"/>
      <color theme="5"/>
      <name val="Times New Roman"/>
      <family val="1"/>
    </font>
    <font>
      <sz val="12"/>
      <name val="Times New Roman"/>
      <family val="1"/>
    </font>
    <font>
      <i/>
      <sz val="12"/>
      <color theme="5"/>
      <name val="Times New Roman"/>
      <family val="1"/>
    </font>
    <font>
      <b/>
      <i/>
      <sz val="14"/>
      <color theme="4"/>
      <name val="Arial"/>
      <family val="2"/>
    </font>
    <font>
      <b/>
      <i/>
      <sz val="14"/>
      <color rgb="FF00B0F0"/>
      <name val="Arial"/>
      <family val="2"/>
    </font>
    <font>
      <b/>
      <sz val="11"/>
      <color rgb="FFFF0000"/>
      <name val="Calibri"/>
      <family val="2"/>
      <scheme val="minor"/>
    </font>
    <font>
      <b/>
      <sz val="11"/>
      <color rgb="FF000000"/>
      <name val="Calibri"/>
      <family val="2"/>
      <scheme val="minor"/>
    </font>
  </fonts>
  <fills count="29">
    <fill>
      <patternFill patternType="none"/>
    </fill>
    <fill>
      <patternFill patternType="gray125"/>
    </fill>
    <fill>
      <patternFill patternType="solid">
        <fgColor theme="0"/>
        <bgColor indexed="64"/>
      </patternFill>
    </fill>
    <fill>
      <patternFill patternType="solid">
        <fgColor rgb="FFC0C0C0"/>
        <bgColor indexed="64"/>
      </patternFill>
    </fill>
    <fill>
      <patternFill patternType="solid">
        <fgColor rgb="FFFFFFFF"/>
        <bgColor indexed="64"/>
      </patternFill>
    </fill>
    <fill>
      <patternFill patternType="solid">
        <fgColor rgb="FFBFBFBF"/>
        <bgColor indexed="64"/>
      </patternFill>
    </fill>
    <fill>
      <patternFill patternType="solid">
        <fgColor rgb="FFF2F2F2"/>
        <bgColor indexed="64"/>
      </patternFill>
    </fill>
    <fill>
      <patternFill patternType="solid">
        <fgColor rgb="FFD0CECE"/>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83A3A"/>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indexed="9"/>
        <bgColor indexed="64"/>
      </patternFill>
    </fill>
    <fill>
      <patternFill patternType="solid">
        <fgColor theme="0" tint="-0.34998626667073579"/>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26"/>
        <bgColor indexed="64"/>
      </patternFill>
    </fill>
    <fill>
      <patternFill patternType="solid">
        <fgColor indexed="22"/>
        <bgColor indexed="64"/>
      </patternFill>
    </fill>
    <fill>
      <patternFill patternType="solid">
        <fgColor rgb="FFFF33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double">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style="double">
        <color indexed="64"/>
      </left>
      <right style="double">
        <color indexed="64"/>
      </right>
      <top style="double">
        <color indexed="64"/>
      </top>
      <bottom style="medium">
        <color indexed="64"/>
      </bottom>
      <diagonal/>
    </border>
    <border>
      <left/>
      <right/>
      <top/>
      <bottom style="thin">
        <color indexed="64"/>
      </bottom>
      <diagonal/>
    </border>
    <border>
      <left style="dashed">
        <color indexed="64"/>
      </left>
      <right style="dashed">
        <color indexed="64"/>
      </right>
      <top style="dashed">
        <color indexed="64"/>
      </top>
      <bottom style="dashed">
        <color indexed="64"/>
      </bottom>
      <diagonal/>
    </border>
    <border>
      <left style="double">
        <color indexed="64"/>
      </left>
      <right style="double">
        <color indexed="64"/>
      </right>
      <top style="double">
        <color indexed="64"/>
      </top>
      <bottom/>
      <diagonal/>
    </border>
    <border>
      <left style="medium">
        <color indexed="64"/>
      </left>
      <right/>
      <top/>
      <bottom style="double">
        <color indexed="64"/>
      </bottom>
      <diagonal/>
    </border>
    <border>
      <left style="medium">
        <color theme="9" tint="0.79998168889431442"/>
      </left>
      <right style="medium">
        <color theme="9" tint="0.79998168889431442"/>
      </right>
      <top style="medium">
        <color theme="9" tint="0.79998168889431442"/>
      </top>
      <bottom style="medium">
        <color theme="9" tint="0.79998168889431442"/>
      </bottom>
      <diagonal/>
    </border>
    <border>
      <left style="medium">
        <color theme="7" tint="0.79998168889431442"/>
      </left>
      <right style="medium">
        <color theme="7" tint="0.79998168889431442"/>
      </right>
      <top style="medium">
        <color theme="7" tint="0.79998168889431442"/>
      </top>
      <bottom style="medium">
        <color theme="7" tint="0.79998168889431442"/>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medium">
        <color theme="4" tint="0.59999389629810485"/>
      </left>
      <right/>
      <top style="medium">
        <color theme="4" tint="0.59999389629810485"/>
      </top>
      <bottom style="medium">
        <color theme="4" tint="0.59999389629810485"/>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style="thin">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theme="4" tint="0.59999389629810485"/>
      </right>
      <top style="medium">
        <color theme="4" tint="0.59999389629810485"/>
      </top>
      <bottom style="medium">
        <color theme="4" tint="0.59999389629810485"/>
      </bottom>
      <diagonal/>
    </border>
    <border>
      <left/>
      <right/>
      <top style="medium">
        <color theme="4" tint="0.59999389629810485"/>
      </top>
      <bottom style="medium">
        <color theme="4" tint="0.59999389629810485"/>
      </bottom>
      <diagonal/>
    </border>
    <border>
      <left style="medium">
        <color theme="4" tint="0.59999389629810485"/>
      </left>
      <right style="medium">
        <color theme="4" tint="0.59999389629810485"/>
      </right>
      <top style="medium">
        <color theme="4" tint="0.59999389629810485"/>
      </top>
      <bottom/>
      <diagonal/>
    </border>
    <border>
      <left style="medium">
        <color theme="4" tint="0.59999389629810485"/>
      </left>
      <right style="medium">
        <color theme="4" tint="0.59999389629810485"/>
      </right>
      <top/>
      <bottom/>
      <diagonal/>
    </border>
    <border>
      <left/>
      <right style="medium">
        <color theme="4" tint="0.59999389629810485"/>
      </right>
      <top/>
      <bottom/>
      <diagonal/>
    </border>
  </borders>
  <cellStyleXfs count="3272">
    <xf numFmtId="0" fontId="0" fillId="0" borderId="0"/>
    <xf numFmtId="0" fontId="39" fillId="0" borderId="0"/>
    <xf numFmtId="0" fontId="29" fillId="0" borderId="0"/>
    <xf numFmtId="4" fontId="59" fillId="0" borderId="16">
      <alignment vertical="center"/>
    </xf>
    <xf numFmtId="0" fontId="60" fillId="0" borderId="0"/>
    <xf numFmtId="0" fontId="61" fillId="0" borderId="0">
      <alignment horizontal="center"/>
    </xf>
    <xf numFmtId="0" fontId="61" fillId="0" borderId="0">
      <alignment horizontal="center" textRotation="90"/>
    </xf>
    <xf numFmtId="0" fontId="62" fillId="0" borderId="0"/>
    <xf numFmtId="165" fontId="62" fillId="0" borderId="0"/>
    <xf numFmtId="0" fontId="29" fillId="0" borderId="0"/>
    <xf numFmtId="0" fontId="29" fillId="0" borderId="0"/>
    <xf numFmtId="0" fontId="29" fillId="0" borderId="0"/>
    <xf numFmtId="0" fontId="29" fillId="0" borderId="0"/>
    <xf numFmtId="0" fontId="6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59" fillId="0" borderId="0"/>
    <xf numFmtId="0" fontId="59" fillId="0" borderId="0"/>
    <xf numFmtId="166" fontId="59" fillId="0" borderId="16">
      <alignment horizontal="center" vertical="center"/>
    </xf>
    <xf numFmtId="3" fontId="63" fillId="0" borderId="41">
      <alignment horizontal="center" vertical="center" shrinkToFit="1"/>
    </xf>
    <xf numFmtId="1" fontId="59" fillId="0" borderId="16">
      <alignment horizontal="center" vertical="center"/>
    </xf>
    <xf numFmtId="0" fontId="59" fillId="0" borderId="0"/>
    <xf numFmtId="0" fontId="59" fillId="0" borderId="0"/>
    <xf numFmtId="167" fontId="59" fillId="0" borderId="0" applyFont="0" applyFill="0" applyBorder="0" applyAlignment="0" applyProtection="0"/>
    <xf numFmtId="0" fontId="59" fillId="0" borderId="0"/>
    <xf numFmtId="0" fontId="5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0" fontId="58" fillId="0" borderId="0"/>
    <xf numFmtId="0" fontId="6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68" fontId="59" fillId="17" borderId="16">
      <alignment vertical="center" shrinkToFit="1"/>
    </xf>
    <xf numFmtId="0" fontId="5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77" fillId="0" borderId="0"/>
    <xf numFmtId="4" fontId="59" fillId="0" borderId="16"/>
    <xf numFmtId="3" fontId="59" fillId="0" borderId="0" applyFont="0" applyFill="0" applyBorder="0" applyAlignment="0" applyProtection="0"/>
    <xf numFmtId="166" fontId="59" fillId="0" borderId="32">
      <protection locked="0"/>
    </xf>
    <xf numFmtId="4" fontId="59" fillId="23" borderId="0">
      <alignment horizontal="right" vertical="center" shrinkToFit="1"/>
      <protection locked="0"/>
    </xf>
    <xf numFmtId="10" fontId="59" fillId="17" borderId="16">
      <alignment vertical="center" shrinkToFit="1"/>
    </xf>
    <xf numFmtId="0" fontId="44" fillId="24" borderId="16" applyNumberFormat="0">
      <alignment horizontal="center"/>
    </xf>
    <xf numFmtId="0" fontId="59" fillId="0" borderId="0">
      <protection locked="0"/>
    </xf>
    <xf numFmtId="49" fontId="59" fillId="0" borderId="16"/>
    <xf numFmtId="168" fontId="59" fillId="17"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679">
    <xf numFmtId="0" fontId="0" fillId="0" borderId="0" xfId="0"/>
    <xf numFmtId="0" fontId="0" fillId="2" borderId="0" xfId="0" applyFill="1"/>
    <xf numFmtId="3" fontId="37" fillId="10" borderId="16" xfId="1" applyNumberFormat="1" applyFont="1" applyFill="1" applyBorder="1" applyAlignment="1">
      <alignment wrapText="1"/>
    </xf>
    <xf numFmtId="3" fontId="37" fillId="10" borderId="17" xfId="1" applyNumberFormat="1" applyFont="1" applyFill="1" applyBorder="1" applyAlignment="1">
      <alignment wrapText="1"/>
    </xf>
    <xf numFmtId="3" fontId="37" fillId="10" borderId="18" xfId="1" applyNumberFormat="1" applyFont="1" applyFill="1" applyBorder="1" applyAlignment="1">
      <alignment wrapText="1"/>
    </xf>
    <xf numFmtId="3" fontId="38" fillId="10" borderId="20" xfId="1" applyNumberFormat="1" applyFont="1" applyFill="1" applyBorder="1" applyAlignment="1">
      <alignment wrapText="1"/>
    </xf>
    <xf numFmtId="3" fontId="37" fillId="12" borderId="17" xfId="1" applyNumberFormat="1" applyFont="1" applyFill="1" applyBorder="1" applyAlignment="1">
      <alignment wrapText="1"/>
    </xf>
    <xf numFmtId="3" fontId="37" fillId="12" borderId="16" xfId="1" applyNumberFormat="1" applyFont="1" applyFill="1" applyBorder="1" applyAlignment="1">
      <alignment wrapText="1"/>
    </xf>
    <xf numFmtId="3" fontId="37" fillId="12" borderId="18" xfId="1" applyNumberFormat="1" applyFont="1" applyFill="1" applyBorder="1" applyAlignment="1">
      <alignment wrapText="1"/>
    </xf>
    <xf numFmtId="3" fontId="38" fillId="12" borderId="20" xfId="1" applyNumberFormat="1" applyFont="1" applyFill="1" applyBorder="1" applyAlignment="1">
      <alignment wrapText="1"/>
    </xf>
    <xf numFmtId="3" fontId="37" fillId="11" borderId="17" xfId="1" applyNumberFormat="1" applyFont="1" applyFill="1" applyBorder="1" applyAlignment="1">
      <alignment wrapText="1"/>
    </xf>
    <xf numFmtId="3" fontId="37" fillId="11" borderId="16" xfId="1" applyNumberFormat="1" applyFont="1" applyFill="1" applyBorder="1" applyAlignment="1">
      <alignment wrapText="1"/>
    </xf>
    <xf numFmtId="3" fontId="37" fillId="11" borderId="18" xfId="1" applyNumberFormat="1" applyFont="1" applyFill="1" applyBorder="1" applyAlignment="1">
      <alignment wrapText="1"/>
    </xf>
    <xf numFmtId="3" fontId="38" fillId="11" borderId="20" xfId="1" applyNumberFormat="1" applyFont="1" applyFill="1" applyBorder="1" applyAlignment="1">
      <alignment wrapText="1"/>
    </xf>
    <xf numFmtId="3" fontId="37" fillId="13" borderId="17" xfId="1" applyNumberFormat="1" applyFont="1" applyFill="1" applyBorder="1" applyAlignment="1">
      <alignment wrapText="1"/>
    </xf>
    <xf numFmtId="3" fontId="37" fillId="13" borderId="16" xfId="1" applyNumberFormat="1" applyFont="1" applyFill="1" applyBorder="1" applyAlignment="1">
      <alignment wrapText="1"/>
    </xf>
    <xf numFmtId="3" fontId="37" fillId="13" borderId="18" xfId="1" applyNumberFormat="1" applyFont="1" applyFill="1" applyBorder="1" applyAlignment="1">
      <alignment wrapText="1"/>
    </xf>
    <xf numFmtId="3" fontId="38" fillId="13" borderId="20" xfId="1" applyNumberFormat="1" applyFont="1" applyFill="1" applyBorder="1" applyAlignment="1">
      <alignment wrapText="1"/>
    </xf>
    <xf numFmtId="3" fontId="51" fillId="10" borderId="17" xfId="1" applyNumberFormat="1" applyFont="1" applyFill="1" applyBorder="1" applyAlignment="1">
      <alignment wrapText="1"/>
    </xf>
    <xf numFmtId="3" fontId="51" fillId="10" borderId="16" xfId="1" applyNumberFormat="1" applyFont="1" applyFill="1" applyBorder="1" applyAlignment="1">
      <alignment wrapText="1"/>
    </xf>
    <xf numFmtId="3" fontId="51" fillId="10" borderId="18" xfId="1" applyNumberFormat="1" applyFont="1" applyFill="1" applyBorder="1" applyAlignment="1">
      <alignment wrapText="1"/>
    </xf>
    <xf numFmtId="3" fontId="51" fillId="12" borderId="17" xfId="1" applyNumberFormat="1" applyFont="1" applyFill="1" applyBorder="1" applyAlignment="1">
      <alignment wrapText="1"/>
    </xf>
    <xf numFmtId="3" fontId="51" fillId="12" borderId="16" xfId="1" applyNumberFormat="1" applyFont="1" applyFill="1" applyBorder="1" applyAlignment="1">
      <alignment wrapText="1"/>
    </xf>
    <xf numFmtId="3" fontId="51" fillId="12" borderId="18" xfId="1" applyNumberFormat="1" applyFont="1" applyFill="1" applyBorder="1" applyAlignment="1">
      <alignment wrapText="1"/>
    </xf>
    <xf numFmtId="3" fontId="51" fillId="13" borderId="17" xfId="1" applyNumberFormat="1" applyFont="1" applyFill="1" applyBorder="1" applyAlignment="1">
      <alignment wrapText="1"/>
    </xf>
    <xf numFmtId="3" fontId="51" fillId="13" borderId="16" xfId="1" applyNumberFormat="1" applyFont="1" applyFill="1" applyBorder="1" applyAlignment="1">
      <alignment wrapText="1"/>
    </xf>
    <xf numFmtId="3" fontId="51" fillId="11" borderId="17" xfId="1" applyNumberFormat="1" applyFont="1" applyFill="1" applyBorder="1" applyAlignment="1">
      <alignment wrapText="1"/>
    </xf>
    <xf numFmtId="3" fontId="51" fillId="11" borderId="16" xfId="1" applyNumberFormat="1" applyFont="1" applyFill="1" applyBorder="1" applyAlignment="1">
      <alignment wrapText="1"/>
    </xf>
    <xf numFmtId="3" fontId="51" fillId="11" borderId="18" xfId="1" applyNumberFormat="1" applyFont="1" applyFill="1" applyBorder="1" applyAlignment="1">
      <alignment wrapText="1"/>
    </xf>
    <xf numFmtId="0" fontId="47" fillId="0" borderId="26" xfId="0" applyFont="1" applyBorder="1"/>
    <xf numFmtId="3" fontId="0" fillId="12" borderId="13" xfId="0" applyNumberFormat="1" applyFill="1" applyBorder="1"/>
    <xf numFmtId="3" fontId="0" fillId="12" borderId="4" xfId="0" applyNumberFormat="1" applyFill="1" applyBorder="1"/>
    <xf numFmtId="3" fontId="0" fillId="10" borderId="13" xfId="0" applyNumberFormat="1" applyFill="1" applyBorder="1"/>
    <xf numFmtId="3" fontId="0" fillId="10" borderId="4" xfId="0" applyNumberFormat="1" applyFill="1" applyBorder="1"/>
    <xf numFmtId="3" fontId="0" fillId="13" borderId="13" xfId="0" applyNumberFormat="1" applyFill="1" applyBorder="1"/>
    <xf numFmtId="3" fontId="0" fillId="13" borderId="4" xfId="0" applyNumberFormat="1" applyFill="1" applyBorder="1"/>
    <xf numFmtId="3" fontId="0" fillId="11" borderId="13" xfId="0" applyNumberFormat="1" applyFill="1" applyBorder="1"/>
    <xf numFmtId="3" fontId="0" fillId="11" borderId="4" xfId="0" applyNumberFormat="1" applyFill="1" applyBorder="1"/>
    <xf numFmtId="0" fontId="49" fillId="2" borderId="0" xfId="0" applyFont="1" applyFill="1"/>
    <xf numFmtId="0" fontId="48" fillId="2" borderId="7" xfId="0" applyFont="1" applyFill="1" applyBorder="1"/>
    <xf numFmtId="0" fontId="0" fillId="2" borderId="8" xfId="0" applyFill="1" applyBorder="1"/>
    <xf numFmtId="0" fontId="0" fillId="2" borderId="9" xfId="0" applyFill="1" applyBorder="1"/>
    <xf numFmtId="0" fontId="46" fillId="2" borderId="14" xfId="0" applyFont="1" applyFill="1" applyBorder="1"/>
    <xf numFmtId="0" fontId="0" fillId="2" borderId="0" xfId="0" applyFill="1" applyBorder="1"/>
    <xf numFmtId="0" fontId="0" fillId="2" borderId="12" xfId="0" applyFill="1" applyBorder="1"/>
    <xf numFmtId="0" fontId="45" fillId="14" borderId="0" xfId="0" applyFont="1" applyFill="1"/>
    <xf numFmtId="0" fontId="0" fillId="14" borderId="0" xfId="0" applyFill="1"/>
    <xf numFmtId="3" fontId="0" fillId="14" borderId="0" xfId="0" applyNumberFormat="1" applyFill="1"/>
    <xf numFmtId="3" fontId="52" fillId="12" borderId="13" xfId="0" applyNumberFormat="1" applyFont="1" applyFill="1" applyBorder="1"/>
    <xf numFmtId="3" fontId="52" fillId="12" borderId="4" xfId="0" applyNumberFormat="1" applyFont="1" applyFill="1" applyBorder="1"/>
    <xf numFmtId="3" fontId="52" fillId="10" borderId="13" xfId="0" applyNumberFormat="1" applyFont="1" applyFill="1" applyBorder="1"/>
    <xf numFmtId="3" fontId="52" fillId="10" borderId="4" xfId="0" applyNumberFormat="1" applyFont="1" applyFill="1" applyBorder="1"/>
    <xf numFmtId="3" fontId="52" fillId="13" borderId="13" xfId="0" applyNumberFormat="1" applyFont="1" applyFill="1" applyBorder="1"/>
    <xf numFmtId="3" fontId="52" fillId="13" borderId="4" xfId="0" applyNumberFormat="1" applyFont="1" applyFill="1" applyBorder="1"/>
    <xf numFmtId="3" fontId="52" fillId="11" borderId="13" xfId="0" applyNumberFormat="1" applyFont="1" applyFill="1" applyBorder="1"/>
    <xf numFmtId="3" fontId="52" fillId="11" borderId="4" xfId="0" applyNumberFormat="1" applyFont="1" applyFill="1" applyBorder="1"/>
    <xf numFmtId="0" fontId="0" fillId="2" borderId="14" xfId="0" applyFill="1" applyBorder="1"/>
    <xf numFmtId="0" fontId="0" fillId="2" borderId="10" xfId="0" applyFill="1" applyBorder="1"/>
    <xf numFmtId="0" fontId="0" fillId="2" borderId="6" xfId="0" applyFill="1" applyBorder="1"/>
    <xf numFmtId="0" fontId="0" fillId="2" borderId="5" xfId="0" applyFill="1" applyBorder="1"/>
    <xf numFmtId="0" fontId="46" fillId="2" borderId="10" xfId="0" applyFont="1" applyFill="1" applyBorder="1"/>
    <xf numFmtId="0" fontId="48" fillId="2" borderId="0" xfId="0" applyFont="1" applyFill="1" applyBorder="1" applyAlignment="1"/>
    <xf numFmtId="0" fontId="49" fillId="2" borderId="6" xfId="0" applyFont="1" applyFill="1" applyBorder="1" applyAlignment="1"/>
    <xf numFmtId="3" fontId="0" fillId="12" borderId="10" xfId="0" applyNumberFormat="1" applyFill="1" applyBorder="1"/>
    <xf numFmtId="3" fontId="52" fillId="12" borderId="10" xfId="0" applyNumberFormat="1" applyFont="1" applyFill="1" applyBorder="1"/>
    <xf numFmtId="3" fontId="0" fillId="13" borderId="10" xfId="0" applyNumberFormat="1" applyFill="1" applyBorder="1"/>
    <xf numFmtId="3" fontId="52" fillId="13" borderId="10" xfId="0" applyNumberFormat="1" applyFont="1" applyFill="1" applyBorder="1"/>
    <xf numFmtId="3" fontId="0" fillId="11" borderId="10" xfId="0" applyNumberFormat="1" applyFill="1" applyBorder="1"/>
    <xf numFmtId="3" fontId="52" fillId="11" borderId="10" xfId="0" applyNumberFormat="1" applyFont="1" applyFill="1" applyBorder="1"/>
    <xf numFmtId="3" fontId="51" fillId="13" borderId="36" xfId="1" applyNumberFormat="1" applyFont="1" applyFill="1" applyBorder="1" applyAlignment="1">
      <alignment wrapText="1"/>
    </xf>
    <xf numFmtId="0" fontId="47" fillId="0" borderId="39" xfId="0" applyFont="1" applyBorder="1"/>
    <xf numFmtId="0" fontId="47" fillId="2" borderId="14" xfId="0" applyFont="1" applyFill="1" applyBorder="1" applyAlignment="1"/>
    <xf numFmtId="0" fontId="47" fillId="2" borderId="0" xfId="0" applyFont="1" applyFill="1" applyBorder="1" applyAlignment="1"/>
    <xf numFmtId="0" fontId="35" fillId="0" borderId="4" xfId="0" applyFont="1" applyBorder="1" applyAlignment="1" applyProtection="1">
      <alignment vertical="top" wrapText="1"/>
      <protection locked="0"/>
    </xf>
    <xf numFmtId="0" fontId="35" fillId="4" borderId="5" xfId="0" applyFont="1" applyFill="1" applyBorder="1" applyAlignment="1" applyProtection="1">
      <alignment vertical="top" wrapText="1"/>
      <protection locked="0"/>
    </xf>
    <xf numFmtId="0" fontId="35" fillId="4" borderId="4" xfId="0" applyFont="1" applyFill="1" applyBorder="1" applyAlignment="1" applyProtection="1">
      <alignment vertical="top" wrapText="1"/>
      <protection locked="0"/>
    </xf>
    <xf numFmtId="0" fontId="36" fillId="4" borderId="15" xfId="0" applyFont="1" applyFill="1" applyBorder="1" applyAlignment="1" applyProtection="1">
      <alignment vertical="top" wrapText="1"/>
      <protection locked="0"/>
    </xf>
    <xf numFmtId="0" fontId="28" fillId="14" borderId="15" xfId="0" applyFont="1" applyFill="1" applyBorder="1" applyAlignment="1">
      <alignment horizontal="center" vertical="center"/>
    </xf>
    <xf numFmtId="0" fontId="31" fillId="14" borderId="0" xfId="0" applyFont="1" applyFill="1"/>
    <xf numFmtId="0" fontId="31" fillId="0" borderId="0" xfId="0" applyFont="1"/>
    <xf numFmtId="0" fontId="28" fillId="9" borderId="0" xfId="0" applyFont="1" applyFill="1"/>
    <xf numFmtId="0" fontId="28" fillId="0" borderId="15" xfId="0" applyFont="1" applyFill="1" applyBorder="1"/>
    <xf numFmtId="0" fontId="28" fillId="9" borderId="0" xfId="0" applyFont="1" applyFill="1" applyAlignment="1">
      <alignment horizontal="center" vertical="center"/>
    </xf>
    <xf numFmtId="3" fontId="38" fillId="12" borderId="28" xfId="1" applyNumberFormat="1" applyFont="1" applyFill="1" applyBorder="1" applyAlignment="1">
      <alignment wrapText="1"/>
    </xf>
    <xf numFmtId="0" fontId="27" fillId="0" borderId="0" xfId="0" applyFont="1"/>
    <xf numFmtId="0" fontId="27" fillId="0" borderId="0" xfId="0" applyFont="1" applyFill="1"/>
    <xf numFmtId="0" fontId="27" fillId="0" borderId="15" xfId="0" applyFont="1" applyBorder="1"/>
    <xf numFmtId="0" fontId="31" fillId="0" borderId="15" xfId="0" applyFont="1" applyBorder="1"/>
    <xf numFmtId="0" fontId="31" fillId="0" borderId="15" xfId="0" applyFont="1" applyBorder="1" applyAlignment="1">
      <alignment horizontal="center" wrapText="1"/>
    </xf>
    <xf numFmtId="0" fontId="31" fillId="0" borderId="15" xfId="0" applyFont="1" applyBorder="1" applyAlignment="1">
      <alignment horizontal="center"/>
    </xf>
    <xf numFmtId="0" fontId="31" fillId="0" borderId="15" xfId="0" applyFont="1" applyFill="1" applyBorder="1" applyAlignment="1">
      <alignment vertical="center"/>
    </xf>
    <xf numFmtId="0" fontId="31" fillId="0" borderId="15" xfId="0" applyFont="1" applyFill="1" applyBorder="1" applyAlignment="1">
      <alignment horizontal="center" vertical="center"/>
    </xf>
    <xf numFmtId="0" fontId="31" fillId="0" borderId="15" xfId="0" applyFont="1" applyFill="1" applyBorder="1" applyAlignment="1">
      <alignment vertical="center" wrapText="1"/>
    </xf>
    <xf numFmtId="0" fontId="28" fillId="9" borderId="7" xfId="0" applyFont="1" applyFill="1" applyBorder="1"/>
    <xf numFmtId="0" fontId="28" fillId="9" borderId="0" xfId="0" applyFont="1" applyFill="1" applyBorder="1"/>
    <xf numFmtId="0" fontId="28" fillId="0" borderId="1" xfId="0" applyFont="1" applyFill="1" applyBorder="1"/>
    <xf numFmtId="0" fontId="37" fillId="14" borderId="12" xfId="0" applyFont="1" applyFill="1" applyBorder="1" applyAlignment="1">
      <alignment vertical="center" wrapText="1"/>
    </xf>
    <xf numFmtId="0" fontId="28" fillId="14" borderId="15" xfId="0" applyFont="1" applyFill="1" applyBorder="1"/>
    <xf numFmtId="0" fontId="37" fillId="14" borderId="15" xfId="0" applyFont="1" applyFill="1" applyBorder="1" applyAlignment="1">
      <alignment vertical="center" wrapText="1"/>
    </xf>
    <xf numFmtId="0" fontId="28" fillId="0" borderId="3" xfId="0" applyFont="1" applyFill="1" applyBorder="1"/>
    <xf numFmtId="0" fontId="36" fillId="9" borderId="12" xfId="0" applyFont="1" applyFill="1" applyBorder="1" applyAlignment="1">
      <alignment horizontal="center" vertical="center" wrapText="1"/>
    </xf>
    <xf numFmtId="0" fontId="36" fillId="9" borderId="12" xfId="0" applyFont="1" applyFill="1" applyBorder="1"/>
    <xf numFmtId="0" fontId="28" fillId="9" borderId="12" xfId="0" applyFont="1" applyFill="1" applyBorder="1"/>
    <xf numFmtId="0" fontId="28" fillId="9" borderId="0" xfId="0" applyFont="1" applyFill="1" applyAlignment="1">
      <alignment horizontal="center"/>
    </xf>
    <xf numFmtId="0" fontId="27" fillId="9" borderId="0" xfId="0" applyFont="1" applyFill="1"/>
    <xf numFmtId="0" fontId="31" fillId="0" borderId="15" xfId="0" applyFont="1" applyFill="1" applyBorder="1" applyAlignment="1">
      <alignment horizontal="center"/>
    </xf>
    <xf numFmtId="0" fontId="31" fillId="0" borderId="15" xfId="0" applyFont="1" applyFill="1" applyBorder="1" applyAlignment="1"/>
    <xf numFmtId="0" fontId="34" fillId="18" borderId="8" xfId="0" applyFont="1" applyFill="1" applyBorder="1" applyAlignment="1">
      <alignment vertical="center" wrapText="1"/>
    </xf>
    <xf numFmtId="0" fontId="37" fillId="14" borderId="15" xfId="0" applyFont="1" applyFill="1" applyBorder="1" applyAlignment="1">
      <alignment horizontal="center" vertical="center" wrapText="1"/>
    </xf>
    <xf numFmtId="0" fontId="28" fillId="15" borderId="15" xfId="0" applyFont="1" applyFill="1" applyBorder="1"/>
    <xf numFmtId="0" fontId="31" fillId="0" borderId="15" xfId="0" applyFont="1" applyBorder="1" applyAlignment="1" applyProtection="1">
      <alignment vertical="center" wrapText="1"/>
    </xf>
    <xf numFmtId="0" fontId="26" fillId="0" borderId="15" xfId="0" applyFont="1" applyBorder="1" applyAlignment="1">
      <alignment horizontal="center" vertical="center"/>
    </xf>
    <xf numFmtId="0" fontId="44" fillId="14" borderId="15" xfId="2" applyFont="1" applyFill="1" applyBorder="1" applyAlignment="1">
      <alignment vertical="center"/>
    </xf>
    <xf numFmtId="0" fontId="34" fillId="14" borderId="15" xfId="0" applyFont="1" applyFill="1" applyBorder="1" applyAlignment="1">
      <alignment wrapText="1"/>
    </xf>
    <xf numFmtId="0" fontId="42" fillId="9" borderId="15" xfId="2" applyFont="1" applyFill="1" applyBorder="1" applyAlignment="1">
      <alignment vertical="center"/>
    </xf>
    <xf numFmtId="0" fontId="34" fillId="0" borderId="15" xfId="0" applyFont="1" applyFill="1" applyBorder="1"/>
    <xf numFmtId="0" fontId="42" fillId="0" borderId="15" xfId="2" applyFont="1" applyFill="1" applyBorder="1" applyAlignment="1">
      <alignment vertical="center"/>
    </xf>
    <xf numFmtId="0" fontId="31" fillId="0" borderId="15" xfId="0" applyFont="1" applyBorder="1" applyAlignment="1">
      <alignment wrapText="1"/>
    </xf>
    <xf numFmtId="2" fontId="31" fillId="0" borderId="15" xfId="0" applyNumberFormat="1" applyFont="1" applyFill="1" applyBorder="1" applyAlignment="1">
      <alignment horizontal="center"/>
    </xf>
    <xf numFmtId="0" fontId="42" fillId="0" borderId="15" xfId="0" applyFont="1" applyFill="1" applyBorder="1" applyAlignment="1">
      <alignment horizontal="center"/>
    </xf>
    <xf numFmtId="0" fontId="31" fillId="0" borderId="1" xfId="0" applyFont="1" applyFill="1" applyBorder="1"/>
    <xf numFmtId="0" fontId="26" fillId="0" borderId="15" xfId="0" applyFont="1" applyFill="1" applyBorder="1"/>
    <xf numFmtId="0" fontId="34" fillId="8" borderId="5" xfId="0" applyFont="1" applyFill="1" applyBorder="1" applyAlignment="1">
      <alignment vertical="center" wrapText="1"/>
    </xf>
    <xf numFmtId="0" fontId="31" fillId="0" borderId="4" xfId="0" applyFont="1" applyBorder="1" applyAlignment="1" applyProtection="1">
      <alignment vertical="top" wrapText="1"/>
      <protection locked="0"/>
    </xf>
    <xf numFmtId="0" fontId="28" fillId="8" borderId="0" xfId="0" applyFont="1" applyFill="1"/>
    <xf numFmtId="0" fontId="34" fillId="8" borderId="15" xfId="0" applyFont="1" applyFill="1" applyBorder="1" applyAlignment="1">
      <alignment vertical="center" wrapText="1"/>
    </xf>
    <xf numFmtId="0" fontId="26" fillId="14" borderId="15" xfId="0" applyFont="1" applyFill="1" applyBorder="1" applyAlignment="1">
      <alignment wrapText="1"/>
    </xf>
    <xf numFmtId="0" fontId="31" fillId="15" borderId="5" xfId="0" applyFont="1" applyFill="1" applyBorder="1" applyAlignment="1" applyProtection="1">
      <alignment vertical="top" wrapText="1"/>
      <protection locked="0"/>
    </xf>
    <xf numFmtId="0" fontId="31" fillId="15" borderId="15" xfId="0" applyFont="1" applyFill="1" applyBorder="1" applyAlignment="1" applyProtection="1">
      <alignment horizontal="justify" vertical="center" wrapText="1"/>
      <protection locked="0"/>
    </xf>
    <xf numFmtId="0" fontId="31" fillId="14" borderId="14" xfId="0" applyFont="1" applyFill="1" applyBorder="1"/>
    <xf numFmtId="0" fontId="31" fillId="14" borderId="0" xfId="0" applyFont="1" applyFill="1" applyBorder="1" applyAlignment="1">
      <alignment vertical="center" wrapText="1"/>
    </xf>
    <xf numFmtId="0" fontId="34" fillId="14" borderId="0" xfId="0" applyFont="1" applyFill="1" applyBorder="1" applyAlignment="1">
      <alignment vertical="center" wrapText="1"/>
    </xf>
    <xf numFmtId="0" fontId="34" fillId="14" borderId="0" xfId="0" applyFont="1" applyFill="1" applyBorder="1"/>
    <xf numFmtId="0" fontId="31" fillId="14" borderId="0" xfId="0" applyFont="1" applyFill="1" applyBorder="1" applyAlignment="1">
      <alignment horizontal="center" vertical="center" wrapText="1"/>
    </xf>
    <xf numFmtId="0" fontId="55" fillId="8" borderId="15" xfId="0" applyFont="1" applyFill="1" applyBorder="1" applyAlignment="1">
      <alignment horizontal="center" vertical="center" wrapText="1"/>
    </xf>
    <xf numFmtId="0" fontId="55" fillId="14" borderId="15" xfId="0" applyFont="1" applyFill="1" applyBorder="1"/>
    <xf numFmtId="0" fontId="55" fillId="2" borderId="15" xfId="0" applyFont="1" applyFill="1" applyBorder="1"/>
    <xf numFmtId="0" fontId="25" fillId="0" borderId="15" xfId="0" applyFont="1" applyFill="1" applyBorder="1"/>
    <xf numFmtId="0" fontId="28" fillId="2" borderId="15" xfId="0" applyFont="1" applyFill="1" applyBorder="1"/>
    <xf numFmtId="0" fontId="28" fillId="8" borderId="6" xfId="0" applyFont="1" applyFill="1" applyBorder="1" applyAlignment="1">
      <alignment vertical="center" wrapText="1"/>
    </xf>
    <xf numFmtId="0" fontId="47" fillId="0" borderId="42" xfId="0" applyFont="1" applyBorder="1"/>
    <xf numFmtId="0" fontId="28" fillId="8" borderId="2" xfId="0" applyFont="1" applyFill="1" applyBorder="1"/>
    <xf numFmtId="0" fontId="28" fillId="8" borderId="3" xfId="0" applyFont="1" applyFill="1" applyBorder="1"/>
    <xf numFmtId="0" fontId="28" fillId="8" borderId="6" xfId="0" applyFont="1" applyFill="1" applyBorder="1"/>
    <xf numFmtId="0" fontId="28" fillId="8" borderId="5" xfId="0" applyFont="1" applyFill="1" applyBorder="1"/>
    <xf numFmtId="0" fontId="28" fillId="18" borderId="8" xfId="0" applyFont="1" applyFill="1" applyBorder="1"/>
    <xf numFmtId="0" fontId="28" fillId="18" borderId="9" xfId="0" applyFont="1" applyFill="1" applyBorder="1"/>
    <xf numFmtId="0" fontId="28" fillId="18" borderId="0" xfId="0" applyFont="1" applyFill="1"/>
    <xf numFmtId="0" fontId="28" fillId="18" borderId="0" xfId="0" applyFont="1" applyFill="1" applyAlignment="1"/>
    <xf numFmtId="0" fontId="28" fillId="8" borderId="0" xfId="0" applyFont="1" applyFill="1" applyAlignment="1">
      <alignment horizontal="center"/>
    </xf>
    <xf numFmtId="0" fontId="28" fillId="0" borderId="5" xfId="0" applyFont="1" applyFill="1" applyBorder="1"/>
    <xf numFmtId="0" fontId="28" fillId="0" borderId="4" xfId="0" applyFont="1" applyFill="1" applyBorder="1"/>
    <xf numFmtId="0" fontId="28" fillId="0" borderId="44" xfId="0" applyFont="1" applyFill="1" applyBorder="1"/>
    <xf numFmtId="0" fontId="28" fillId="0" borderId="10" xfId="0" applyFont="1" applyFill="1" applyBorder="1"/>
    <xf numFmtId="0" fontId="31" fillId="14" borderId="5" xfId="0" applyFont="1" applyFill="1" applyBorder="1" applyAlignment="1" applyProtection="1">
      <alignment vertical="center" wrapText="1"/>
      <protection locked="0"/>
    </xf>
    <xf numFmtId="0" fontId="31" fillId="14" borderId="0" xfId="0" applyFont="1" applyFill="1" applyProtection="1">
      <protection locked="0"/>
    </xf>
    <xf numFmtId="0" fontId="31" fillId="0" borderId="0" xfId="0" applyFont="1" applyProtection="1">
      <protection locked="0"/>
    </xf>
    <xf numFmtId="0" fontId="34" fillId="3" borderId="1" xfId="0" applyFont="1" applyFill="1" applyBorder="1" applyAlignment="1" applyProtection="1">
      <alignment vertical="center"/>
    </xf>
    <xf numFmtId="0" fontId="31" fillId="4" borderId="5" xfId="0" applyFont="1" applyFill="1" applyBorder="1" applyAlignment="1" applyProtection="1">
      <alignment vertical="center" wrapText="1"/>
    </xf>
    <xf numFmtId="0" fontId="34" fillId="0" borderId="49" xfId="0" applyFont="1" applyFill="1" applyBorder="1" applyAlignment="1" applyProtection="1">
      <alignment horizontal="left" vertical="center" wrapText="1"/>
    </xf>
    <xf numFmtId="0" fontId="31" fillId="0" borderId="4" xfId="0" applyFont="1" applyBorder="1" applyAlignment="1" applyProtection="1">
      <alignment vertical="center" wrapText="1"/>
    </xf>
    <xf numFmtId="0" fontId="57" fillId="8" borderId="15" xfId="0" applyFont="1" applyFill="1" applyBorder="1" applyAlignment="1" applyProtection="1">
      <alignment horizontal="center" vertical="center" wrapText="1"/>
    </xf>
    <xf numFmtId="0" fontId="31" fillId="0" borderId="14" xfId="0" applyFont="1" applyBorder="1" applyAlignment="1" applyProtection="1">
      <alignment vertical="center" wrapText="1"/>
    </xf>
    <xf numFmtId="0" fontId="0" fillId="14" borderId="0" xfId="0" applyFill="1" applyProtection="1">
      <protection locked="0"/>
    </xf>
    <xf numFmtId="0" fontId="0" fillId="2" borderId="0" xfId="0" applyFill="1" applyProtection="1">
      <protection locked="0"/>
    </xf>
    <xf numFmtId="0" fontId="30" fillId="2" borderId="0" xfId="0" applyFont="1" applyFill="1" applyAlignment="1" applyProtection="1">
      <alignment vertical="center"/>
    </xf>
    <xf numFmtId="0" fontId="34" fillId="8" borderId="4" xfId="0" applyFont="1" applyFill="1" applyBorder="1" applyAlignment="1">
      <alignment horizontal="center" vertical="center" wrapText="1"/>
    </xf>
    <xf numFmtId="169" fontId="31" fillId="0" borderId="15" xfId="0" applyNumberFormat="1" applyFont="1" applyBorder="1" applyAlignment="1">
      <alignment horizontal="center"/>
    </xf>
    <xf numFmtId="164" fontId="31" fillId="0" borderId="15" xfId="0" applyNumberFormat="1" applyFont="1" applyFill="1" applyBorder="1" applyAlignment="1">
      <alignment vertical="center" wrapText="1"/>
    </xf>
    <xf numFmtId="164" fontId="31" fillId="0" borderId="15" xfId="0" applyNumberFormat="1" applyFont="1" applyFill="1" applyBorder="1" applyAlignment="1">
      <alignment horizontal="center" vertical="center"/>
    </xf>
    <xf numFmtId="164" fontId="34" fillId="0" borderId="15" xfId="0" applyNumberFormat="1" applyFont="1" applyFill="1" applyBorder="1" applyAlignment="1"/>
    <xf numFmtId="3" fontId="51" fillId="10" borderId="16" xfId="1" applyNumberFormat="1" applyFont="1" applyFill="1" applyBorder="1" applyAlignment="1" applyProtection="1">
      <alignment wrapText="1"/>
    </xf>
    <xf numFmtId="3" fontId="51" fillId="12" borderId="16" xfId="1" applyNumberFormat="1" applyFont="1" applyFill="1" applyBorder="1" applyAlignment="1" applyProtection="1">
      <alignment wrapText="1"/>
    </xf>
    <xf numFmtId="3" fontId="51" fillId="13" borderId="16" xfId="1" applyNumberFormat="1" applyFont="1" applyFill="1" applyBorder="1" applyAlignment="1" applyProtection="1">
      <alignment wrapText="1"/>
    </xf>
    <xf numFmtId="3" fontId="51" fillId="11" borderId="16" xfId="1" applyNumberFormat="1" applyFont="1" applyFill="1" applyBorder="1" applyAlignment="1" applyProtection="1">
      <alignment wrapText="1"/>
    </xf>
    <xf numFmtId="0" fontId="31" fillId="21" borderId="0" xfId="0" applyFont="1" applyFill="1"/>
    <xf numFmtId="0" fontId="31" fillId="0" borderId="13" xfId="0" applyFont="1" applyFill="1" applyBorder="1" applyAlignment="1">
      <alignment horizontal="center" vertical="center"/>
    </xf>
    <xf numFmtId="0" fontId="34" fillId="8" borderId="15" xfId="0" applyFont="1" applyFill="1" applyBorder="1"/>
    <xf numFmtId="0" fontId="34" fillId="0" borderId="15" xfId="0" applyFont="1" applyBorder="1" applyAlignment="1">
      <alignment vertical="center" wrapText="1"/>
    </xf>
    <xf numFmtId="0" fontId="31" fillId="0" borderId="15" xfId="0" applyNumberFormat="1" applyFont="1" applyFill="1" applyBorder="1" applyAlignment="1">
      <alignment horizontal="center" vertical="center"/>
    </xf>
    <xf numFmtId="0" fontId="49" fillId="2" borderId="0" xfId="0" applyFont="1" applyFill="1" applyProtection="1"/>
    <xf numFmtId="0" fontId="0" fillId="2" borderId="0" xfId="0" applyFill="1" applyProtection="1"/>
    <xf numFmtId="0" fontId="0" fillId="14" borderId="0" xfId="0" applyFill="1" applyProtection="1"/>
    <xf numFmtId="0" fontId="0" fillId="0" borderId="0" xfId="0" applyProtection="1"/>
    <xf numFmtId="0" fontId="48" fillId="2" borderId="7" xfId="0" applyFont="1" applyFill="1" applyBorder="1" applyProtection="1"/>
    <xf numFmtId="0" fontId="0" fillId="2" borderId="8" xfId="0" applyFill="1" applyBorder="1" applyProtection="1"/>
    <xf numFmtId="0" fontId="0" fillId="2" borderId="9" xfId="0" applyFill="1" applyBorder="1" applyProtection="1"/>
    <xf numFmtId="0" fontId="46" fillId="2" borderId="14" xfId="0" applyFont="1" applyFill="1" applyBorder="1" applyProtection="1"/>
    <xf numFmtId="0" fontId="0" fillId="2" borderId="0" xfId="0" applyFill="1" applyBorder="1" applyProtection="1"/>
    <xf numFmtId="0" fontId="0" fillId="2" borderId="12" xfId="0" applyFill="1" applyBorder="1" applyProtection="1"/>
    <xf numFmtId="3" fontId="0" fillId="14" borderId="0" xfId="0" applyNumberFormat="1" applyFill="1" applyProtection="1"/>
    <xf numFmtId="3" fontId="0" fillId="10" borderId="13" xfId="0" applyNumberFormat="1" applyFill="1" applyBorder="1" applyProtection="1"/>
    <xf numFmtId="3" fontId="0" fillId="10" borderId="4" xfId="0" applyNumberFormat="1" applyFill="1" applyBorder="1" applyProtection="1"/>
    <xf numFmtId="0" fontId="0" fillId="2" borderId="14" xfId="0" applyFill="1" applyBorder="1" applyProtection="1"/>
    <xf numFmtId="3" fontId="0" fillId="10" borderId="0" xfId="0" applyNumberFormat="1" applyFill="1" applyBorder="1" applyProtection="1"/>
    <xf numFmtId="3" fontId="52" fillId="10" borderId="4" xfId="0" applyNumberFormat="1" applyFont="1" applyFill="1" applyBorder="1" applyProtection="1"/>
    <xf numFmtId="3" fontId="0" fillId="12" borderId="13" xfId="0" applyNumberFormat="1" applyFill="1" applyBorder="1" applyProtection="1"/>
    <xf numFmtId="3" fontId="0" fillId="12" borderId="4" xfId="0" applyNumberFormat="1" applyFill="1" applyBorder="1" applyProtection="1"/>
    <xf numFmtId="3" fontId="0" fillId="12" borderId="0" xfId="0" applyNumberFormat="1" applyFill="1" applyBorder="1" applyProtection="1"/>
    <xf numFmtId="3" fontId="52" fillId="12" borderId="4" xfId="0" applyNumberFormat="1" applyFont="1" applyFill="1" applyBorder="1" applyProtection="1"/>
    <xf numFmtId="3" fontId="52" fillId="12" borderId="5" xfId="0" applyNumberFormat="1" applyFont="1" applyFill="1" applyBorder="1" applyProtection="1"/>
    <xf numFmtId="3" fontId="0" fillId="13" borderId="13" xfId="0" applyNumberFormat="1" applyFill="1" applyBorder="1" applyProtection="1"/>
    <xf numFmtId="3" fontId="0" fillId="13" borderId="4" xfId="0" applyNumberFormat="1" applyFill="1" applyBorder="1" applyProtection="1"/>
    <xf numFmtId="3" fontId="0" fillId="13" borderId="0" xfId="0" applyNumberFormat="1" applyFill="1" applyBorder="1" applyProtection="1"/>
    <xf numFmtId="3" fontId="52" fillId="13" borderId="4" xfId="0" applyNumberFormat="1" applyFont="1" applyFill="1" applyBorder="1" applyProtection="1"/>
    <xf numFmtId="3" fontId="52" fillId="13" borderId="5" xfId="0" applyNumberFormat="1" applyFont="1" applyFill="1" applyBorder="1" applyProtection="1"/>
    <xf numFmtId="3" fontId="0" fillId="11" borderId="13" xfId="0" applyNumberFormat="1" applyFill="1" applyBorder="1" applyProtection="1"/>
    <xf numFmtId="3" fontId="0" fillId="11" borderId="4" xfId="0" applyNumberFormat="1" applyFill="1" applyBorder="1" applyProtection="1"/>
    <xf numFmtId="3" fontId="0" fillId="11" borderId="0" xfId="0" applyNumberFormat="1" applyFill="1" applyBorder="1" applyProtection="1"/>
    <xf numFmtId="3" fontId="52" fillId="11" borderId="4" xfId="0" applyNumberFormat="1" applyFont="1" applyFill="1" applyBorder="1" applyProtection="1"/>
    <xf numFmtId="3" fontId="52" fillId="11" borderId="5" xfId="0" applyNumberFormat="1" applyFont="1" applyFill="1" applyBorder="1" applyProtection="1"/>
    <xf numFmtId="0" fontId="45" fillId="14" borderId="0" xfId="0" applyFont="1" applyFill="1" applyProtection="1"/>
    <xf numFmtId="0" fontId="34" fillId="18" borderId="8" xfId="0" applyFont="1" applyFill="1" applyBorder="1" applyAlignment="1" applyProtection="1">
      <alignment vertical="center" wrapText="1"/>
      <protection locked="0"/>
    </xf>
    <xf numFmtId="0" fontId="28" fillId="0" borderId="15" xfId="0" applyFont="1" applyFill="1" applyBorder="1" applyProtection="1">
      <protection locked="0"/>
    </xf>
    <xf numFmtId="0" fontId="28" fillId="15" borderId="15" xfId="0" applyFont="1" applyFill="1" applyBorder="1" applyProtection="1">
      <protection locked="0"/>
    </xf>
    <xf numFmtId="3" fontId="37" fillId="10" borderId="16" xfId="1" applyNumberFormat="1" applyFont="1" applyFill="1" applyBorder="1" applyAlignment="1" applyProtection="1">
      <alignment wrapText="1"/>
    </xf>
    <xf numFmtId="3" fontId="37" fillId="12" borderId="16" xfId="1" applyNumberFormat="1" applyFont="1" applyFill="1" applyBorder="1" applyAlignment="1" applyProtection="1">
      <alignment wrapText="1"/>
    </xf>
    <xf numFmtId="3" fontId="37" fillId="13" borderId="16" xfId="1" applyNumberFormat="1" applyFont="1" applyFill="1" applyBorder="1" applyAlignment="1" applyProtection="1">
      <alignment wrapText="1"/>
    </xf>
    <xf numFmtId="3" fontId="37" fillId="11" borderId="16" xfId="1" applyNumberFormat="1" applyFont="1" applyFill="1" applyBorder="1" applyAlignment="1" applyProtection="1">
      <alignment wrapText="1"/>
    </xf>
    <xf numFmtId="0" fontId="28" fillId="0" borderId="15" xfId="0" applyFont="1" applyFill="1" applyBorder="1" applyProtection="1"/>
    <xf numFmtId="0" fontId="0" fillId="0" borderId="0" xfId="0" applyProtection="1">
      <protection locked="0"/>
    </xf>
    <xf numFmtId="0" fontId="35" fillId="14" borderId="0" xfId="0" applyFont="1" applyFill="1" applyBorder="1" applyAlignment="1" applyProtection="1">
      <alignment vertical="top" wrapText="1"/>
      <protection locked="0"/>
    </xf>
    <xf numFmtId="0" fontId="55" fillId="4" borderId="1" xfId="0" applyFont="1" applyFill="1" applyBorder="1" applyAlignment="1" applyProtection="1">
      <alignment vertical="top"/>
      <protection locked="0"/>
    </xf>
    <xf numFmtId="0" fontId="35" fillId="4" borderId="2" xfId="0" applyFont="1" applyFill="1" applyBorder="1" applyAlignment="1" applyProtection="1">
      <alignment vertical="top" wrapText="1"/>
      <protection locked="0"/>
    </xf>
    <xf numFmtId="0" fontId="35" fillId="4" borderId="3" xfId="0" applyFont="1" applyFill="1" applyBorder="1" applyAlignment="1" applyProtection="1">
      <alignment vertical="top" wrapText="1"/>
      <protection locked="0"/>
    </xf>
    <xf numFmtId="0" fontId="35" fillId="14" borderId="14" xfId="0" applyFont="1" applyFill="1" applyBorder="1" applyAlignment="1" applyProtection="1">
      <alignment vertical="top" wrapText="1"/>
      <protection locked="0"/>
    </xf>
    <xf numFmtId="0" fontId="25" fillId="2" borderId="1" xfId="0" applyFont="1" applyFill="1" applyBorder="1" applyAlignment="1" applyProtection="1">
      <alignment vertical="top" wrapText="1"/>
      <protection locked="0"/>
    </xf>
    <xf numFmtId="0" fontId="25" fillId="8" borderId="1" xfId="0" applyFont="1" applyFill="1" applyBorder="1" applyAlignment="1" applyProtection="1">
      <alignment vertical="top" wrapText="1"/>
      <protection locked="0"/>
    </xf>
    <xf numFmtId="0" fontId="37" fillId="5" borderId="0" xfId="0" applyFont="1" applyFill="1" applyBorder="1" applyAlignment="1" applyProtection="1">
      <alignment horizontal="center" vertical="center" wrapText="1"/>
    </xf>
    <xf numFmtId="0" fontId="37" fillId="10" borderId="3" xfId="1" applyNumberFormat="1" applyFont="1" applyFill="1" applyBorder="1" applyAlignment="1" applyProtection="1">
      <alignment horizontal="center" wrapText="1"/>
    </xf>
    <xf numFmtId="0" fontId="37" fillId="15" borderId="3" xfId="1" applyNumberFormat="1" applyFont="1" applyFill="1" applyBorder="1" applyAlignment="1" applyProtection="1">
      <alignment horizontal="center" wrapText="1"/>
    </xf>
    <xf numFmtId="0" fontId="37" fillId="13" borderId="3" xfId="1" applyNumberFormat="1" applyFont="1" applyFill="1" applyBorder="1" applyAlignment="1" applyProtection="1">
      <alignment horizontal="center" wrapText="1"/>
    </xf>
    <xf numFmtId="0" fontId="52" fillId="11" borderId="15" xfId="0" applyFont="1" applyFill="1" applyBorder="1" applyProtection="1"/>
    <xf numFmtId="0" fontId="37" fillId="5" borderId="5" xfId="0" applyFont="1" applyFill="1" applyBorder="1" applyAlignment="1" applyProtection="1">
      <alignment horizontal="center" vertical="center" wrapText="1"/>
    </xf>
    <xf numFmtId="3" fontId="37" fillId="10" borderId="32" xfId="1" applyNumberFormat="1" applyFont="1" applyFill="1" applyBorder="1" applyAlignment="1" applyProtection="1">
      <alignment wrapText="1"/>
    </xf>
    <xf numFmtId="3" fontId="53" fillId="15" borderId="32" xfId="1" applyNumberFormat="1" applyFont="1" applyFill="1" applyBorder="1" applyAlignment="1" applyProtection="1">
      <alignment wrapText="1"/>
    </xf>
    <xf numFmtId="3" fontId="37" fillId="13" borderId="32" xfId="1" applyNumberFormat="1" applyFont="1" applyFill="1" applyBorder="1" applyAlignment="1" applyProtection="1">
      <alignment wrapText="1"/>
    </xf>
    <xf numFmtId="3" fontId="37" fillId="11" borderId="33" xfId="1" applyNumberFormat="1" applyFont="1" applyFill="1" applyBorder="1" applyAlignment="1" applyProtection="1">
      <alignment wrapText="1"/>
    </xf>
    <xf numFmtId="0" fontId="38" fillId="14" borderId="4" xfId="0" applyFont="1" applyFill="1" applyBorder="1" applyAlignment="1" applyProtection="1">
      <alignment vertical="center" wrapText="1"/>
    </xf>
    <xf numFmtId="0" fontId="38" fillId="14" borderId="5" xfId="0" applyFont="1" applyFill="1" applyBorder="1" applyAlignment="1" applyProtection="1">
      <alignment vertical="center" wrapText="1"/>
    </xf>
    <xf numFmtId="3" fontId="38" fillId="10" borderId="19" xfId="1" applyNumberFormat="1" applyFont="1" applyFill="1" applyBorder="1" applyAlignment="1" applyProtection="1">
      <alignment wrapText="1"/>
    </xf>
    <xf numFmtId="3" fontId="54" fillId="15" borderId="19" xfId="1" applyNumberFormat="1" applyFont="1" applyFill="1" applyBorder="1" applyAlignment="1" applyProtection="1">
      <alignment wrapText="1"/>
    </xf>
    <xf numFmtId="3" fontId="38" fillId="13" borderId="19" xfId="1" applyNumberFormat="1" applyFont="1" applyFill="1" applyBorder="1" applyAlignment="1" applyProtection="1">
      <alignment wrapText="1"/>
    </xf>
    <xf numFmtId="3" fontId="37" fillId="11" borderId="34" xfId="1" applyNumberFormat="1" applyFont="1" applyFill="1" applyBorder="1" applyAlignment="1" applyProtection="1">
      <alignment wrapText="1"/>
    </xf>
    <xf numFmtId="0" fontId="35" fillId="4" borderId="5" xfId="0" applyFont="1" applyFill="1" applyBorder="1" applyAlignment="1" applyProtection="1">
      <alignment vertical="top" wrapText="1"/>
    </xf>
    <xf numFmtId="0" fontId="36" fillId="4" borderId="15" xfId="0" applyFont="1" applyFill="1" applyBorder="1" applyAlignment="1" applyProtection="1">
      <alignment vertical="top" wrapText="1"/>
    </xf>
    <xf numFmtId="0" fontId="52" fillId="8" borderId="7" xfId="0" applyFont="1" applyFill="1" applyBorder="1" applyProtection="1"/>
    <xf numFmtId="0" fontId="52" fillId="8" borderId="9" xfId="0" applyFont="1" applyFill="1" applyBorder="1" applyProtection="1"/>
    <xf numFmtId="0" fontId="52" fillId="14" borderId="9" xfId="0" applyFont="1" applyFill="1" applyBorder="1" applyProtection="1"/>
    <xf numFmtId="0" fontId="0" fillId="2" borderId="7" xfId="0" applyFill="1" applyBorder="1" applyProtection="1"/>
    <xf numFmtId="0" fontId="0" fillId="14" borderId="9" xfId="0" applyFill="1" applyBorder="1" applyProtection="1"/>
    <xf numFmtId="0" fontId="0" fillId="14" borderId="12" xfId="0" applyFill="1" applyBorder="1" applyProtection="1"/>
    <xf numFmtId="0" fontId="25" fillId="8" borderId="15" xfId="0" applyFont="1" applyFill="1" applyBorder="1" applyAlignment="1" applyProtection="1">
      <alignment vertical="top" wrapText="1"/>
    </xf>
    <xf numFmtId="0" fontId="25" fillId="2" borderId="15" xfId="0" applyFont="1" applyFill="1" applyBorder="1" applyAlignment="1" applyProtection="1">
      <alignment vertical="top" wrapText="1"/>
    </xf>
    <xf numFmtId="0" fontId="55" fillId="14" borderId="0" xfId="0" applyFont="1" applyFill="1" applyBorder="1" applyAlignment="1" applyProtection="1">
      <alignment vertical="top"/>
      <protection locked="0"/>
    </xf>
    <xf numFmtId="0" fontId="36" fillId="14" borderId="0" xfId="0" applyFont="1" applyFill="1" applyBorder="1" applyAlignment="1" applyProtection="1">
      <alignment vertical="top" wrapText="1"/>
      <protection locked="0"/>
    </xf>
    <xf numFmtId="0" fontId="23" fillId="4" borderId="5" xfId="0" applyFont="1" applyFill="1" applyBorder="1" applyAlignment="1" applyProtection="1">
      <alignment vertical="top" wrapText="1"/>
      <protection locked="0"/>
    </xf>
    <xf numFmtId="0" fontId="28" fillId="0" borderId="52" xfId="0" applyFont="1" applyFill="1" applyBorder="1"/>
    <xf numFmtId="0" fontId="28" fillId="0" borderId="54" xfId="0" applyFont="1" applyFill="1" applyBorder="1"/>
    <xf numFmtId="0" fontId="28" fillId="0" borderId="53" xfId="0" applyFont="1" applyFill="1" applyBorder="1"/>
    <xf numFmtId="0" fontId="48" fillId="2" borderId="14" xfId="0" applyFont="1" applyFill="1" applyBorder="1"/>
    <xf numFmtId="0" fontId="22" fillId="0" borderId="15" xfId="0" applyFont="1" applyFill="1" applyBorder="1" applyProtection="1">
      <protection locked="0"/>
    </xf>
    <xf numFmtId="0" fontId="21" fillId="2" borderId="15" xfId="0" applyFont="1" applyFill="1" applyBorder="1" applyAlignment="1" applyProtection="1">
      <alignment vertical="top" wrapText="1"/>
    </xf>
    <xf numFmtId="0" fontId="55" fillId="4" borderId="0" xfId="0" applyFont="1" applyFill="1" applyBorder="1" applyAlignment="1" applyProtection="1">
      <alignment vertical="top"/>
      <protection locked="0"/>
    </xf>
    <xf numFmtId="0" fontId="35" fillId="4" borderId="0" xfId="0" applyFont="1" applyFill="1" applyBorder="1" applyAlignment="1" applyProtection="1">
      <alignment vertical="top" wrapText="1"/>
      <protection locked="0"/>
    </xf>
    <xf numFmtId="0" fontId="36" fillId="4" borderId="0" xfId="0" applyFont="1" applyFill="1" applyBorder="1" applyAlignment="1" applyProtection="1">
      <alignment vertical="top" wrapText="1"/>
    </xf>
    <xf numFmtId="0" fontId="36" fillId="4" borderId="0" xfId="0" applyFont="1" applyFill="1" applyBorder="1" applyAlignment="1" applyProtection="1">
      <alignment vertical="top" wrapText="1"/>
      <protection locked="0"/>
    </xf>
    <xf numFmtId="0" fontId="25" fillId="8" borderId="4" xfId="0" applyFont="1" applyFill="1" applyBorder="1" applyAlignment="1" applyProtection="1">
      <alignment vertical="top" wrapText="1"/>
    </xf>
    <xf numFmtId="0" fontId="31" fillId="6" borderId="5" xfId="0" applyFont="1" applyFill="1" applyBorder="1" applyAlignment="1">
      <alignment vertical="center" wrapText="1"/>
    </xf>
    <xf numFmtId="0" fontId="31" fillId="14" borderId="5" xfId="0" applyFont="1" applyFill="1" applyBorder="1" applyAlignment="1" applyProtection="1">
      <alignment vertical="top" wrapText="1"/>
      <protection locked="0"/>
    </xf>
    <xf numFmtId="0" fontId="72" fillId="15" borderId="15" xfId="0" applyFont="1" applyFill="1" applyBorder="1"/>
    <xf numFmtId="3" fontId="41" fillId="0" borderId="15" xfId="1" applyNumberFormat="1" applyFont="1" applyFill="1" applyBorder="1" applyAlignment="1">
      <alignment wrapText="1"/>
    </xf>
    <xf numFmtId="0" fontId="42" fillId="0" borderId="15" xfId="0" applyFont="1" applyFill="1" applyBorder="1" applyAlignment="1">
      <alignment horizontal="center" vertical="center" wrapText="1"/>
    </xf>
    <xf numFmtId="0" fontId="31" fillId="0" borderId="16" xfId="0" applyFont="1" applyBorder="1" applyAlignment="1">
      <alignment wrapText="1"/>
    </xf>
    <xf numFmtId="0" fontId="31" fillId="0" borderId="3" xfId="0" applyFont="1" applyBorder="1"/>
    <xf numFmtId="0" fontId="31" fillId="0" borderId="13" xfId="0" applyFont="1" applyBorder="1" applyAlignment="1">
      <alignment vertical="center"/>
    </xf>
    <xf numFmtId="0" fontId="31" fillId="0" borderId="15" xfId="0" applyFont="1" applyBorder="1"/>
    <xf numFmtId="0" fontId="31" fillId="0" borderId="15" xfId="0" applyFont="1" applyFill="1" applyBorder="1"/>
    <xf numFmtId="0" fontId="31" fillId="0" borderId="15" xfId="0" applyFont="1" applyBorder="1" applyAlignment="1">
      <alignment vertical="center"/>
    </xf>
    <xf numFmtId="0" fontId="31" fillId="0" borderId="0" xfId="0" applyFont="1" applyFill="1" applyBorder="1" applyAlignment="1">
      <alignment horizontal="center"/>
    </xf>
    <xf numFmtId="164" fontId="31" fillId="0" borderId="15" xfId="0" applyNumberFormat="1" applyFont="1" applyBorder="1" applyAlignment="1">
      <alignment horizontal="center"/>
    </xf>
    <xf numFmtId="164" fontId="31" fillId="0" borderId="15" xfId="0" applyNumberFormat="1" applyFont="1" applyFill="1" applyBorder="1" applyAlignment="1">
      <alignment horizontal="center"/>
    </xf>
    <xf numFmtId="0" fontId="31" fillId="0" borderId="15" xfId="0" applyFont="1" applyFill="1" applyBorder="1" applyAlignment="1">
      <alignment horizontal="center" vertical="center" wrapText="1"/>
    </xf>
    <xf numFmtId="3" fontId="37" fillId="12" borderId="15" xfId="1" applyNumberFormat="1" applyFont="1" applyFill="1" applyBorder="1" applyAlignment="1" applyProtection="1">
      <alignment wrapText="1"/>
    </xf>
    <xf numFmtId="3" fontId="37" fillId="13" borderId="15" xfId="1" applyNumberFormat="1" applyFont="1" applyFill="1" applyBorder="1" applyAlignment="1" applyProtection="1">
      <alignment wrapText="1"/>
    </xf>
    <xf numFmtId="3" fontId="37" fillId="11" borderId="15" xfId="1" applyNumberFormat="1" applyFont="1" applyFill="1" applyBorder="1" applyAlignment="1" applyProtection="1">
      <alignment wrapText="1"/>
    </xf>
    <xf numFmtId="3" fontId="37" fillId="10" borderId="15" xfId="1" applyNumberFormat="1" applyFont="1" applyFill="1" applyBorder="1" applyAlignment="1" applyProtection="1">
      <alignment wrapText="1"/>
    </xf>
    <xf numFmtId="0" fontId="31" fillId="0" borderId="15" xfId="0" applyFont="1" applyBorder="1" applyAlignment="1">
      <alignment horizontal="center" vertical="center"/>
    </xf>
    <xf numFmtId="0" fontId="34" fillId="0" borderId="15" xfId="0" applyFont="1" applyBorder="1" applyAlignment="1">
      <alignment horizontal="center" vertical="center"/>
    </xf>
    <xf numFmtId="0" fontId="35" fillId="0" borderId="5" xfId="0" applyFont="1" applyBorder="1" applyAlignment="1" applyProtection="1">
      <alignment vertical="top" wrapText="1"/>
    </xf>
    <xf numFmtId="0" fontId="31" fillId="0" borderId="0" xfId="0" applyFont="1" applyBorder="1" applyAlignment="1">
      <alignment horizontal="center" vertical="center" wrapText="1"/>
    </xf>
    <xf numFmtId="0" fontId="31" fillId="22" borderId="15" xfId="0" applyFont="1" applyFill="1" applyBorder="1"/>
    <xf numFmtId="0" fontId="31" fillId="22" borderId="15" xfId="0" applyFont="1" applyFill="1" applyBorder="1" applyAlignment="1">
      <alignment horizontal="center"/>
    </xf>
    <xf numFmtId="0" fontId="0" fillId="2" borderId="0" xfId="0" applyFill="1" applyBorder="1" applyAlignment="1"/>
    <xf numFmtId="0" fontId="74" fillId="14" borderId="0" xfId="0" applyFont="1" applyFill="1" applyBorder="1" applyAlignment="1"/>
    <xf numFmtId="0" fontId="48" fillId="14" borderId="0" xfId="0" applyFont="1" applyFill="1" applyBorder="1" applyAlignment="1"/>
    <xf numFmtId="0" fontId="0" fillId="14" borderId="0" xfId="0" applyFill="1" applyBorder="1" applyAlignment="1"/>
    <xf numFmtId="0" fontId="45" fillId="2" borderId="0" xfId="0" applyFont="1" applyFill="1"/>
    <xf numFmtId="0" fontId="49" fillId="14" borderId="0" xfId="0" applyFont="1" applyFill="1" applyBorder="1" applyAlignment="1"/>
    <xf numFmtId="0" fontId="0" fillId="14" borderId="0" xfId="0" applyFill="1" applyBorder="1"/>
    <xf numFmtId="3" fontId="37" fillId="10" borderId="47" xfId="1" applyNumberFormat="1" applyFont="1" applyFill="1" applyBorder="1" applyAlignment="1" applyProtection="1">
      <alignment horizontal="center" vertical="center" wrapText="1"/>
    </xf>
    <xf numFmtId="3" fontId="37" fillId="10" borderId="60" xfId="1" applyNumberFormat="1" applyFont="1" applyFill="1" applyBorder="1" applyAlignment="1" applyProtection="1">
      <alignment horizontal="center" vertical="center" wrapText="1"/>
    </xf>
    <xf numFmtId="3" fontId="37" fillId="10" borderId="16" xfId="1" applyNumberFormat="1" applyFont="1" applyFill="1" applyBorder="1" applyAlignment="1" applyProtection="1">
      <alignment horizontal="center" vertical="center" wrapText="1"/>
    </xf>
    <xf numFmtId="3" fontId="37" fillId="10" borderId="18" xfId="1" applyNumberFormat="1" applyFont="1" applyFill="1" applyBorder="1" applyAlignment="1" applyProtection="1">
      <alignment horizontal="center" vertical="center" wrapText="1"/>
    </xf>
    <xf numFmtId="3" fontId="37" fillId="10" borderId="15" xfId="1" applyNumberFormat="1" applyFont="1" applyFill="1" applyBorder="1" applyAlignment="1" applyProtection="1">
      <alignment horizontal="center" vertical="center" wrapText="1"/>
    </xf>
    <xf numFmtId="3" fontId="37" fillId="12" borderId="15" xfId="1" applyNumberFormat="1" applyFont="1" applyFill="1" applyBorder="1" applyAlignment="1" applyProtection="1">
      <alignment horizontal="center" vertical="center" wrapText="1"/>
    </xf>
    <xf numFmtId="3" fontId="37" fillId="12" borderId="47" xfId="1" applyNumberFormat="1" applyFont="1" applyFill="1" applyBorder="1" applyAlignment="1" applyProtection="1">
      <alignment horizontal="center" vertical="center" wrapText="1"/>
    </xf>
    <xf numFmtId="3" fontId="37" fillId="13" borderId="15" xfId="1" applyNumberFormat="1" applyFont="1" applyFill="1" applyBorder="1" applyAlignment="1" applyProtection="1">
      <alignment horizontal="center" vertical="center" wrapText="1"/>
    </xf>
    <xf numFmtId="3" fontId="37" fillId="11" borderId="15" xfId="1" applyNumberFormat="1" applyFont="1" applyFill="1" applyBorder="1" applyAlignment="1" applyProtection="1">
      <alignment horizontal="center" vertical="center" wrapText="1"/>
    </xf>
    <xf numFmtId="2" fontId="31" fillId="2" borderId="15" xfId="0" applyNumberFormat="1" applyFont="1" applyFill="1" applyBorder="1" applyAlignment="1" applyProtection="1">
      <alignment horizontal="center"/>
      <protection locked="0"/>
    </xf>
    <xf numFmtId="2" fontId="31" fillId="2" borderId="3" xfId="0" applyNumberFormat="1" applyFont="1" applyFill="1" applyBorder="1" applyAlignment="1" applyProtection="1">
      <alignment horizontal="center"/>
      <protection locked="0"/>
    </xf>
    <xf numFmtId="164" fontId="31" fillId="15" borderId="15" xfId="0" applyNumberFormat="1" applyFont="1" applyFill="1" applyBorder="1" applyAlignment="1" applyProtection="1">
      <alignment horizontal="center" vertical="center" wrapText="1"/>
    </xf>
    <xf numFmtId="0" fontId="35" fillId="0" borderId="1" xfId="0" applyFont="1" applyFill="1" applyBorder="1" applyAlignment="1" applyProtection="1">
      <alignment vertical="top" wrapText="1"/>
    </xf>
    <xf numFmtId="0" fontId="74" fillId="2" borderId="61" xfId="0" applyFont="1" applyFill="1" applyBorder="1" applyAlignment="1" applyProtection="1"/>
    <xf numFmtId="0" fontId="74" fillId="2" borderId="3" xfId="0" applyFont="1" applyFill="1" applyBorder="1" applyAlignment="1" applyProtection="1"/>
    <xf numFmtId="0" fontId="74" fillId="2" borderId="0" xfId="0" applyFont="1" applyFill="1" applyBorder="1" applyAlignment="1" applyProtection="1">
      <alignment horizontal="left"/>
    </xf>
    <xf numFmtId="0" fontId="74" fillId="2" borderId="0" xfId="0" applyFont="1" applyFill="1" applyBorder="1" applyAlignment="1" applyProtection="1"/>
    <xf numFmtId="0" fontId="49" fillId="2" borderId="0" xfId="0" applyFont="1" applyFill="1" applyBorder="1" applyAlignment="1" applyProtection="1">
      <alignment horizontal="center"/>
    </xf>
    <xf numFmtId="0" fontId="49" fillId="2" borderId="0" xfId="0" applyFont="1" applyFill="1" applyBorder="1" applyAlignment="1" applyProtection="1"/>
    <xf numFmtId="0" fontId="74" fillId="2" borderId="36" xfId="292" applyFont="1" applyFill="1" applyBorder="1" applyAlignment="1" applyProtection="1">
      <alignment horizontal="left" vertical="top"/>
    </xf>
    <xf numFmtId="0" fontId="74" fillId="2" borderId="55" xfId="292" applyFont="1" applyFill="1" applyBorder="1" applyAlignment="1" applyProtection="1">
      <alignment horizontal="left" vertical="top"/>
    </xf>
    <xf numFmtId="0" fontId="74" fillId="2" borderId="36" xfId="0" applyFont="1" applyFill="1" applyBorder="1" applyAlignment="1" applyProtection="1">
      <alignment horizontal="left"/>
    </xf>
    <xf numFmtId="0" fontId="74" fillId="2" borderId="55" xfId="0" applyFont="1" applyFill="1" applyBorder="1" applyAlignment="1" applyProtection="1">
      <alignment horizontal="left"/>
    </xf>
    <xf numFmtId="0" fontId="47" fillId="2" borderId="0" xfId="0" applyFont="1" applyFill="1" applyBorder="1" applyAlignment="1" applyProtection="1">
      <alignment horizontal="center" vertical="center" wrapText="1"/>
    </xf>
    <xf numFmtId="0" fontId="48" fillId="2" borderId="0" xfId="0" applyFont="1" applyFill="1" applyBorder="1" applyAlignment="1" applyProtection="1"/>
    <xf numFmtId="0" fontId="46" fillId="2" borderId="14" xfId="0" applyFont="1" applyFill="1" applyBorder="1" applyAlignment="1" applyProtection="1"/>
    <xf numFmtId="0" fontId="46" fillId="2" borderId="0" xfId="0" applyFont="1" applyFill="1" applyBorder="1" applyAlignment="1" applyProtection="1"/>
    <xf numFmtId="0" fontId="46" fillId="2" borderId="0" xfId="0" applyFont="1" applyFill="1" applyBorder="1" applyProtection="1"/>
    <xf numFmtId="0" fontId="0" fillId="10" borderId="14" xfId="0" applyFill="1" applyBorder="1" applyProtection="1"/>
    <xf numFmtId="3" fontId="37" fillId="10" borderId="58" xfId="1" applyNumberFormat="1" applyFont="1" applyFill="1" applyBorder="1" applyAlignment="1" applyProtection="1">
      <alignment horizontal="center" vertical="center" wrapText="1"/>
    </xf>
    <xf numFmtId="0" fontId="0" fillId="2" borderId="0" xfId="0" applyFill="1" applyBorder="1" applyAlignment="1" applyProtection="1"/>
    <xf numFmtId="0" fontId="52" fillId="10" borderId="14" xfId="0" applyFont="1" applyFill="1" applyBorder="1" applyProtection="1"/>
    <xf numFmtId="3" fontId="75" fillId="10" borderId="50" xfId="1" applyNumberFormat="1" applyFont="1" applyFill="1" applyBorder="1" applyAlignment="1" applyProtection="1">
      <alignment horizontal="center" vertical="center" wrapText="1"/>
    </xf>
    <xf numFmtId="3" fontId="58" fillId="10" borderId="50" xfId="0" applyNumberFormat="1" applyFont="1" applyFill="1" applyBorder="1" applyAlignment="1" applyProtection="1">
      <alignment horizontal="center" vertical="center"/>
    </xf>
    <xf numFmtId="3" fontId="75" fillId="10" borderId="16" xfId="1" applyNumberFormat="1" applyFont="1" applyFill="1" applyBorder="1" applyAlignment="1" applyProtection="1">
      <alignment horizontal="center" vertical="center" wrapText="1"/>
    </xf>
    <xf numFmtId="3" fontId="0" fillId="10" borderId="28" xfId="0" applyNumberFormat="1" applyFont="1" applyFill="1" applyBorder="1" applyAlignment="1" applyProtection="1">
      <alignment horizontal="center" vertical="center"/>
    </xf>
    <xf numFmtId="3" fontId="52" fillId="10" borderId="1" xfId="0" applyNumberFormat="1" applyFont="1" applyFill="1" applyBorder="1" applyAlignment="1" applyProtection="1">
      <alignment horizontal="center" vertical="center"/>
    </xf>
    <xf numFmtId="3" fontId="52" fillId="10" borderId="15" xfId="0" applyNumberFormat="1" applyFont="1" applyFill="1" applyBorder="1" applyAlignment="1" applyProtection="1">
      <alignment horizontal="center" vertical="center"/>
    </xf>
    <xf numFmtId="3" fontId="52" fillId="10" borderId="2" xfId="0" applyNumberFormat="1" applyFont="1" applyFill="1" applyBorder="1" applyAlignment="1" applyProtection="1">
      <alignment horizontal="center" vertical="center"/>
    </xf>
    <xf numFmtId="0" fontId="46" fillId="2" borderId="12" xfId="0" applyFont="1" applyFill="1" applyBorder="1" applyAlignment="1" applyProtection="1"/>
    <xf numFmtId="3" fontId="58" fillId="10" borderId="16" xfId="0" applyNumberFormat="1" applyFont="1" applyFill="1" applyBorder="1" applyAlignment="1" applyProtection="1">
      <alignment horizontal="center" vertical="center"/>
    </xf>
    <xf numFmtId="3" fontId="0" fillId="10" borderId="16" xfId="0" applyNumberFormat="1" applyFont="1" applyFill="1" applyBorder="1" applyAlignment="1" applyProtection="1">
      <alignment horizontal="center" vertical="center"/>
    </xf>
    <xf numFmtId="3" fontId="38" fillId="10" borderId="57" xfId="1" applyNumberFormat="1" applyFont="1" applyFill="1" applyBorder="1" applyAlignment="1" applyProtection="1">
      <alignment horizontal="center" vertical="center" wrapText="1"/>
    </xf>
    <xf numFmtId="3" fontId="38" fillId="10" borderId="49" xfId="1" applyNumberFormat="1" applyFont="1" applyFill="1" applyBorder="1" applyAlignment="1" applyProtection="1">
      <alignment horizontal="center" vertical="center" wrapText="1"/>
    </xf>
    <xf numFmtId="3" fontId="52" fillId="10" borderId="4" xfId="0" applyNumberFormat="1" applyFont="1" applyFill="1" applyBorder="1" applyAlignment="1" applyProtection="1">
      <alignment horizontal="center" vertical="center"/>
    </xf>
    <xf numFmtId="0" fontId="0" fillId="10" borderId="10" xfId="0" applyFill="1" applyBorder="1" applyProtection="1"/>
    <xf numFmtId="3" fontId="52" fillId="2" borderId="0" xfId="0" applyNumberFormat="1" applyFont="1" applyFill="1" applyBorder="1" applyProtection="1"/>
    <xf numFmtId="0" fontId="0" fillId="0" borderId="14" xfId="0" applyBorder="1" applyProtection="1"/>
    <xf numFmtId="3" fontId="37" fillId="12" borderId="58" xfId="1" applyNumberFormat="1" applyFont="1" applyFill="1" applyBorder="1" applyAlignment="1" applyProtection="1">
      <alignment horizontal="center" vertical="center" wrapText="1"/>
    </xf>
    <xf numFmtId="0" fontId="52" fillId="12" borderId="14" xfId="0" applyFont="1" applyFill="1" applyBorder="1" applyProtection="1"/>
    <xf numFmtId="3" fontId="75" fillId="12" borderId="50" xfId="1" applyNumberFormat="1" applyFont="1" applyFill="1" applyBorder="1" applyAlignment="1" applyProtection="1">
      <alignment horizontal="center" vertical="center" wrapText="1"/>
    </xf>
    <xf numFmtId="3" fontId="58" fillId="12" borderId="50" xfId="0" applyNumberFormat="1" applyFont="1" applyFill="1" applyBorder="1" applyAlignment="1" applyProtection="1">
      <alignment horizontal="center" vertical="center"/>
    </xf>
    <xf numFmtId="3" fontId="75" fillId="12" borderId="16" xfId="1" applyNumberFormat="1" applyFont="1" applyFill="1" applyBorder="1" applyAlignment="1" applyProtection="1">
      <alignment horizontal="center" vertical="center" wrapText="1"/>
    </xf>
    <xf numFmtId="3" fontId="0" fillId="12" borderId="28" xfId="0" applyNumberFormat="1" applyFont="1" applyFill="1" applyBorder="1" applyAlignment="1" applyProtection="1">
      <alignment horizontal="center" vertical="center"/>
    </xf>
    <xf numFmtId="0" fontId="52" fillId="12" borderId="15" xfId="0" applyFont="1" applyFill="1" applyBorder="1" applyProtection="1"/>
    <xf numFmtId="3" fontId="52" fillId="12" borderId="1" xfId="0" applyNumberFormat="1" applyFont="1" applyFill="1" applyBorder="1" applyAlignment="1" applyProtection="1">
      <alignment horizontal="center" vertical="center"/>
    </xf>
    <xf numFmtId="3" fontId="52" fillId="12" borderId="15" xfId="0" applyNumberFormat="1" applyFont="1" applyFill="1" applyBorder="1" applyAlignment="1" applyProtection="1">
      <alignment horizontal="center" vertical="center"/>
    </xf>
    <xf numFmtId="3" fontId="52" fillId="12" borderId="2" xfId="0" applyNumberFormat="1" applyFont="1" applyFill="1" applyBorder="1" applyAlignment="1" applyProtection="1">
      <alignment horizontal="center" vertical="center"/>
    </xf>
    <xf numFmtId="3" fontId="0" fillId="12" borderId="15" xfId="0" applyNumberFormat="1" applyFill="1" applyBorder="1" applyAlignment="1" applyProtection="1">
      <alignment horizontal="center" vertical="center"/>
    </xf>
    <xf numFmtId="3" fontId="58" fillId="12" borderId="16" xfId="0" applyNumberFormat="1" applyFont="1" applyFill="1" applyBorder="1" applyAlignment="1" applyProtection="1">
      <alignment horizontal="center" vertical="center"/>
    </xf>
    <xf numFmtId="3" fontId="0" fillId="12" borderId="16" xfId="0" applyNumberFormat="1" applyFont="1" applyFill="1" applyBorder="1" applyAlignment="1" applyProtection="1">
      <alignment horizontal="center" vertical="center"/>
    </xf>
    <xf numFmtId="0" fontId="0" fillId="12" borderId="14" xfId="0" applyFill="1" applyBorder="1" applyProtection="1"/>
    <xf numFmtId="3" fontId="38" fillId="12" borderId="51" xfId="1" applyNumberFormat="1" applyFont="1" applyFill="1" applyBorder="1" applyAlignment="1" applyProtection="1">
      <alignment horizontal="center" vertical="center" wrapText="1"/>
    </xf>
    <xf numFmtId="3" fontId="52" fillId="12" borderId="51" xfId="0" applyNumberFormat="1" applyFont="1" applyFill="1" applyBorder="1" applyAlignment="1" applyProtection="1">
      <alignment horizontal="center" vertical="center"/>
    </xf>
    <xf numFmtId="0" fontId="0" fillId="12" borderId="1" xfId="0" applyFill="1" applyBorder="1" applyProtection="1"/>
    <xf numFmtId="3" fontId="37" fillId="13" borderId="58" xfId="1" applyNumberFormat="1" applyFont="1" applyFill="1" applyBorder="1" applyAlignment="1" applyProtection="1">
      <alignment horizontal="center" vertical="center" wrapText="1"/>
    </xf>
    <xf numFmtId="3" fontId="37" fillId="13" borderId="47" xfId="1" applyNumberFormat="1" applyFont="1" applyFill="1" applyBorder="1" applyAlignment="1" applyProtection="1">
      <alignment horizontal="center" vertical="center" wrapText="1"/>
    </xf>
    <xf numFmtId="0" fontId="52" fillId="13" borderId="14" xfId="0" applyFont="1" applyFill="1" applyBorder="1" applyProtection="1"/>
    <xf numFmtId="3" fontId="75" fillId="13" borderId="50" xfId="1" applyNumberFormat="1" applyFont="1" applyFill="1" applyBorder="1" applyAlignment="1" applyProtection="1">
      <alignment horizontal="center" vertical="center" wrapText="1"/>
    </xf>
    <xf numFmtId="3" fontId="58" fillId="13" borderId="50" xfId="0" applyNumberFormat="1" applyFont="1" applyFill="1" applyBorder="1" applyAlignment="1" applyProtection="1">
      <alignment horizontal="center" vertical="center"/>
    </xf>
    <xf numFmtId="3" fontId="75" fillId="13" borderId="16" xfId="1" applyNumberFormat="1" applyFont="1" applyFill="1" applyBorder="1" applyAlignment="1" applyProtection="1">
      <alignment horizontal="center" vertical="center" wrapText="1"/>
    </xf>
    <xf numFmtId="3" fontId="0" fillId="13" borderId="28" xfId="0" applyNumberFormat="1" applyFont="1" applyFill="1" applyBorder="1" applyAlignment="1" applyProtection="1">
      <alignment horizontal="center" vertical="center"/>
    </xf>
    <xf numFmtId="0" fontId="52" fillId="13" borderId="15" xfId="0" applyFont="1" applyFill="1" applyBorder="1" applyProtection="1"/>
    <xf numFmtId="3" fontId="52" fillId="13" borderId="15" xfId="0" applyNumberFormat="1" applyFont="1" applyFill="1" applyBorder="1" applyAlignment="1" applyProtection="1">
      <alignment horizontal="center" vertical="center"/>
    </xf>
    <xf numFmtId="3" fontId="52" fillId="13" borderId="2" xfId="0" applyNumberFormat="1" applyFont="1" applyFill="1" applyBorder="1" applyAlignment="1" applyProtection="1">
      <alignment horizontal="center" vertical="center"/>
    </xf>
    <xf numFmtId="3" fontId="0" fillId="13" borderId="15" xfId="0" applyNumberFormat="1" applyFill="1" applyBorder="1" applyAlignment="1" applyProtection="1">
      <alignment horizontal="center" vertical="center"/>
    </xf>
    <xf numFmtId="3" fontId="58" fillId="13" borderId="16" xfId="0" applyNumberFormat="1" applyFont="1" applyFill="1" applyBorder="1" applyAlignment="1" applyProtection="1">
      <alignment horizontal="center" vertical="center"/>
    </xf>
    <xf numFmtId="3" fontId="0" fillId="13" borderId="16" xfId="0" applyNumberFormat="1" applyFont="1" applyFill="1" applyBorder="1" applyAlignment="1" applyProtection="1">
      <alignment horizontal="center" vertical="center"/>
    </xf>
    <xf numFmtId="0" fontId="0" fillId="13" borderId="14" xfId="0" applyFill="1" applyBorder="1" applyProtection="1"/>
    <xf numFmtId="3" fontId="38" fillId="13" borderId="51" xfId="1" applyNumberFormat="1" applyFont="1" applyFill="1" applyBorder="1" applyAlignment="1" applyProtection="1">
      <alignment horizontal="center" vertical="center" wrapText="1"/>
    </xf>
    <xf numFmtId="3" fontId="52" fillId="13" borderId="51" xfId="0" applyNumberFormat="1" applyFont="1" applyFill="1" applyBorder="1" applyAlignment="1" applyProtection="1">
      <alignment horizontal="center" vertical="center"/>
    </xf>
    <xf numFmtId="3" fontId="52" fillId="13" borderId="59" xfId="0" applyNumberFormat="1" applyFont="1" applyFill="1" applyBorder="1" applyAlignment="1" applyProtection="1">
      <alignment horizontal="center" vertical="center"/>
    </xf>
    <xf numFmtId="0" fontId="0" fillId="13" borderId="1" xfId="0" applyFill="1" applyBorder="1" applyProtection="1"/>
    <xf numFmtId="0" fontId="0" fillId="2" borderId="3" xfId="0" applyFill="1" applyBorder="1" applyAlignment="1" applyProtection="1"/>
    <xf numFmtId="3" fontId="47" fillId="2" borderId="56" xfId="0" applyNumberFormat="1" applyFont="1" applyFill="1" applyBorder="1" applyProtection="1"/>
    <xf numFmtId="0" fontId="48" fillId="2" borderId="14" xfId="0" applyFont="1" applyFill="1" applyBorder="1" applyProtection="1"/>
    <xf numFmtId="0" fontId="47" fillId="2" borderId="0" xfId="0" applyFont="1" applyFill="1" applyBorder="1" applyAlignment="1" applyProtection="1"/>
    <xf numFmtId="2" fontId="47" fillId="2" borderId="12" xfId="0" applyNumberFormat="1" applyFont="1" applyFill="1" applyBorder="1" applyAlignment="1" applyProtection="1"/>
    <xf numFmtId="3" fontId="37" fillId="11" borderId="58" xfId="1" applyNumberFormat="1" applyFont="1" applyFill="1" applyBorder="1" applyAlignment="1" applyProtection="1">
      <alignment horizontal="center" vertical="center" wrapText="1"/>
    </xf>
    <xf numFmtId="3" fontId="37" fillId="11" borderId="47" xfId="1" applyNumberFormat="1" applyFont="1" applyFill="1" applyBorder="1" applyAlignment="1" applyProtection="1">
      <alignment horizontal="center" vertical="center" wrapText="1"/>
    </xf>
    <xf numFmtId="0" fontId="52" fillId="11" borderId="14" xfId="0" applyFont="1" applyFill="1" applyBorder="1" applyProtection="1"/>
    <xf numFmtId="3" fontId="75" fillId="11" borderId="50" xfId="1" applyNumberFormat="1" applyFont="1" applyFill="1" applyBorder="1" applyAlignment="1" applyProtection="1">
      <alignment horizontal="center" vertical="center" wrapText="1"/>
    </xf>
    <xf numFmtId="3" fontId="58" fillId="11" borderId="50" xfId="0" applyNumberFormat="1" applyFont="1" applyFill="1" applyBorder="1" applyAlignment="1" applyProtection="1">
      <alignment horizontal="center" vertical="center"/>
    </xf>
    <xf numFmtId="3" fontId="52" fillId="11" borderId="1" xfId="0" applyNumberFormat="1" applyFont="1" applyFill="1" applyBorder="1" applyAlignment="1" applyProtection="1">
      <alignment horizontal="center" vertical="center"/>
    </xf>
    <xf numFmtId="3" fontId="52" fillId="11" borderId="2" xfId="0" applyNumberFormat="1" applyFont="1" applyFill="1" applyBorder="1" applyAlignment="1" applyProtection="1">
      <alignment horizontal="center" vertical="center"/>
    </xf>
    <xf numFmtId="3" fontId="0" fillId="11" borderId="15" xfId="0" applyNumberFormat="1" applyFill="1" applyBorder="1" applyAlignment="1" applyProtection="1">
      <alignment horizontal="center" vertical="center"/>
    </xf>
    <xf numFmtId="0" fontId="0" fillId="0" borderId="14" xfId="0" applyFill="1" applyBorder="1" applyProtection="1"/>
    <xf numFmtId="0" fontId="46" fillId="0" borderId="14" xfId="0" applyFont="1" applyFill="1" applyBorder="1" applyProtection="1"/>
    <xf numFmtId="0" fontId="0" fillId="0" borderId="0" xfId="0" applyFill="1" applyBorder="1" applyProtection="1"/>
    <xf numFmtId="0" fontId="46" fillId="0" borderId="0" xfId="0" applyFont="1" applyFill="1" applyBorder="1" applyProtection="1"/>
    <xf numFmtId="0" fontId="0" fillId="0" borderId="12" xfId="0" applyFill="1" applyBorder="1" applyProtection="1"/>
    <xf numFmtId="0" fontId="0" fillId="11" borderId="14" xfId="0" applyFill="1" applyBorder="1" applyProtection="1"/>
    <xf numFmtId="3" fontId="58" fillId="11" borderId="16" xfId="0" applyNumberFormat="1" applyFont="1" applyFill="1" applyBorder="1" applyAlignment="1" applyProtection="1">
      <alignment horizontal="center" vertical="center"/>
    </xf>
    <xf numFmtId="3" fontId="52" fillId="11" borderId="15" xfId="0" applyNumberFormat="1" applyFont="1" applyFill="1" applyBorder="1" applyAlignment="1" applyProtection="1">
      <alignment horizontal="center" vertical="center"/>
    </xf>
    <xf numFmtId="3" fontId="38" fillId="11" borderId="51" xfId="1" applyNumberFormat="1" applyFont="1" applyFill="1" applyBorder="1" applyAlignment="1" applyProtection="1">
      <alignment horizontal="center" vertical="center" wrapText="1"/>
    </xf>
    <xf numFmtId="3" fontId="52" fillId="11" borderId="51" xfId="0" applyNumberFormat="1" applyFont="1" applyFill="1" applyBorder="1" applyAlignment="1" applyProtection="1">
      <alignment horizontal="center" vertical="center"/>
    </xf>
    <xf numFmtId="3" fontId="52" fillId="11" borderId="59" xfId="0" applyNumberFormat="1" applyFont="1" applyFill="1" applyBorder="1" applyAlignment="1" applyProtection="1">
      <alignment horizontal="center" vertical="center"/>
    </xf>
    <xf numFmtId="0" fontId="0" fillId="11" borderId="1" xfId="0" applyFill="1" applyBorder="1" applyProtection="1"/>
    <xf numFmtId="0" fontId="45" fillId="2" borderId="0" xfId="0" applyFont="1" applyFill="1" applyProtection="1"/>
    <xf numFmtId="0" fontId="31" fillId="6" borderId="4" xfId="0" applyFont="1" applyFill="1" applyBorder="1" applyAlignment="1" applyProtection="1">
      <alignment vertical="center" wrapText="1"/>
      <protection locked="0"/>
    </xf>
    <xf numFmtId="0" fontId="31" fillId="15" borderId="5" xfId="0" applyFont="1" applyFill="1" applyBorder="1" applyAlignment="1" applyProtection="1">
      <alignment vertical="center" wrapText="1"/>
      <protection locked="0"/>
    </xf>
    <xf numFmtId="0" fontId="31" fillId="14" borderId="15" xfId="0" applyFont="1" applyFill="1" applyBorder="1" applyProtection="1">
      <protection locked="0"/>
    </xf>
    <xf numFmtId="0" fontId="31" fillId="16" borderId="13" xfId="0" applyFont="1" applyFill="1" applyBorder="1" applyAlignment="1">
      <alignment horizontal="center" vertical="center" wrapText="1"/>
    </xf>
    <xf numFmtId="0" fontId="31" fillId="16" borderId="7" xfId="0" applyFont="1" applyFill="1" applyBorder="1" applyAlignment="1">
      <alignment horizontal="center" vertical="center" wrapText="1"/>
    </xf>
    <xf numFmtId="0" fontId="31" fillId="16" borderId="14" xfId="0" applyFont="1" applyFill="1" applyBorder="1" applyAlignment="1">
      <alignment horizontal="center" vertical="center" wrapText="1"/>
    </xf>
    <xf numFmtId="3" fontId="0" fillId="2" borderId="14" xfId="0" applyNumberFormat="1" applyFill="1" applyBorder="1" applyProtection="1"/>
    <xf numFmtId="0" fontId="74" fillId="2" borderId="48" xfId="0" applyFont="1" applyFill="1" applyBorder="1" applyAlignment="1" applyProtection="1"/>
    <xf numFmtId="0" fontId="74" fillId="2" borderId="2" xfId="0" applyFont="1" applyFill="1" applyBorder="1" applyAlignment="1" applyProtection="1"/>
    <xf numFmtId="0" fontId="48" fillId="2" borderId="0" xfId="0" applyFont="1" applyFill="1" applyBorder="1" applyAlignment="1" applyProtection="1">
      <alignment vertical="center"/>
    </xf>
    <xf numFmtId="3" fontId="0" fillId="2" borderId="8" xfId="0" applyNumberFormat="1" applyFill="1" applyBorder="1" applyAlignment="1" applyProtection="1">
      <alignment horizontal="center"/>
    </xf>
    <xf numFmtId="3" fontId="0" fillId="2" borderId="6" xfId="0" applyNumberFormat="1" applyFill="1" applyBorder="1" applyAlignment="1" applyProtection="1">
      <alignment horizontal="center"/>
    </xf>
    <xf numFmtId="3" fontId="37" fillId="12" borderId="48" xfId="1" applyNumberFormat="1" applyFont="1" applyFill="1" applyBorder="1" applyAlignment="1" applyProtection="1">
      <alignment horizontal="center" vertical="center" wrapText="1"/>
    </xf>
    <xf numFmtId="3" fontId="52" fillId="12" borderId="64" xfId="0" applyNumberFormat="1" applyFont="1" applyFill="1" applyBorder="1" applyAlignment="1" applyProtection="1">
      <alignment horizontal="center" vertical="center"/>
    </xf>
    <xf numFmtId="3" fontId="52" fillId="12" borderId="4" xfId="0" applyNumberFormat="1" applyFont="1" applyFill="1" applyBorder="1" applyAlignment="1" applyProtection="1">
      <alignment horizontal="center" vertical="center"/>
    </xf>
    <xf numFmtId="0" fontId="34" fillId="3" borderId="10" xfId="0"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xf>
    <xf numFmtId="0" fontId="31" fillId="0" borderId="10" xfId="0" applyFont="1" applyBorder="1" applyAlignment="1" applyProtection="1">
      <alignment vertical="center" wrapText="1"/>
    </xf>
    <xf numFmtId="0" fontId="13" fillId="14" borderId="15" xfId="0" applyFont="1" applyFill="1" applyBorder="1" applyAlignment="1">
      <alignment horizontal="center" vertical="center"/>
    </xf>
    <xf numFmtId="0" fontId="55" fillId="14" borderId="15" xfId="0" applyFont="1" applyFill="1" applyBorder="1" applyAlignment="1">
      <alignment horizontal="center" vertical="center" wrapText="1"/>
    </xf>
    <xf numFmtId="0" fontId="55" fillId="14" borderId="15" xfId="0" applyFont="1" applyFill="1" applyBorder="1" applyAlignment="1">
      <alignment horizontal="center" wrapText="1"/>
    </xf>
    <xf numFmtId="0" fontId="31" fillId="0" borderId="15" xfId="75" applyFont="1" applyBorder="1"/>
    <xf numFmtId="0" fontId="31" fillId="0" borderId="15" xfId="75" applyFont="1" applyBorder="1" applyAlignment="1">
      <alignment horizontal="center"/>
    </xf>
    <xf numFmtId="0" fontId="31" fillId="0" borderId="15" xfId="75" applyFont="1" applyFill="1" applyBorder="1"/>
    <xf numFmtId="0" fontId="41" fillId="0" borderId="15" xfId="1" applyFont="1" applyFill="1" applyBorder="1" applyAlignment="1" applyProtection="1">
      <alignment horizontal="center"/>
      <protection locked="0"/>
    </xf>
    <xf numFmtId="0" fontId="41" fillId="0" borderId="15" xfId="1" applyFont="1" applyFill="1" applyBorder="1" applyProtection="1">
      <protection locked="0"/>
    </xf>
    <xf numFmtId="0" fontId="31" fillId="0" borderId="15" xfId="75" applyFont="1" applyFill="1" applyBorder="1" applyAlignment="1">
      <alignment horizontal="center"/>
    </xf>
    <xf numFmtId="0" fontId="31" fillId="0" borderId="15" xfId="75" applyFont="1" applyFill="1" applyBorder="1" applyProtection="1">
      <protection locked="0"/>
    </xf>
    <xf numFmtId="0" fontId="37" fillId="14" borderId="5" xfId="0" applyFont="1" applyFill="1" applyBorder="1" applyAlignment="1">
      <alignment horizontal="center" vertical="center" wrapText="1"/>
    </xf>
    <xf numFmtId="0" fontId="31" fillId="0" borderId="13" xfId="0" applyFont="1" applyBorder="1" applyAlignment="1">
      <alignment horizontal="center"/>
    </xf>
    <xf numFmtId="164" fontId="31" fillId="0" borderId="13" xfId="0" applyNumberFormat="1" applyFont="1" applyBorder="1" applyAlignment="1">
      <alignment horizontal="center"/>
    </xf>
    <xf numFmtId="0" fontId="31" fillId="0" borderId="0" xfId="0" applyFont="1" applyBorder="1" applyAlignment="1">
      <alignment vertical="center"/>
    </xf>
    <xf numFmtId="0" fontId="80" fillId="26" borderId="15" xfId="1129" applyFill="1" applyBorder="1" applyAlignment="1" applyProtection="1">
      <alignment horizontal="center" vertical="center" wrapText="1"/>
    </xf>
    <xf numFmtId="0" fontId="27" fillId="25" borderId="0" xfId="0" applyFont="1" applyFill="1"/>
    <xf numFmtId="0" fontId="37" fillId="14" borderId="13" xfId="0" applyFont="1" applyFill="1" applyBorder="1" applyAlignment="1">
      <alignment vertical="center" wrapText="1"/>
    </xf>
    <xf numFmtId="0" fontId="37" fillId="14" borderId="11" xfId="0" applyFont="1" applyFill="1" applyBorder="1" applyAlignment="1">
      <alignment vertical="center" wrapText="1"/>
    </xf>
    <xf numFmtId="0" fontId="28" fillId="0" borderId="4" xfId="0" applyFont="1" applyFill="1" applyBorder="1" applyProtection="1">
      <protection locked="0"/>
    </xf>
    <xf numFmtId="0" fontId="80" fillId="26" borderId="16" xfId="1129" applyFill="1" applyBorder="1" applyAlignment="1">
      <alignment horizontal="center" vertical="center" wrapText="1"/>
    </xf>
    <xf numFmtId="0" fontId="80" fillId="26" borderId="15" xfId="1129" applyFill="1" applyBorder="1" applyAlignment="1">
      <alignment horizontal="center" vertical="center" wrapText="1"/>
    </xf>
    <xf numFmtId="0" fontId="31" fillId="0" borderId="4" xfId="0" applyFont="1" applyFill="1" applyBorder="1" applyAlignment="1" applyProtection="1">
      <alignment vertical="center" wrapText="1"/>
    </xf>
    <xf numFmtId="0" fontId="34" fillId="8" borderId="7" xfId="0" applyFont="1" applyFill="1" applyBorder="1" applyAlignment="1">
      <alignment vertical="center" wrapText="1"/>
    </xf>
    <xf numFmtId="0" fontId="31" fillId="0" borderId="5" xfId="0" applyFont="1" applyBorder="1" applyAlignment="1" applyProtection="1">
      <alignment vertical="top" wrapText="1"/>
    </xf>
    <xf numFmtId="0" fontId="34" fillId="8" borderId="8" xfId="0" applyFont="1" applyFill="1" applyBorder="1" applyAlignment="1">
      <alignment vertical="center" wrapText="1"/>
    </xf>
    <xf numFmtId="0" fontId="31" fillId="8" borderId="0" xfId="0" applyFont="1" applyFill="1"/>
    <xf numFmtId="0" fontId="31" fillId="8" borderId="6" xfId="0" applyFont="1" applyFill="1" applyBorder="1" applyAlignment="1">
      <alignment vertical="center" wrapText="1"/>
    </xf>
    <xf numFmtId="0" fontId="31" fillId="8" borderId="9" xfId="0" applyFont="1" applyFill="1" applyBorder="1"/>
    <xf numFmtId="0" fontId="31" fillId="8" borderId="0" xfId="0" applyFont="1" applyFill="1" applyBorder="1" applyAlignment="1">
      <alignment vertical="center" wrapText="1"/>
    </xf>
    <xf numFmtId="0" fontId="31" fillId="8" borderId="6" xfId="0" applyFont="1" applyFill="1" applyBorder="1" applyAlignment="1">
      <alignment horizontal="left" vertical="center" wrapText="1"/>
    </xf>
    <xf numFmtId="0" fontId="69" fillId="8" borderId="2"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55" fillId="14" borderId="15" xfId="0" applyFont="1" applyFill="1" applyBorder="1" applyAlignment="1">
      <alignment horizontal="center" vertical="center"/>
    </xf>
    <xf numFmtId="0" fontId="31" fillId="2" borderId="5" xfId="0" applyFont="1" applyFill="1" applyBorder="1" applyAlignment="1" applyProtection="1">
      <alignment vertical="center" wrapText="1"/>
    </xf>
    <xf numFmtId="0" fontId="34" fillId="8" borderId="14" xfId="0" applyFont="1" applyFill="1" applyBorder="1" applyAlignment="1">
      <alignment vertical="center" wrapText="1"/>
    </xf>
    <xf numFmtId="0" fontId="34" fillId="8" borderId="0" xfId="0" applyFont="1" applyFill="1" applyBorder="1" applyAlignment="1">
      <alignment vertical="center" wrapText="1"/>
    </xf>
    <xf numFmtId="3" fontId="37" fillId="11" borderId="36" xfId="1" applyNumberFormat="1" applyFont="1" applyFill="1" applyBorder="1" applyAlignment="1">
      <alignment wrapText="1"/>
    </xf>
    <xf numFmtId="3" fontId="37" fillId="11" borderId="56" xfId="1" applyNumberFormat="1" applyFont="1" applyFill="1" applyBorder="1" applyAlignment="1" applyProtection="1">
      <alignment wrapText="1"/>
    </xf>
    <xf numFmtId="3" fontId="38" fillId="11" borderId="49" xfId="1" applyNumberFormat="1" applyFont="1" applyFill="1" applyBorder="1" applyAlignment="1">
      <alignment wrapText="1"/>
    </xf>
    <xf numFmtId="3" fontId="37" fillId="13" borderId="36" xfId="1" applyNumberFormat="1" applyFont="1" applyFill="1" applyBorder="1" applyAlignment="1">
      <alignment wrapText="1"/>
    </xf>
    <xf numFmtId="3" fontId="37" fillId="13" borderId="56" xfId="1" applyNumberFormat="1" applyFont="1" applyFill="1" applyBorder="1" applyAlignment="1" applyProtection="1">
      <alignment wrapText="1"/>
    </xf>
    <xf numFmtId="3" fontId="38" fillId="13" borderId="49" xfId="1" applyNumberFormat="1" applyFont="1" applyFill="1" applyBorder="1" applyAlignment="1">
      <alignment wrapText="1"/>
    </xf>
    <xf numFmtId="3" fontId="37" fillId="12" borderId="36" xfId="1" applyNumberFormat="1" applyFont="1" applyFill="1" applyBorder="1" applyAlignment="1">
      <alignment wrapText="1"/>
    </xf>
    <xf numFmtId="3" fontId="37" fillId="12" borderId="56" xfId="1" applyNumberFormat="1" applyFont="1" applyFill="1" applyBorder="1" applyAlignment="1" applyProtection="1">
      <alignment wrapText="1"/>
    </xf>
    <xf numFmtId="3" fontId="38" fillId="12" borderId="49" xfId="1" applyNumberFormat="1" applyFont="1" applyFill="1" applyBorder="1" applyAlignment="1">
      <alignment wrapText="1"/>
    </xf>
    <xf numFmtId="3" fontId="37" fillId="10" borderId="36" xfId="1" applyNumberFormat="1" applyFont="1" applyFill="1" applyBorder="1" applyAlignment="1">
      <alignment wrapText="1"/>
    </xf>
    <xf numFmtId="3" fontId="37" fillId="10" borderId="56" xfId="1" applyNumberFormat="1" applyFont="1" applyFill="1" applyBorder="1" applyAlignment="1" applyProtection="1">
      <alignment wrapText="1"/>
    </xf>
    <xf numFmtId="3" fontId="38" fillId="10" borderId="49" xfId="1" applyNumberFormat="1" applyFont="1" applyFill="1" applyBorder="1" applyAlignment="1">
      <alignment wrapText="1"/>
    </xf>
    <xf numFmtId="3" fontId="51" fillId="10" borderId="36" xfId="1" applyNumberFormat="1" applyFont="1" applyFill="1" applyBorder="1" applyAlignment="1">
      <alignment wrapText="1"/>
    </xf>
    <xf numFmtId="3" fontId="51" fillId="12" borderId="36" xfId="1" applyNumberFormat="1" applyFont="1" applyFill="1" applyBorder="1" applyAlignment="1">
      <alignment wrapText="1"/>
    </xf>
    <xf numFmtId="3" fontId="51" fillId="10" borderId="56" xfId="1" applyNumberFormat="1" applyFont="1" applyFill="1" applyBorder="1" applyAlignment="1" applyProtection="1">
      <alignment wrapText="1"/>
    </xf>
    <xf numFmtId="3" fontId="51" fillId="12" borderId="56" xfId="1" applyNumberFormat="1" applyFont="1" applyFill="1" applyBorder="1" applyAlignment="1" applyProtection="1">
      <alignment wrapText="1"/>
    </xf>
    <xf numFmtId="3" fontId="51" fillId="13" borderId="56" xfId="1" applyNumberFormat="1" applyFont="1" applyFill="1" applyBorder="1" applyAlignment="1" applyProtection="1">
      <alignment wrapText="1"/>
    </xf>
    <xf numFmtId="3" fontId="51" fillId="11" borderId="36" xfId="1" applyNumberFormat="1" applyFont="1" applyFill="1" applyBorder="1" applyAlignment="1">
      <alignment wrapText="1"/>
    </xf>
    <xf numFmtId="3" fontId="51" fillId="11" borderId="56" xfId="1" applyNumberFormat="1" applyFont="1" applyFill="1" applyBorder="1" applyAlignment="1" applyProtection="1">
      <alignment wrapText="1"/>
    </xf>
    <xf numFmtId="0" fontId="52" fillId="14" borderId="9" xfId="0" applyFont="1" applyFill="1" applyBorder="1" applyAlignment="1" applyProtection="1">
      <alignment horizontal="right"/>
    </xf>
    <xf numFmtId="0" fontId="52" fillId="8" borderId="9" xfId="0" applyFont="1" applyFill="1" applyBorder="1" applyAlignment="1" applyProtection="1">
      <alignment horizontal="right"/>
    </xf>
    <xf numFmtId="3" fontId="37" fillId="12" borderId="56" xfId="1" applyNumberFormat="1" applyFont="1" applyFill="1" applyBorder="1" applyAlignment="1">
      <alignment wrapText="1"/>
    </xf>
    <xf numFmtId="3" fontId="0" fillId="13" borderId="15" xfId="0" applyNumberFormat="1" applyFill="1" applyBorder="1"/>
    <xf numFmtId="0" fontId="47" fillId="2" borderId="0" xfId="0" applyFont="1" applyFill="1" applyBorder="1" applyAlignment="1"/>
    <xf numFmtId="0" fontId="31" fillId="0" borderId="15" xfId="0" applyFont="1" applyFill="1" applyBorder="1" applyAlignment="1">
      <alignment horizontal="center"/>
    </xf>
    <xf numFmtId="0" fontId="28" fillId="0" borderId="15" xfId="0" applyFont="1" applyBorder="1" applyAlignment="1">
      <alignment horizontal="center" vertical="center"/>
    </xf>
    <xf numFmtId="0" fontId="31" fillId="0" borderId="4" xfId="0" applyFont="1" applyFill="1" applyBorder="1" applyAlignment="1">
      <alignment horizontal="center"/>
    </xf>
    <xf numFmtId="0" fontId="34" fillId="14" borderId="15" xfId="0" applyFont="1" applyFill="1" applyBorder="1" applyAlignment="1">
      <alignment horizontal="center" vertical="center" wrapText="1"/>
    </xf>
    <xf numFmtId="0" fontId="31" fillId="14" borderId="15" xfId="0" applyFont="1" applyFill="1" applyBorder="1" applyAlignment="1">
      <alignment horizontal="center" vertical="center" wrapText="1"/>
    </xf>
    <xf numFmtId="2" fontId="31" fillId="0" borderId="15" xfId="0" applyNumberFormat="1" applyFont="1" applyFill="1" applyBorder="1" applyAlignment="1">
      <alignment horizontal="center" vertical="center"/>
    </xf>
    <xf numFmtId="0" fontId="42" fillId="0" borderId="15" xfId="0" applyFont="1" applyFill="1" applyBorder="1" applyAlignment="1">
      <alignment horizontal="center" vertical="center"/>
    </xf>
    <xf numFmtId="0" fontId="31" fillId="21" borderId="15" xfId="0" applyFont="1" applyFill="1" applyBorder="1" applyAlignment="1">
      <alignment horizontal="center" vertical="center"/>
    </xf>
    <xf numFmtId="0" fontId="31" fillId="22" borderId="15" xfId="0" applyFont="1" applyFill="1" applyBorder="1" applyAlignment="1">
      <alignment horizontal="center" vertical="center"/>
    </xf>
    <xf numFmtId="0" fontId="34" fillId="20" borderId="15" xfId="0" applyFont="1" applyFill="1" applyBorder="1" applyAlignment="1">
      <alignment horizontal="center" vertical="center"/>
    </xf>
    <xf numFmtId="0" fontId="34" fillId="20" borderId="13" xfId="0" applyFont="1" applyFill="1" applyBorder="1" applyAlignment="1">
      <alignment horizontal="center" vertical="center"/>
    </xf>
    <xf numFmtId="0" fontId="34" fillId="0" borderId="15" xfId="0" applyFont="1" applyFill="1" applyBorder="1" applyAlignment="1">
      <alignment horizontal="center" vertical="center"/>
    </xf>
    <xf numFmtId="0" fontId="34" fillId="22" borderId="15" xfId="0" applyFont="1" applyFill="1" applyBorder="1" applyAlignment="1">
      <alignment horizontal="center" vertical="center"/>
    </xf>
    <xf numFmtId="0" fontId="44" fillId="14" borderId="3" xfId="2" applyFont="1" applyFill="1" applyBorder="1" applyAlignment="1">
      <alignment vertical="center"/>
    </xf>
    <xf numFmtId="0" fontId="31" fillId="0" borderId="0" xfId="0" applyFont="1" applyBorder="1"/>
    <xf numFmtId="0" fontId="31" fillId="0" borderId="13" xfId="0" applyFont="1" applyBorder="1"/>
    <xf numFmtId="0" fontId="31" fillId="0" borderId="0" xfId="0" applyFont="1" applyBorder="1" applyAlignment="1">
      <alignment horizontal="center"/>
    </xf>
    <xf numFmtId="0" fontId="31" fillId="0" borderId="0" xfId="0" applyFont="1" applyBorder="1" applyAlignment="1">
      <alignment wrapText="1"/>
    </xf>
    <xf numFmtId="3" fontId="43" fillId="20" borderId="15" xfId="1" applyNumberFormat="1" applyFont="1" applyFill="1" applyBorder="1" applyAlignment="1">
      <alignment wrapText="1"/>
    </xf>
    <xf numFmtId="0" fontId="31" fillId="20" borderId="15" xfId="0" applyFont="1" applyFill="1" applyBorder="1" applyAlignment="1">
      <alignment horizontal="center" vertical="center"/>
    </xf>
    <xf numFmtId="0" fontId="34" fillId="0" borderId="15" xfId="0" applyFont="1" applyFill="1" applyBorder="1" applyAlignment="1">
      <alignment vertical="center"/>
    </xf>
    <xf numFmtId="0" fontId="31" fillId="0" borderId="15" xfId="0" applyFont="1" applyBorder="1" applyAlignment="1">
      <alignment vertical="center" wrapText="1"/>
    </xf>
    <xf numFmtId="0" fontId="31" fillId="0" borderId="15" xfId="0" applyFont="1" applyBorder="1" applyAlignment="1">
      <alignment horizontal="center" vertical="center" wrapText="1"/>
    </xf>
    <xf numFmtId="0" fontId="54" fillId="0" borderId="15" xfId="0" applyFont="1" applyFill="1" applyBorder="1" applyAlignment="1">
      <alignment horizontal="center" vertical="center"/>
    </xf>
    <xf numFmtId="0" fontId="31" fillId="0" borderId="13" xfId="0" applyFont="1" applyBorder="1" applyAlignment="1">
      <alignment horizontal="center" vertical="center"/>
    </xf>
    <xf numFmtId="3" fontId="43" fillId="20" borderId="15" xfId="1" applyNumberFormat="1" applyFont="1" applyFill="1" applyBorder="1" applyAlignment="1">
      <alignment horizontal="center" vertical="center" wrapText="1"/>
    </xf>
    <xf numFmtId="3" fontId="41" fillId="0" borderId="15" xfId="1" applyNumberFormat="1" applyFont="1" applyFill="1" applyBorder="1" applyAlignment="1">
      <alignment horizontal="center" vertical="center" wrapText="1"/>
    </xf>
    <xf numFmtId="0" fontId="31" fillId="0" borderId="16" xfId="0" applyFont="1" applyBorder="1" applyAlignment="1">
      <alignment horizontal="center" vertical="center" wrapText="1"/>
    </xf>
    <xf numFmtId="0" fontId="34" fillId="20" borderId="15" xfId="0" applyFont="1" applyFill="1" applyBorder="1"/>
    <xf numFmtId="0" fontId="34" fillId="14" borderId="15" xfId="0" applyFont="1" applyFill="1" applyBorder="1" applyAlignment="1">
      <alignment vertical="center" wrapText="1"/>
    </xf>
    <xf numFmtId="0" fontId="34" fillId="20" borderId="15" xfId="0" applyFont="1" applyFill="1" applyBorder="1" applyAlignment="1">
      <alignment vertical="center"/>
    </xf>
    <xf numFmtId="0" fontId="42" fillId="0" borderId="15" xfId="2" applyFont="1" applyFill="1" applyBorder="1" applyAlignment="1">
      <alignment horizontal="center" vertical="center" wrapText="1"/>
    </xf>
    <xf numFmtId="0" fontId="10" fillId="0" borderId="15" xfId="0" applyFont="1" applyBorder="1" applyAlignment="1">
      <alignment vertical="center"/>
    </xf>
    <xf numFmtId="0" fontId="34" fillId="20" borderId="15" xfId="0" applyFont="1" applyFill="1" applyBorder="1" applyAlignment="1">
      <alignment horizontal="center" vertical="center" wrapText="1"/>
    </xf>
    <xf numFmtId="0" fontId="34" fillId="8" borderId="7" xfId="0" applyFont="1" applyFill="1" applyBorder="1"/>
    <xf numFmtId="0" fontId="27" fillId="8" borderId="10" xfId="0" applyFont="1" applyFill="1" applyBorder="1"/>
    <xf numFmtId="3" fontId="41" fillId="20" borderId="15" xfId="1" applyNumberFormat="1" applyFont="1" applyFill="1" applyBorder="1" applyAlignment="1">
      <alignment horizontal="center" vertical="center" wrapText="1"/>
    </xf>
    <xf numFmtId="164" fontId="31" fillId="0" borderId="15" xfId="0" applyNumberFormat="1" applyFont="1" applyBorder="1" applyAlignment="1">
      <alignment horizontal="center" vertical="center"/>
    </xf>
    <xf numFmtId="0" fontId="34" fillId="8" borderId="13" xfId="0" applyFont="1" applyFill="1" applyBorder="1"/>
    <xf numFmtId="0" fontId="27" fillId="8" borderId="4" xfId="0" applyFont="1" applyFill="1" applyBorder="1"/>
    <xf numFmtId="3" fontId="43" fillId="20" borderId="1" xfId="1" applyNumberFormat="1" applyFont="1" applyFill="1" applyBorder="1" applyAlignment="1">
      <alignment horizontal="center" vertical="center" wrapText="1"/>
    </xf>
    <xf numFmtId="0" fontId="31" fillId="0" borderId="1" xfId="0" applyFont="1" applyBorder="1" applyAlignment="1">
      <alignment horizontal="center" vertical="center"/>
    </xf>
    <xf numFmtId="0" fontId="31" fillId="0" borderId="4" xfId="0" applyFont="1" applyBorder="1"/>
    <xf numFmtId="0" fontId="36" fillId="0" borderId="0" xfId="0" applyFont="1" applyFill="1" applyBorder="1" applyAlignment="1">
      <alignment wrapText="1"/>
    </xf>
    <xf numFmtId="0" fontId="27" fillId="0" borderId="0" xfId="0" applyFont="1" applyFill="1" applyBorder="1"/>
    <xf numFmtId="0" fontId="27" fillId="0" borderId="0" xfId="0" applyFont="1" applyBorder="1"/>
    <xf numFmtId="0" fontId="31" fillId="0" borderId="1" xfId="0" applyFont="1" applyBorder="1"/>
    <xf numFmtId="0" fontId="27" fillId="0" borderId="14" xfId="0" applyFont="1" applyBorder="1"/>
    <xf numFmtId="0" fontId="31" fillId="0" borderId="14" xfId="0" applyFont="1" applyBorder="1"/>
    <xf numFmtId="0" fontId="31" fillId="22" borderId="0" xfId="0" applyFont="1" applyFill="1" applyBorder="1"/>
    <xf numFmtId="0" fontId="31" fillId="22" borderId="11" xfId="0" applyFont="1" applyFill="1" applyBorder="1" applyAlignment="1">
      <alignment vertical="center"/>
    </xf>
    <xf numFmtId="0" fontId="31" fillId="22" borderId="9" xfId="0" applyFont="1" applyFill="1" applyBorder="1"/>
    <xf numFmtId="0" fontId="42" fillId="0" borderId="15" xfId="2" applyFont="1" applyFill="1" applyBorder="1" applyAlignment="1">
      <alignment horizontal="left" vertical="center"/>
    </xf>
    <xf numFmtId="0" fontId="28" fillId="0" borderId="0" xfId="0" applyFont="1" applyBorder="1" applyAlignment="1">
      <alignment horizontal="center" vertical="center"/>
    </xf>
    <xf numFmtId="0" fontId="28" fillId="22" borderId="0" xfId="0" applyFont="1" applyFill="1" applyBorder="1" applyAlignment="1">
      <alignment horizontal="center" vertical="center"/>
    </xf>
    <xf numFmtId="0" fontId="28" fillId="0" borderId="0" xfId="0" applyFont="1" applyFill="1" applyBorder="1" applyAlignment="1">
      <alignment horizontal="center" vertical="center"/>
    </xf>
    <xf numFmtId="1" fontId="31" fillId="0" borderId="0" xfId="0" applyNumberFormat="1" applyFont="1" applyFill="1" applyBorder="1" applyAlignment="1">
      <alignment horizontal="center"/>
    </xf>
    <xf numFmtId="1" fontId="31" fillId="0" borderId="0" xfId="0" applyNumberFormat="1" applyFont="1" applyBorder="1" applyAlignment="1">
      <alignment horizontal="center"/>
    </xf>
    <xf numFmtId="0" fontId="11" fillId="0" borderId="0" xfId="0" applyFont="1" applyBorder="1" applyAlignment="1">
      <alignment horizontal="center" vertical="center"/>
    </xf>
    <xf numFmtId="0" fontId="31" fillId="0" borderId="0" xfId="0" applyFont="1" applyBorder="1" applyAlignment="1">
      <alignment horizontal="center" vertical="center"/>
    </xf>
    <xf numFmtId="0" fontId="28" fillId="22" borderId="6" xfId="0" applyFont="1" applyFill="1" applyBorder="1" applyAlignment="1">
      <alignment horizontal="center" vertical="center"/>
    </xf>
    <xf numFmtId="0" fontId="44" fillId="20" borderId="15" xfId="2" applyFont="1" applyFill="1" applyBorder="1" applyAlignment="1">
      <alignment horizontal="center" vertical="center"/>
    </xf>
    <xf numFmtId="0" fontId="31" fillId="20" borderId="15" xfId="0" applyFont="1" applyFill="1" applyBorder="1" applyAlignment="1">
      <alignment horizontal="center" vertical="center" wrapText="1"/>
    </xf>
    <xf numFmtId="0" fontId="31" fillId="0" borderId="0" xfId="0" applyFont="1" applyFill="1" applyBorder="1" applyAlignment="1">
      <alignment horizontal="center" vertical="center"/>
    </xf>
    <xf numFmtId="0" fontId="31" fillId="20" borderId="3" xfId="0" applyFont="1" applyFill="1" applyBorder="1" applyAlignment="1">
      <alignment horizontal="center" vertical="center"/>
    </xf>
    <xf numFmtId="0" fontId="10" fillId="20" borderId="15" xfId="0" applyFont="1" applyFill="1" applyBorder="1" applyAlignment="1">
      <alignment horizontal="center" vertical="center"/>
    </xf>
    <xf numFmtId="169" fontId="31" fillId="0" borderId="15" xfId="0" applyNumberFormat="1" applyFont="1" applyBorder="1" applyAlignment="1">
      <alignment horizontal="center" vertical="center"/>
    </xf>
    <xf numFmtId="0" fontId="34" fillId="19" borderId="12" xfId="0" applyFont="1" applyFill="1" applyBorder="1" applyAlignment="1">
      <alignment vertical="center" wrapText="1"/>
    </xf>
    <xf numFmtId="0" fontId="34" fillId="19" borderId="8" xfId="0" applyFont="1" applyFill="1" applyBorder="1" applyAlignment="1">
      <alignment vertical="center" wrapText="1"/>
    </xf>
    <xf numFmtId="0" fontId="34" fillId="19" borderId="6" xfId="0" applyFont="1" applyFill="1" applyBorder="1" applyAlignment="1">
      <alignment vertical="center" wrapText="1"/>
    </xf>
    <xf numFmtId="0" fontId="31" fillId="21" borderId="2" xfId="0" applyFont="1" applyFill="1" applyBorder="1" applyAlignment="1">
      <alignment horizontal="center" vertical="center"/>
    </xf>
    <xf numFmtId="164" fontId="31" fillId="0" borderId="13" xfId="0" applyNumberFormat="1" applyFont="1" applyBorder="1" applyAlignment="1">
      <alignment horizontal="center" vertical="center"/>
    </xf>
    <xf numFmtId="169" fontId="31" fillId="0" borderId="13" xfId="0" applyNumberFormat="1" applyFont="1" applyBorder="1" applyAlignment="1">
      <alignment horizontal="center" vertical="center"/>
    </xf>
    <xf numFmtId="164" fontId="31" fillId="0" borderId="4" xfId="0" applyNumberFormat="1" applyFont="1" applyFill="1" applyBorder="1" applyAlignment="1">
      <alignment horizontal="center" vertical="center"/>
    </xf>
    <xf numFmtId="169" fontId="31" fillId="0" borderId="4" xfId="0" applyNumberFormat="1" applyFont="1" applyFill="1" applyBorder="1" applyAlignment="1">
      <alignment horizontal="center" vertical="center"/>
    </xf>
    <xf numFmtId="0" fontId="31" fillId="19" borderId="8" xfId="0" applyFont="1" applyFill="1" applyBorder="1" applyAlignment="1">
      <alignment horizontal="center"/>
    </xf>
    <xf numFmtId="164" fontId="31" fillId="19" borderId="8" xfId="0" applyNumberFormat="1" applyFont="1" applyFill="1" applyBorder="1" applyAlignment="1">
      <alignment horizontal="center"/>
    </xf>
    <xf numFmtId="164" fontId="31" fillId="19" borderId="8" xfId="0" applyNumberFormat="1" applyFont="1" applyFill="1" applyBorder="1" applyAlignment="1">
      <alignment horizontal="center" vertical="center"/>
    </xf>
    <xf numFmtId="169" fontId="31" fillId="19" borderId="8" xfId="0" applyNumberFormat="1" applyFont="1" applyFill="1" applyBorder="1" applyAlignment="1">
      <alignment horizontal="center" vertical="center"/>
    </xf>
    <xf numFmtId="0" fontId="31" fillId="19" borderId="6" xfId="0" applyFont="1" applyFill="1" applyBorder="1" applyAlignment="1">
      <alignment horizontal="center"/>
    </xf>
    <xf numFmtId="164" fontId="31" fillId="19" borderId="6" xfId="0" applyNumberFormat="1" applyFont="1" applyFill="1" applyBorder="1" applyAlignment="1">
      <alignment horizontal="center"/>
    </xf>
    <xf numFmtId="164" fontId="31" fillId="19" borderId="6" xfId="0" applyNumberFormat="1" applyFont="1" applyFill="1" applyBorder="1" applyAlignment="1">
      <alignment horizontal="center" vertical="center"/>
    </xf>
    <xf numFmtId="169" fontId="31" fillId="19" borderId="6" xfId="0" applyNumberFormat="1" applyFont="1" applyFill="1" applyBorder="1" applyAlignment="1">
      <alignment horizontal="center" vertical="center"/>
    </xf>
    <xf numFmtId="0" fontId="34" fillId="19" borderId="12" xfId="0" applyFont="1" applyFill="1" applyBorder="1" applyAlignment="1">
      <alignment horizontal="center" vertical="center"/>
    </xf>
    <xf numFmtId="0" fontId="34" fillId="19" borderId="5" xfId="0" applyFont="1" applyFill="1" applyBorder="1" applyAlignment="1">
      <alignment horizontal="center" vertical="center"/>
    </xf>
    <xf numFmtId="0" fontId="31" fillId="0" borderId="14" xfId="0"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11" fillId="0" borderId="8" xfId="0" applyFont="1" applyBorder="1" applyAlignment="1">
      <alignment horizontal="center" vertical="center"/>
    </xf>
    <xf numFmtId="164" fontId="31" fillId="0" borderId="15" xfId="0" applyNumberFormat="1" applyFont="1" applyFill="1" applyBorder="1" applyAlignment="1">
      <alignment horizontal="center" vertical="center" wrapText="1"/>
    </xf>
    <xf numFmtId="0" fontId="28" fillId="0" borderId="13" xfId="0" applyFont="1" applyBorder="1" applyAlignment="1">
      <alignment horizontal="center" vertical="center"/>
    </xf>
    <xf numFmtId="0" fontId="31" fillId="0" borderId="4" xfId="0" applyFont="1" applyFill="1" applyBorder="1" applyAlignment="1">
      <alignment horizontal="center" vertical="center"/>
    </xf>
    <xf numFmtId="0" fontId="28" fillId="0" borderId="4" xfId="0" applyFont="1" applyFill="1" applyBorder="1" applyAlignment="1">
      <alignment horizontal="center" vertical="center"/>
    </xf>
    <xf numFmtId="0" fontId="31" fillId="19" borderId="8" xfId="0" applyFont="1" applyFill="1" applyBorder="1" applyAlignment="1">
      <alignment horizontal="center" vertical="center"/>
    </xf>
    <xf numFmtId="0" fontId="31" fillId="19" borderId="6" xfId="0" applyFont="1" applyFill="1" applyBorder="1" applyAlignment="1">
      <alignment horizontal="center" vertical="center"/>
    </xf>
    <xf numFmtId="0" fontId="28" fillId="19" borderId="9" xfId="0" applyFont="1" applyFill="1" applyBorder="1" applyAlignment="1">
      <alignment horizontal="center" vertical="center"/>
    </xf>
    <xf numFmtId="0" fontId="28" fillId="19" borderId="5" xfId="0" applyFont="1" applyFill="1" applyBorder="1" applyAlignment="1">
      <alignment horizontal="center" vertical="center"/>
    </xf>
    <xf numFmtId="0" fontId="31" fillId="21" borderId="3" xfId="0" applyFont="1" applyFill="1" applyBorder="1" applyAlignment="1">
      <alignment horizontal="left" vertical="center"/>
    </xf>
    <xf numFmtId="0" fontId="31" fillId="21" borderId="15" xfId="0" applyFont="1" applyFill="1" applyBorder="1" applyAlignment="1">
      <alignment vertical="center"/>
    </xf>
    <xf numFmtId="0" fontId="31" fillId="21" borderId="15" xfId="0" applyFont="1" applyFill="1" applyBorder="1"/>
    <xf numFmtId="0" fontId="31" fillId="21" borderId="15" xfId="0" applyFont="1" applyFill="1" applyBorder="1" applyAlignment="1">
      <alignment horizontal="left" vertical="center"/>
    </xf>
    <xf numFmtId="164" fontId="31" fillId="21" borderId="4" xfId="0" applyNumberFormat="1" applyFont="1" applyFill="1" applyBorder="1" applyAlignment="1">
      <alignment horizontal="center"/>
    </xf>
    <xf numFmtId="0" fontId="31" fillId="21" borderId="15" xfId="0" applyFont="1" applyFill="1" applyBorder="1" applyAlignment="1">
      <alignment horizontal="center"/>
    </xf>
    <xf numFmtId="0" fontId="31" fillId="21" borderId="13" xfId="0" applyFont="1" applyFill="1" applyBorder="1" applyAlignment="1">
      <alignment horizontal="center" vertical="center"/>
    </xf>
    <xf numFmtId="164" fontId="31" fillId="21" borderId="15" xfId="0" applyNumberFormat="1" applyFont="1" applyFill="1" applyBorder="1" applyAlignment="1">
      <alignment vertical="center" wrapText="1"/>
    </xf>
    <xf numFmtId="0" fontId="34" fillId="22" borderId="0" xfId="0" applyFont="1" applyFill="1" applyBorder="1" applyAlignment="1">
      <alignment vertical="center"/>
    </xf>
    <xf numFmtId="0" fontId="42" fillId="0" borderId="15" xfId="0" applyFont="1" applyBorder="1" applyAlignment="1">
      <alignment horizontal="center" vertical="center"/>
    </xf>
    <xf numFmtId="0" fontId="27" fillId="8" borderId="0" xfId="0" applyFont="1" applyFill="1" applyAlignment="1">
      <alignment horizontal="center" vertical="center"/>
    </xf>
    <xf numFmtId="0" fontId="34" fillId="8" borderId="7" xfId="0" applyFont="1" applyFill="1" applyBorder="1" applyAlignment="1">
      <alignment horizontal="center" vertical="center"/>
    </xf>
    <xf numFmtId="0" fontId="34" fillId="8" borderId="13" xfId="0" applyFont="1" applyFill="1" applyBorder="1" applyAlignment="1">
      <alignment horizontal="center" vertical="center"/>
    </xf>
    <xf numFmtId="0" fontId="27" fillId="8" borderId="4" xfId="0" applyFont="1" applyFill="1" applyBorder="1" applyAlignment="1">
      <alignment horizontal="center" vertical="center"/>
    </xf>
    <xf numFmtId="0" fontId="34" fillId="8" borderId="11" xfId="0" applyFont="1" applyFill="1" applyBorder="1" applyAlignment="1">
      <alignment horizontal="center" vertical="center"/>
    </xf>
    <xf numFmtId="0" fontId="27" fillId="20" borderId="4" xfId="0" applyFont="1" applyFill="1" applyBorder="1" applyAlignment="1">
      <alignment horizontal="center" vertical="center"/>
    </xf>
    <xf numFmtId="3" fontId="38" fillId="20" borderId="4" xfId="1" applyNumberFormat="1" applyFont="1" applyFill="1" applyBorder="1" applyAlignment="1">
      <alignment vertical="center" wrapText="1"/>
    </xf>
    <xf numFmtId="0" fontId="27" fillId="19" borderId="0" xfId="0" applyFont="1" applyFill="1"/>
    <xf numFmtId="0" fontId="27" fillId="21" borderId="15" xfId="0" applyFont="1" applyFill="1" applyBorder="1"/>
    <xf numFmtId="0" fontId="27" fillId="0" borderId="13" xfId="0" applyFont="1" applyBorder="1"/>
    <xf numFmtId="0" fontId="27" fillId="19" borderId="2" xfId="0" applyFont="1" applyFill="1" applyBorder="1"/>
    <xf numFmtId="0" fontId="27" fillId="19" borderId="3" xfId="0" applyFont="1" applyFill="1" applyBorder="1"/>
    <xf numFmtId="0" fontId="27" fillId="0" borderId="3" xfId="0" applyFont="1" applyBorder="1"/>
    <xf numFmtId="0" fontId="31" fillId="0" borderId="4" xfId="0" applyFont="1" applyFill="1" applyBorder="1"/>
    <xf numFmtId="0" fontId="34" fillId="22" borderId="15" xfId="0" applyFont="1" applyFill="1" applyBorder="1" applyAlignment="1">
      <alignment horizontal="center"/>
    </xf>
    <xf numFmtId="0" fontId="31" fillId="8" borderId="15" xfId="0" applyFont="1" applyFill="1" applyBorder="1"/>
    <xf numFmtId="0" fontId="31" fillId="9" borderId="0" xfId="0" applyFont="1" applyFill="1"/>
    <xf numFmtId="0" fontId="31" fillId="0" borderId="12" xfId="0" applyFont="1" applyBorder="1"/>
    <xf numFmtId="0" fontId="34" fillId="20" borderId="15" xfId="0" applyFont="1" applyFill="1" applyBorder="1" applyAlignment="1">
      <alignment wrapText="1"/>
    </xf>
    <xf numFmtId="3" fontId="41" fillId="20" borderId="15" xfId="1" applyNumberFormat="1" applyFont="1" applyFill="1" applyBorder="1" applyAlignment="1">
      <alignment wrapText="1"/>
    </xf>
    <xf numFmtId="0" fontId="31" fillId="0" borderId="13" xfId="0" applyFont="1" applyBorder="1" applyAlignment="1">
      <alignment horizontal="center" wrapText="1"/>
    </xf>
    <xf numFmtId="0" fontId="42" fillId="0" borderId="13" xfId="0" applyFont="1" applyFill="1" applyBorder="1" applyAlignment="1">
      <alignment horizontal="center" vertical="center" wrapText="1"/>
    </xf>
    <xf numFmtId="0" fontId="31" fillId="20" borderId="15" xfId="0" applyFont="1" applyFill="1" applyBorder="1" applyAlignment="1">
      <alignment vertical="center" wrapText="1"/>
    </xf>
    <xf numFmtId="0" fontId="31" fillId="0" borderId="4" xfId="0" applyFont="1" applyBorder="1" applyAlignment="1">
      <alignment horizontal="center" vertical="center"/>
    </xf>
    <xf numFmtId="0" fontId="27" fillId="22" borderId="0" xfId="0" applyFont="1" applyFill="1"/>
    <xf numFmtId="0" fontId="31" fillId="19" borderId="2" xfId="0" applyFont="1" applyFill="1" applyBorder="1"/>
    <xf numFmtId="0" fontId="31" fillId="19" borderId="2" xfId="0" applyFont="1" applyFill="1" applyBorder="1" applyAlignment="1">
      <alignment horizontal="center" vertical="center"/>
    </xf>
    <xf numFmtId="0" fontId="31" fillId="19" borderId="2" xfId="0" applyFont="1" applyFill="1" applyBorder="1" applyAlignment="1">
      <alignment horizontal="center"/>
    </xf>
    <xf numFmtId="0" fontId="31" fillId="19" borderId="3" xfId="0" applyFont="1" applyFill="1" applyBorder="1"/>
    <xf numFmtId="0" fontId="27" fillId="19" borderId="7" xfId="0" applyFont="1" applyFill="1" applyBorder="1"/>
    <xf numFmtId="0" fontId="27" fillId="25" borderId="12" xfId="0" applyFont="1" applyFill="1" applyBorder="1"/>
    <xf numFmtId="0" fontId="80" fillId="19" borderId="15" xfId="1129" applyFill="1" applyBorder="1" applyAlignment="1">
      <alignment horizontal="center" vertical="center"/>
    </xf>
    <xf numFmtId="0" fontId="31" fillId="21" borderId="5" xfId="0" applyFont="1" applyFill="1" applyBorder="1"/>
    <xf numFmtId="0" fontId="31" fillId="9" borderId="14" xfId="0" applyFont="1" applyFill="1" applyBorder="1" applyAlignment="1">
      <alignment horizontal="center" vertical="center"/>
    </xf>
    <xf numFmtId="0" fontId="9" fillId="0" borderId="15" xfId="0" applyFont="1" applyBorder="1" applyAlignment="1">
      <alignment vertical="center"/>
    </xf>
    <xf numFmtId="2" fontId="42" fillId="0" borderId="15" xfId="0" applyNumberFormat="1" applyFont="1" applyFill="1" applyBorder="1" applyAlignment="1">
      <alignment horizontal="center" vertical="center"/>
    </xf>
    <xf numFmtId="2" fontId="42" fillId="0" borderId="4" xfId="0" applyNumberFormat="1" applyFont="1" applyFill="1" applyBorder="1" applyAlignment="1">
      <alignment horizontal="center" vertical="center"/>
    </xf>
    <xf numFmtId="0" fontId="41" fillId="21" borderId="4" xfId="0" applyFont="1" applyFill="1" applyBorder="1" applyAlignment="1">
      <alignment horizontal="left" vertical="center" wrapText="1"/>
    </xf>
    <xf numFmtId="0" fontId="41" fillId="21" borderId="15" xfId="0" applyFont="1" applyFill="1" applyBorder="1" applyAlignment="1">
      <alignment horizontal="center" vertical="center" wrapText="1"/>
    </xf>
    <xf numFmtId="0" fontId="31" fillId="19" borderId="55" xfId="0" applyFont="1" applyFill="1" applyBorder="1" applyAlignment="1">
      <alignment horizontal="center" vertical="center"/>
    </xf>
    <xf numFmtId="0" fontId="31" fillId="19" borderId="56" xfId="0" applyFont="1" applyFill="1" applyBorder="1" applyAlignment="1">
      <alignment horizontal="center" vertical="center"/>
    </xf>
    <xf numFmtId="0" fontId="34" fillId="8" borderId="13" xfId="0" applyFont="1" applyFill="1" applyBorder="1" applyAlignment="1">
      <alignment vertical="center" wrapText="1"/>
    </xf>
    <xf numFmtId="0" fontId="34" fillId="19" borderId="11" xfId="0" applyFont="1" applyFill="1" applyBorder="1" applyAlignment="1">
      <alignment vertical="center"/>
    </xf>
    <xf numFmtId="0" fontId="34" fillId="19" borderId="4" xfId="0" applyFont="1" applyFill="1" applyBorder="1" applyAlignment="1">
      <alignment vertical="center"/>
    </xf>
    <xf numFmtId="0" fontId="8" fillId="19" borderId="36" xfId="0" applyFont="1" applyFill="1" applyBorder="1"/>
    <xf numFmtId="0" fontId="7" fillId="0" borderId="4" xfId="0" applyFont="1" applyBorder="1" applyAlignment="1" applyProtection="1">
      <alignment horizontal="center" vertical="center" wrapText="1"/>
      <protection locked="0"/>
    </xf>
    <xf numFmtId="0" fontId="7" fillId="0" borderId="15" xfId="0" applyFont="1" applyBorder="1" applyAlignment="1" applyProtection="1">
      <alignment vertical="center" wrapText="1"/>
      <protection locked="0"/>
    </xf>
    <xf numFmtId="164" fontId="31" fillId="15" borderId="15" xfId="0" applyNumberFormat="1"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xf>
    <xf numFmtId="0" fontId="7" fillId="15" borderId="15" xfId="0" applyFont="1" applyFill="1" applyBorder="1" applyAlignment="1" applyProtection="1">
      <alignment horizontal="center"/>
      <protection locked="0"/>
    </xf>
    <xf numFmtId="0" fontId="28" fillId="15" borderId="15" xfId="0" applyFont="1" applyFill="1" applyBorder="1" applyAlignment="1" applyProtection="1">
      <alignment horizontal="left"/>
      <protection locked="0"/>
    </xf>
    <xf numFmtId="0" fontId="31" fillId="14" borderId="0" xfId="0" applyFont="1" applyFill="1" applyAlignment="1" applyProtection="1">
      <alignment horizontal="center" vertical="center"/>
      <protection locked="0"/>
    </xf>
    <xf numFmtId="0" fontId="31" fillId="0" borderId="13" xfId="0" applyFont="1" applyBorder="1" applyAlignment="1" applyProtection="1">
      <alignment vertical="center" wrapText="1"/>
      <protection locked="0"/>
    </xf>
    <xf numFmtId="0" fontId="31" fillId="14" borderId="0" xfId="0" applyFont="1" applyFill="1" applyBorder="1" applyAlignment="1" applyProtection="1">
      <alignment vertical="center" wrapText="1"/>
    </xf>
    <xf numFmtId="0" fontId="31" fillId="8" borderId="4" xfId="0" applyFont="1" applyFill="1" applyBorder="1" applyAlignment="1" applyProtection="1">
      <alignment vertical="center" wrapText="1"/>
    </xf>
    <xf numFmtId="0" fontId="34" fillId="14" borderId="10" xfId="0" applyFont="1" applyFill="1" applyBorder="1" applyAlignment="1" applyProtection="1">
      <alignment vertical="center" wrapText="1"/>
    </xf>
    <xf numFmtId="0" fontId="31" fillId="0" borderId="3" xfId="0" applyFont="1" applyFill="1" applyBorder="1" applyAlignment="1" applyProtection="1">
      <alignment vertical="center" wrapText="1"/>
    </xf>
    <xf numFmtId="0" fontId="31" fillId="14" borderId="0" xfId="0" applyFont="1" applyFill="1" applyProtection="1"/>
    <xf numFmtId="0" fontId="31" fillId="14" borderId="0" xfId="0" applyFont="1" applyFill="1" applyAlignment="1" applyProtection="1">
      <alignment horizontal="center" vertical="center"/>
    </xf>
    <xf numFmtId="0" fontId="31" fillId="14" borderId="0" xfId="0" applyFont="1" applyFill="1" applyBorder="1" applyProtection="1"/>
    <xf numFmtId="0" fontId="31" fillId="14" borderId="7" xfId="0" applyFont="1" applyFill="1" applyBorder="1" applyProtection="1"/>
    <xf numFmtId="0" fontId="31" fillId="14" borderId="8" xfId="0" applyFont="1" applyFill="1" applyBorder="1" applyAlignment="1" applyProtection="1">
      <alignment horizontal="center" vertical="center"/>
    </xf>
    <xf numFmtId="0" fontId="31" fillId="14" borderId="9" xfId="0" applyFont="1" applyFill="1" applyBorder="1" applyAlignment="1" applyProtection="1">
      <alignment horizontal="center" vertical="center"/>
    </xf>
    <xf numFmtId="0" fontId="31" fillId="14" borderId="0" xfId="0" applyFont="1" applyFill="1" applyBorder="1" applyAlignment="1" applyProtection="1">
      <alignment horizontal="center" vertical="center"/>
    </xf>
    <xf numFmtId="0" fontId="31" fillId="14" borderId="12" xfId="0" applyFont="1" applyFill="1" applyBorder="1" applyAlignment="1" applyProtection="1">
      <alignment horizontal="center" vertical="center"/>
    </xf>
    <xf numFmtId="0" fontId="31" fillId="14" borderId="6" xfId="0" applyFont="1" applyFill="1" applyBorder="1" applyAlignment="1" applyProtection="1">
      <alignment horizontal="center" vertical="center"/>
    </xf>
    <xf numFmtId="0" fontId="31" fillId="14" borderId="5" xfId="0" applyFont="1" applyFill="1" applyBorder="1" applyAlignment="1" applyProtection="1">
      <alignment horizontal="center" vertical="center"/>
    </xf>
    <xf numFmtId="0" fontId="31" fillId="2" borderId="9" xfId="0" applyFont="1" applyFill="1" applyBorder="1" applyAlignment="1" applyProtection="1"/>
    <xf numFmtId="0" fontId="31" fillId="2" borderId="12" xfId="0" applyFont="1" applyFill="1" applyBorder="1" applyAlignment="1" applyProtection="1"/>
    <xf numFmtId="0" fontId="31" fillId="2" borderId="5" xfId="0" applyFont="1" applyFill="1" applyBorder="1" applyAlignment="1" applyProtection="1"/>
    <xf numFmtId="0" fontId="10" fillId="21" borderId="15" xfId="0" applyFont="1" applyFill="1" applyBorder="1" applyProtection="1">
      <protection locked="0"/>
    </xf>
    <xf numFmtId="0" fontId="27" fillId="0" borderId="4" xfId="0" applyFont="1" applyFill="1" applyBorder="1" applyProtection="1">
      <protection locked="0"/>
    </xf>
    <xf numFmtId="0" fontId="27" fillId="21" borderId="15" xfId="0" applyFont="1" applyFill="1" applyBorder="1" applyProtection="1">
      <protection locked="0"/>
    </xf>
    <xf numFmtId="0" fontId="27" fillId="0" borderId="15" xfId="0" applyFont="1" applyBorder="1" applyProtection="1">
      <protection locked="0"/>
    </xf>
    <xf numFmtId="0" fontId="31" fillId="0" borderId="15" xfId="0" applyFont="1" applyBorder="1" applyProtection="1">
      <protection locked="0"/>
    </xf>
    <xf numFmtId="0" fontId="80" fillId="19" borderId="15" xfId="1129" applyFill="1" applyBorder="1" applyProtection="1">
      <protection locked="0"/>
    </xf>
    <xf numFmtId="0" fontId="31" fillId="0" borderId="1" xfId="0" applyFont="1" applyFill="1" applyBorder="1" applyAlignment="1" applyProtection="1">
      <alignment vertical="center" wrapText="1"/>
      <protection locked="0"/>
    </xf>
    <xf numFmtId="0" fontId="74" fillId="2" borderId="36"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0" xfId="0" applyFont="1" applyFill="1" applyBorder="1" applyAlignment="1" applyProtection="1">
      <alignment horizontal="left"/>
    </xf>
    <xf numFmtId="0" fontId="74" fillId="2" borderId="36"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36" xfId="292" applyFont="1" applyFill="1" applyBorder="1" applyAlignment="1" applyProtection="1">
      <alignment horizontal="left" vertical="top"/>
    </xf>
    <xf numFmtId="0" fontId="74" fillId="2" borderId="55" xfId="292" applyFont="1" applyFill="1" applyBorder="1" applyAlignment="1" applyProtection="1">
      <alignment horizontal="left" vertical="top"/>
    </xf>
    <xf numFmtId="0" fontId="74" fillId="2" borderId="0" xfId="0" applyFont="1" applyFill="1" applyBorder="1" applyAlignment="1" applyProtection="1">
      <alignment horizontal="left"/>
    </xf>
    <xf numFmtId="0" fontId="31" fillId="2" borderId="0" xfId="0" applyFont="1" applyFill="1" applyAlignment="1" applyProtection="1">
      <alignment vertical="center"/>
    </xf>
    <xf numFmtId="0" fontId="34" fillId="8" borderId="15" xfId="0" applyFont="1" applyFill="1" applyBorder="1" applyAlignment="1" applyProtection="1">
      <alignment vertical="center" wrapText="1"/>
      <protection locked="0"/>
    </xf>
    <xf numFmtId="0" fontId="28" fillId="14" borderId="15" xfId="0" applyFont="1" applyFill="1" applyBorder="1" applyProtection="1">
      <protection locked="0"/>
    </xf>
    <xf numFmtId="0" fontId="7" fillId="14" borderId="15" xfId="0" applyFont="1" applyFill="1" applyBorder="1" applyAlignment="1" applyProtection="1">
      <alignment horizontal="center"/>
      <protection locked="0"/>
    </xf>
    <xf numFmtId="0" fontId="4" fillId="14" borderId="15" xfId="0" applyFont="1" applyFill="1" applyBorder="1" applyAlignment="1" applyProtection="1">
      <alignment horizontal="center"/>
      <protection locked="0"/>
    </xf>
    <xf numFmtId="0" fontId="0" fillId="2" borderId="10" xfId="0" applyFill="1" applyBorder="1" applyProtection="1">
      <protection locked="0"/>
    </xf>
    <xf numFmtId="0" fontId="0" fillId="2" borderId="12" xfId="0" applyFill="1" applyBorder="1" applyProtection="1">
      <protection locked="0"/>
    </xf>
    <xf numFmtId="0" fontId="0" fillId="2" borderId="0" xfId="0" applyFill="1" applyBorder="1" applyProtection="1">
      <protection locked="0"/>
    </xf>
    <xf numFmtId="0" fontId="0" fillId="2" borderId="6" xfId="0" applyFill="1" applyBorder="1" applyProtection="1">
      <protection locked="0"/>
    </xf>
    <xf numFmtId="0" fontId="0" fillId="2" borderId="4" xfId="0" applyFill="1" applyBorder="1" applyProtection="1">
      <protection locked="0"/>
    </xf>
    <xf numFmtId="0" fontId="0" fillId="2" borderId="11" xfId="0" applyFill="1" applyBorder="1" applyProtection="1">
      <protection locked="0"/>
    </xf>
    <xf numFmtId="0" fontId="0" fillId="2" borderId="5" xfId="0" applyFill="1" applyBorder="1" applyProtection="1">
      <protection locked="0"/>
    </xf>
    <xf numFmtId="0" fontId="0" fillId="2" borderId="14" xfId="0" applyFill="1" applyBorder="1" applyProtection="1">
      <protection locked="0"/>
    </xf>
    <xf numFmtId="0" fontId="2" fillId="0" borderId="4" xfId="0" applyFont="1" applyBorder="1" applyAlignment="1" applyProtection="1">
      <alignment horizontal="center" vertical="center" wrapText="1"/>
      <protection locked="0"/>
    </xf>
    <xf numFmtId="0" fontId="31" fillId="0" borderId="15" xfId="0" applyFont="1" applyBorder="1" applyAlignment="1"/>
    <xf numFmtId="0" fontId="31" fillId="0" borderId="13" xfId="0" applyFont="1" applyBorder="1" applyAlignment="1"/>
    <xf numFmtId="0" fontId="31" fillId="19" borderId="8" xfId="0" applyFont="1" applyFill="1" applyBorder="1" applyAlignment="1"/>
    <xf numFmtId="0" fontId="31" fillId="19" borderId="6" xfId="0" applyFont="1" applyFill="1" applyBorder="1" applyAlignment="1"/>
    <xf numFmtId="0" fontId="34" fillId="21" borderId="5" xfId="0" applyFont="1" applyFill="1" applyBorder="1" applyAlignment="1"/>
    <xf numFmtId="0" fontId="31" fillId="21" borderId="3" xfId="0" applyFont="1" applyFill="1" applyBorder="1" applyAlignment="1"/>
    <xf numFmtId="0" fontId="31" fillId="21" borderId="15" xfId="0" applyFont="1" applyFill="1" applyBorder="1" applyAlignment="1"/>
    <xf numFmtId="0" fontId="27" fillId="25" borderId="0" xfId="0" applyFont="1" applyFill="1" applyBorder="1"/>
    <xf numFmtId="0" fontId="31" fillId="0" borderId="2" xfId="0" applyFont="1" applyFill="1" applyBorder="1" applyAlignment="1">
      <alignment horizontal="center" vertical="center"/>
    </xf>
    <xf numFmtId="0" fontId="57" fillId="8" borderId="1" xfId="0" applyFont="1" applyFill="1" applyBorder="1" applyAlignment="1" applyProtection="1">
      <alignment horizontal="center" vertical="center" wrapText="1"/>
    </xf>
    <xf numFmtId="2" fontId="31" fillId="0" borderId="10" xfId="0" applyNumberFormat="1" applyFont="1" applyBorder="1" applyAlignment="1" applyProtection="1">
      <alignment horizontal="center" vertical="center" wrapText="1"/>
      <protection locked="0"/>
    </xf>
    <xf numFmtId="2" fontId="31" fillId="0" borderId="5" xfId="0" applyNumberFormat="1"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57" fillId="8" borderId="3" xfId="0" applyFont="1" applyFill="1" applyBorder="1" applyAlignment="1" applyProtection="1">
      <alignment horizontal="center" vertical="center"/>
    </xf>
    <xf numFmtId="2" fontId="31" fillId="0" borderId="4" xfId="0" applyNumberFormat="1" applyFont="1" applyBorder="1" applyAlignment="1" applyProtection="1">
      <alignment horizontal="center" vertical="center" wrapText="1"/>
      <protection locked="0"/>
    </xf>
    <xf numFmtId="2" fontId="31" fillId="0" borderId="15" xfId="0" applyNumberFormat="1" applyFont="1" applyBorder="1" applyAlignment="1" applyProtection="1">
      <alignment horizontal="center" vertical="center" wrapText="1"/>
    </xf>
    <xf numFmtId="0" fontId="31" fillId="0" borderId="15" xfId="0" applyFont="1" applyFill="1" applyBorder="1" applyAlignment="1" applyProtection="1">
      <alignment vertical="center" wrapText="1"/>
    </xf>
    <xf numFmtId="0" fontId="31" fillId="2" borderId="15" xfId="0" applyFont="1" applyFill="1" applyBorder="1" applyAlignment="1" applyProtection="1">
      <alignment horizontal="center" vertical="center"/>
      <protection locked="0"/>
    </xf>
    <xf numFmtId="0" fontId="31" fillId="2" borderId="3" xfId="0" applyFont="1" applyFill="1" applyBorder="1" applyAlignment="1" applyProtection="1">
      <alignment horizontal="center" vertical="center"/>
      <protection locked="0"/>
    </xf>
    <xf numFmtId="0" fontId="1" fillId="8" borderId="1" xfId="0" applyFont="1" applyFill="1" applyBorder="1" applyAlignment="1" applyProtection="1">
      <alignment horizontal="center" vertical="center" wrapText="1"/>
    </xf>
    <xf numFmtId="0" fontId="36" fillId="8" borderId="4" xfId="0" applyFont="1" applyFill="1" applyBorder="1" applyAlignment="1" applyProtection="1">
      <alignment horizontal="center" vertical="center" wrapText="1"/>
    </xf>
    <xf numFmtId="0" fontId="27" fillId="0" borderId="9" xfId="0" applyFont="1" applyBorder="1"/>
    <xf numFmtId="0" fontId="34" fillId="0" borderId="15" xfId="75" applyFont="1" applyBorder="1" applyAlignment="1">
      <alignment horizontal="center"/>
    </xf>
    <xf numFmtId="0" fontId="31" fillId="0" borderId="15" xfId="75" applyFont="1" applyBorder="1" applyAlignment="1">
      <alignment horizontal="center" wrapText="1"/>
    </xf>
    <xf numFmtId="0" fontId="31" fillId="20" borderId="15" xfId="75" applyFont="1" applyFill="1" applyBorder="1"/>
    <xf numFmtId="0" fontId="31" fillId="20" borderId="15" xfId="75" applyFont="1" applyFill="1" applyBorder="1" applyAlignment="1">
      <alignment horizontal="center"/>
    </xf>
    <xf numFmtId="0" fontId="80" fillId="0" borderId="15" xfId="1129" applyFill="1" applyBorder="1" applyAlignment="1">
      <alignment horizontal="center"/>
    </xf>
    <xf numFmtId="0" fontId="31" fillId="20" borderId="15" xfId="75" applyFont="1" applyFill="1" applyBorder="1" applyProtection="1">
      <protection locked="0"/>
    </xf>
    <xf numFmtId="0" fontId="41" fillId="20" borderId="15" xfId="1" applyFont="1" applyFill="1" applyBorder="1" applyProtection="1">
      <protection locked="0"/>
    </xf>
    <xf numFmtId="0" fontId="41" fillId="20" borderId="15" xfId="1" applyFont="1" applyFill="1" applyBorder="1" applyAlignment="1" applyProtection="1">
      <alignment horizontal="center"/>
      <protection locked="0"/>
    </xf>
    <xf numFmtId="0" fontId="31" fillId="0" borderId="15" xfId="75" applyFont="1" applyFill="1" applyBorder="1" applyAlignment="1">
      <alignment horizontal="left"/>
    </xf>
    <xf numFmtId="0" fontId="31" fillId="0" borderId="15" xfId="0" applyFont="1" applyFill="1" applyBorder="1" applyProtection="1">
      <protection locked="0"/>
    </xf>
    <xf numFmtId="0" fontId="41" fillId="0" borderId="15" xfId="1" applyFont="1" applyFill="1" applyBorder="1" applyAlignment="1" applyProtection="1">
      <alignment horizontal="left"/>
      <protection locked="0"/>
    </xf>
    <xf numFmtId="0" fontId="31" fillId="0" borderId="15" xfId="0" applyFont="1" applyBorder="1" applyAlignment="1" applyProtection="1">
      <alignment horizontal="center"/>
      <protection locked="0"/>
    </xf>
    <xf numFmtId="0" fontId="31" fillId="0" borderId="15" xfId="75" applyFont="1" applyBorder="1" applyAlignment="1">
      <alignment vertical="center" wrapText="1"/>
    </xf>
    <xf numFmtId="0" fontId="31" fillId="0" borderId="15" xfId="75" applyFont="1" applyBorder="1" applyAlignment="1">
      <alignment horizontal="center" vertical="center"/>
    </xf>
    <xf numFmtId="0" fontId="31" fillId="2" borderId="15" xfId="75" applyFont="1" applyFill="1" applyBorder="1"/>
    <xf numFmtId="0" fontId="31" fillId="10" borderId="4" xfId="0" applyFont="1" applyFill="1" applyBorder="1" applyAlignment="1" applyProtection="1">
      <alignment vertical="center" wrapText="1"/>
    </xf>
    <xf numFmtId="0" fontId="31" fillId="10" borderId="15" xfId="0" applyFont="1" applyFill="1" applyBorder="1" applyAlignment="1" applyProtection="1">
      <alignment vertical="center" wrapText="1"/>
    </xf>
    <xf numFmtId="0" fontId="34" fillId="2" borderId="15" xfId="0" applyFont="1" applyFill="1" applyBorder="1" applyAlignment="1">
      <alignment horizontal="center"/>
    </xf>
    <xf numFmtId="0" fontId="1" fillId="21" borderId="4" xfId="0" applyFont="1" applyFill="1" applyBorder="1"/>
    <xf numFmtId="3" fontId="41" fillId="20" borderId="15" xfId="1" applyNumberFormat="1" applyFont="1" applyFill="1" applyBorder="1" applyAlignment="1">
      <alignment horizontal="center" vertical="center" wrapText="1"/>
    </xf>
    <xf numFmtId="3" fontId="28" fillId="15" borderId="15" xfId="0" applyNumberFormat="1" applyFont="1" applyFill="1" applyBorder="1" applyProtection="1">
      <protection locked="0"/>
    </xf>
    <xf numFmtId="0" fontId="31" fillId="8" borderId="6" xfId="0" applyFont="1" applyFill="1" applyBorder="1" applyAlignment="1">
      <alignment horizontal="left" vertical="center" wrapText="1"/>
    </xf>
    <xf numFmtId="0" fontId="31" fillId="8" borderId="0" xfId="0" applyFont="1" applyFill="1" applyProtection="1">
      <protection locked="0"/>
    </xf>
    <xf numFmtId="0" fontId="31" fillId="9" borderId="0" xfId="0" applyFont="1" applyFill="1" applyProtection="1">
      <protection locked="0"/>
    </xf>
    <xf numFmtId="0" fontId="31" fillId="8" borderId="0" xfId="0" applyFont="1" applyFill="1" applyAlignment="1" applyProtection="1">
      <alignment vertical="center" wrapText="1"/>
      <protection locked="0"/>
    </xf>
    <xf numFmtId="0" fontId="31" fillId="14" borderId="0" xfId="0" applyFont="1" applyFill="1" applyBorder="1" applyAlignment="1" applyProtection="1">
      <alignment horizontal="left" vertical="center" wrapText="1"/>
      <protection locked="0"/>
    </xf>
    <xf numFmtId="0" fontId="34" fillId="8" borderId="0" xfId="0" applyFont="1" applyFill="1" applyBorder="1" applyAlignment="1" applyProtection="1">
      <alignment wrapText="1"/>
      <protection locked="0"/>
    </xf>
    <xf numFmtId="0" fontId="34" fillId="14" borderId="0" xfId="0" applyFont="1" applyFill="1" applyBorder="1" applyAlignment="1" applyProtection="1">
      <alignment wrapText="1"/>
      <protection locked="0"/>
    </xf>
    <xf numFmtId="0" fontId="34" fillId="8" borderId="15" xfId="0" applyFont="1" applyFill="1" applyBorder="1" applyAlignment="1" applyProtection="1">
      <alignment wrapText="1"/>
    </xf>
    <xf numFmtId="0" fontId="34" fillId="8" borderId="15" xfId="0" applyFont="1" applyFill="1" applyBorder="1" applyAlignment="1" applyProtection="1">
      <alignment horizontal="center" wrapText="1"/>
    </xf>
    <xf numFmtId="3" fontId="43" fillId="10" borderId="17" xfId="1" applyNumberFormat="1" applyFont="1" applyFill="1" applyBorder="1" applyAlignment="1">
      <alignment wrapText="1"/>
    </xf>
    <xf numFmtId="3" fontId="43" fillId="10" borderId="16" xfId="1" applyNumberFormat="1" applyFont="1" applyFill="1" applyBorder="1" applyAlignment="1">
      <alignment wrapText="1"/>
    </xf>
    <xf numFmtId="3" fontId="43" fillId="10" borderId="36" xfId="1" applyNumberFormat="1" applyFont="1" applyFill="1" applyBorder="1" applyAlignment="1">
      <alignment wrapText="1"/>
    </xf>
    <xf numFmtId="3" fontId="43" fillId="10" borderId="16" xfId="1" applyNumberFormat="1" applyFont="1" applyFill="1" applyBorder="1" applyAlignment="1" applyProtection="1">
      <alignment wrapText="1"/>
    </xf>
    <xf numFmtId="3" fontId="43" fillId="10" borderId="56" xfId="1" applyNumberFormat="1" applyFont="1" applyFill="1" applyBorder="1" applyAlignment="1" applyProtection="1">
      <alignment wrapText="1"/>
    </xf>
    <xf numFmtId="3" fontId="43" fillId="10" borderId="18" xfId="1" applyNumberFormat="1" applyFont="1" applyFill="1" applyBorder="1" applyAlignment="1">
      <alignment wrapText="1"/>
    </xf>
    <xf numFmtId="3" fontId="43" fillId="12" borderId="17" xfId="1" applyNumberFormat="1" applyFont="1" applyFill="1" applyBorder="1" applyAlignment="1">
      <alignment wrapText="1"/>
    </xf>
    <xf numFmtId="3" fontId="43" fillId="12" borderId="16" xfId="1" applyNumberFormat="1" applyFont="1" applyFill="1" applyBorder="1" applyAlignment="1">
      <alignment wrapText="1"/>
    </xf>
    <xf numFmtId="3" fontId="43" fillId="12" borderId="36" xfId="1" applyNumberFormat="1" applyFont="1" applyFill="1" applyBorder="1" applyAlignment="1">
      <alignment wrapText="1"/>
    </xf>
    <xf numFmtId="3" fontId="43" fillId="12" borderId="16" xfId="1" applyNumberFormat="1" applyFont="1" applyFill="1" applyBorder="1" applyAlignment="1" applyProtection="1">
      <alignment wrapText="1"/>
    </xf>
    <xf numFmtId="3" fontId="43" fillId="12" borderId="56" xfId="1" applyNumberFormat="1" applyFont="1" applyFill="1" applyBorder="1" applyAlignment="1" applyProtection="1">
      <alignment wrapText="1"/>
    </xf>
    <xf numFmtId="3" fontId="43" fillId="12" borderId="18" xfId="1" applyNumberFormat="1" applyFont="1" applyFill="1" applyBorder="1" applyAlignment="1">
      <alignment wrapText="1"/>
    </xf>
    <xf numFmtId="3" fontId="43" fillId="13" borderId="17" xfId="1" applyNumberFormat="1" applyFont="1" applyFill="1" applyBorder="1" applyAlignment="1">
      <alignment wrapText="1"/>
    </xf>
    <xf numFmtId="3" fontId="43" fillId="13" borderId="16" xfId="1" applyNumberFormat="1" applyFont="1" applyFill="1" applyBorder="1" applyAlignment="1">
      <alignment wrapText="1"/>
    </xf>
    <xf numFmtId="3" fontId="43" fillId="13" borderId="36" xfId="1" applyNumberFormat="1" applyFont="1" applyFill="1" applyBorder="1" applyAlignment="1">
      <alignment wrapText="1"/>
    </xf>
    <xf numFmtId="3" fontId="43" fillId="13" borderId="16" xfId="1" applyNumberFormat="1" applyFont="1" applyFill="1" applyBorder="1" applyAlignment="1" applyProtection="1">
      <alignment wrapText="1"/>
    </xf>
    <xf numFmtId="3" fontId="43" fillId="13" borderId="56" xfId="1" applyNumberFormat="1" applyFont="1" applyFill="1" applyBorder="1" applyAlignment="1" applyProtection="1">
      <alignment wrapText="1"/>
    </xf>
    <xf numFmtId="3" fontId="43" fillId="13" borderId="18" xfId="1" applyNumberFormat="1" applyFont="1" applyFill="1" applyBorder="1" applyAlignment="1">
      <alignment wrapText="1"/>
    </xf>
    <xf numFmtId="3" fontId="43" fillId="11" borderId="17" xfId="1" applyNumberFormat="1" applyFont="1" applyFill="1" applyBorder="1" applyAlignment="1">
      <alignment wrapText="1"/>
    </xf>
    <xf numFmtId="3" fontId="43" fillId="11" borderId="16" xfId="1" applyNumberFormat="1" applyFont="1" applyFill="1" applyBorder="1" applyAlignment="1">
      <alignment wrapText="1"/>
    </xf>
    <xf numFmtId="3" fontId="43" fillId="11" borderId="36" xfId="1" applyNumberFormat="1" applyFont="1" applyFill="1" applyBorder="1" applyAlignment="1">
      <alignment wrapText="1"/>
    </xf>
    <xf numFmtId="3" fontId="43" fillId="11" borderId="16" xfId="1" applyNumberFormat="1" applyFont="1" applyFill="1" applyBorder="1" applyAlignment="1" applyProtection="1">
      <alignment wrapText="1"/>
    </xf>
    <xf numFmtId="3" fontId="43" fillId="11" borderId="56" xfId="1" applyNumberFormat="1" applyFont="1" applyFill="1" applyBorder="1" applyAlignment="1" applyProtection="1">
      <alignment wrapText="1"/>
    </xf>
    <xf numFmtId="3" fontId="43" fillId="11" borderId="18" xfId="1" applyNumberFormat="1" applyFont="1" applyFill="1" applyBorder="1" applyAlignment="1">
      <alignment wrapText="1"/>
    </xf>
    <xf numFmtId="3" fontId="41" fillId="10" borderId="20" xfId="1" applyNumberFormat="1" applyFont="1" applyFill="1" applyBorder="1" applyAlignment="1">
      <alignment wrapText="1"/>
    </xf>
    <xf numFmtId="3" fontId="41" fillId="10" borderId="49" xfId="1" applyNumberFormat="1" applyFont="1" applyFill="1" applyBorder="1" applyAlignment="1">
      <alignment wrapText="1"/>
    </xf>
    <xf numFmtId="3" fontId="41" fillId="12" borderId="20" xfId="1" applyNumberFormat="1" applyFont="1" applyFill="1" applyBorder="1" applyAlignment="1">
      <alignment wrapText="1"/>
    </xf>
    <xf numFmtId="3" fontId="41" fillId="12" borderId="49" xfId="1" applyNumberFormat="1" applyFont="1" applyFill="1" applyBorder="1" applyAlignment="1">
      <alignment wrapText="1"/>
    </xf>
    <xf numFmtId="3" fontId="41" fillId="13" borderId="20" xfId="1" applyNumberFormat="1" applyFont="1" applyFill="1" applyBorder="1" applyAlignment="1">
      <alignment wrapText="1"/>
    </xf>
    <xf numFmtId="3" fontId="41" fillId="13" borderId="49" xfId="1" applyNumberFormat="1" applyFont="1" applyFill="1" applyBorder="1" applyAlignment="1">
      <alignment wrapText="1"/>
    </xf>
    <xf numFmtId="3" fontId="41" fillId="11" borderId="20" xfId="1" applyNumberFormat="1" applyFont="1" applyFill="1" applyBorder="1" applyAlignment="1">
      <alignment wrapText="1"/>
    </xf>
    <xf numFmtId="3" fontId="41" fillId="11" borderId="49" xfId="1" applyNumberFormat="1" applyFont="1" applyFill="1" applyBorder="1" applyAlignment="1">
      <alignment wrapText="1"/>
    </xf>
    <xf numFmtId="0" fontId="31" fillId="14" borderId="0" xfId="0" applyFont="1" applyFill="1" applyBorder="1" applyProtection="1">
      <protection locked="0"/>
    </xf>
    <xf numFmtId="0" fontId="31" fillId="0" borderId="15" xfId="0" applyFont="1" applyFill="1" applyBorder="1" applyAlignment="1" applyProtection="1">
      <alignment horizontal="center"/>
      <protection locked="0"/>
    </xf>
    <xf numFmtId="0" fontId="31" fillId="15" borderId="15" xfId="0" applyFont="1" applyFill="1" applyBorder="1" applyAlignment="1" applyProtection="1">
      <alignment horizontal="center"/>
      <protection locked="0"/>
    </xf>
    <xf numFmtId="0" fontId="31" fillId="0" borderId="15" xfId="0" applyFont="1" applyFill="1" applyBorder="1" applyProtection="1"/>
    <xf numFmtId="3" fontId="43" fillId="13" borderId="29" xfId="1" applyNumberFormat="1" applyFont="1" applyFill="1" applyBorder="1" applyAlignment="1" applyProtection="1">
      <alignment wrapText="1"/>
    </xf>
    <xf numFmtId="3" fontId="43" fillId="13" borderId="0" xfId="1" applyNumberFormat="1" applyFont="1" applyFill="1" applyBorder="1" applyAlignment="1" applyProtection="1">
      <alignment wrapText="1"/>
    </xf>
    <xf numFmtId="0" fontId="46" fillId="0" borderId="42" xfId="0" applyFont="1" applyBorder="1" applyProtection="1"/>
    <xf numFmtId="0" fontId="31" fillId="8" borderId="16" xfId="0" applyFont="1" applyFill="1" applyBorder="1" applyProtection="1">
      <protection locked="0"/>
    </xf>
    <xf numFmtId="0" fontId="31" fillId="9" borderId="0" xfId="0" applyFont="1" applyFill="1" applyAlignment="1" applyProtection="1">
      <alignment horizontal="center"/>
      <protection locked="0"/>
    </xf>
    <xf numFmtId="0" fontId="31" fillId="9" borderId="0" xfId="0" applyFont="1" applyFill="1" applyAlignment="1" applyProtection="1">
      <alignment horizontal="center"/>
    </xf>
    <xf numFmtId="0" fontId="34" fillId="8" borderId="0" xfId="0" applyFont="1" applyFill="1" applyAlignment="1" applyProtection="1">
      <alignment vertical="top"/>
    </xf>
    <xf numFmtId="0" fontId="34" fillId="8" borderId="0" xfId="0" applyFont="1" applyFill="1" applyAlignment="1" applyProtection="1">
      <alignment vertical="top"/>
      <protection locked="0"/>
    </xf>
    <xf numFmtId="0" fontId="34" fillId="14" borderId="0" xfId="0" applyFont="1" applyFill="1" applyAlignment="1" applyProtection="1">
      <alignment vertical="top"/>
      <protection locked="0"/>
    </xf>
    <xf numFmtId="0" fontId="31" fillId="8" borderId="0" xfId="0" applyFont="1" applyFill="1" applyAlignment="1" applyProtection="1">
      <protection locked="0"/>
    </xf>
    <xf numFmtId="0" fontId="31" fillId="8" borderId="0" xfId="0" applyFont="1" applyFill="1" applyBorder="1" applyAlignment="1" applyProtection="1">
      <protection locked="0"/>
    </xf>
    <xf numFmtId="0" fontId="31" fillId="14" borderId="0" xfId="0" applyFont="1" applyFill="1" applyBorder="1" applyAlignment="1" applyProtection="1">
      <protection locked="0"/>
    </xf>
    <xf numFmtId="0" fontId="31" fillId="14" borderId="0" xfId="0" applyFont="1" applyFill="1" applyAlignment="1" applyProtection="1">
      <protection locked="0"/>
    </xf>
    <xf numFmtId="0" fontId="31" fillId="8" borderId="6" xfId="0" applyFont="1" applyFill="1" applyBorder="1" applyAlignment="1" applyProtection="1">
      <alignment horizontal="center" wrapText="1"/>
    </xf>
    <xf numFmtId="0" fontId="31" fillId="8" borderId="6" xfId="0" applyFont="1" applyFill="1" applyBorder="1" applyAlignment="1" applyProtection="1">
      <alignment wrapText="1"/>
    </xf>
    <xf numFmtId="0" fontId="31" fillId="8" borderId="10" xfId="0" applyFont="1" applyFill="1" applyBorder="1" applyAlignment="1" applyProtection="1">
      <alignment horizontal="center"/>
    </xf>
    <xf numFmtId="0" fontId="31" fillId="8" borderId="5" xfId="0" applyFont="1" applyFill="1" applyBorder="1" applyAlignment="1" applyProtection="1">
      <alignment horizontal="center"/>
    </xf>
    <xf numFmtId="0" fontId="34" fillId="16" borderId="1" xfId="0" applyFont="1" applyFill="1" applyBorder="1" applyAlignment="1">
      <alignment horizontal="center" wrapText="1"/>
    </xf>
    <xf numFmtId="0" fontId="44" fillId="16" borderId="13" xfId="293" applyFont="1" applyFill="1" applyBorder="1" applyAlignment="1" applyProtection="1">
      <alignment horizontal="center" vertical="center" wrapText="1"/>
    </xf>
    <xf numFmtId="0" fontId="44" fillId="16" borderId="12" xfId="293" applyFont="1" applyFill="1" applyBorder="1" applyAlignment="1" applyProtection="1">
      <alignment horizontal="center" vertical="center" wrapText="1"/>
    </xf>
    <xf numFmtId="0" fontId="31" fillId="14" borderId="0" xfId="0" applyFont="1" applyFill="1" applyBorder="1" applyAlignment="1" applyProtection="1">
      <alignment wrapText="1"/>
      <protection locked="0"/>
    </xf>
    <xf numFmtId="0" fontId="31" fillId="14" borderId="0" xfId="0" applyFont="1" applyFill="1" applyAlignment="1" applyProtection="1">
      <alignment wrapText="1"/>
      <protection locked="0"/>
    </xf>
    <xf numFmtId="0" fontId="31" fillId="2" borderId="15" xfId="0" applyFont="1" applyFill="1" applyBorder="1" applyProtection="1">
      <protection locked="0"/>
    </xf>
    <xf numFmtId="0" fontId="31" fillId="15" borderId="15" xfId="0" applyFont="1" applyFill="1" applyBorder="1" applyProtection="1">
      <protection locked="0"/>
    </xf>
    <xf numFmtId="0" fontId="31" fillId="20" borderId="15" xfId="0" applyFont="1" applyFill="1" applyBorder="1" applyProtection="1"/>
    <xf numFmtId="0" fontId="31" fillId="20" borderId="1" xfId="0" applyFont="1" applyFill="1" applyBorder="1" applyProtection="1"/>
    <xf numFmtId="0" fontId="31" fillId="9" borderId="16" xfId="0" applyFont="1" applyFill="1" applyBorder="1" applyProtection="1"/>
    <xf numFmtId="0" fontId="34" fillId="9" borderId="1" xfId="0" applyFont="1" applyFill="1" applyBorder="1" applyProtection="1">
      <protection locked="0"/>
    </xf>
    <xf numFmtId="0" fontId="31" fillId="9" borderId="47" xfId="0" applyFont="1" applyFill="1" applyBorder="1" applyProtection="1"/>
    <xf numFmtId="0" fontId="31" fillId="9" borderId="48" xfId="0" applyFont="1" applyFill="1" applyBorder="1" applyProtection="1"/>
    <xf numFmtId="0" fontId="34" fillId="9" borderId="21" xfId="0" applyFont="1" applyFill="1" applyBorder="1" applyProtection="1"/>
    <xf numFmtId="0" fontId="31" fillId="9" borderId="69" xfId="0" applyFont="1" applyFill="1" applyBorder="1" applyProtection="1"/>
    <xf numFmtId="0" fontId="31" fillId="9" borderId="23" xfId="0" applyFont="1" applyFill="1" applyBorder="1" applyProtection="1"/>
    <xf numFmtId="0" fontId="31" fillId="9" borderId="66" xfId="0" applyFont="1" applyFill="1" applyBorder="1" applyProtection="1"/>
    <xf numFmtId="0" fontId="31" fillId="9" borderId="70" xfId="0" applyFont="1" applyFill="1" applyBorder="1" applyProtection="1"/>
    <xf numFmtId="0" fontId="31" fillId="9" borderId="67" xfId="0" applyFont="1" applyFill="1" applyBorder="1" applyProtection="1"/>
    <xf numFmtId="0" fontId="31" fillId="9" borderId="65" xfId="0" applyFont="1" applyFill="1" applyBorder="1" applyProtection="1"/>
    <xf numFmtId="0" fontId="31" fillId="9" borderId="34" xfId="0" applyFont="1" applyFill="1" applyBorder="1" applyProtection="1"/>
    <xf numFmtId="0" fontId="31" fillId="9" borderId="68" xfId="0" applyFont="1" applyFill="1" applyBorder="1" applyProtection="1"/>
    <xf numFmtId="0" fontId="31" fillId="8" borderId="0" xfId="0" applyFont="1" applyFill="1" applyProtection="1"/>
    <xf numFmtId="0" fontId="31" fillId="8" borderId="0" xfId="0" applyFont="1" applyFill="1" applyAlignment="1" applyProtection="1">
      <alignment horizontal="center"/>
    </xf>
    <xf numFmtId="0" fontId="34" fillId="14" borderId="15" xfId="0" applyFont="1" applyFill="1" applyBorder="1" applyAlignment="1" applyProtection="1">
      <alignment horizontal="center" vertical="center" wrapText="1"/>
    </xf>
    <xf numFmtId="0" fontId="34" fillId="14" borderId="15" xfId="0" applyFont="1" applyFill="1" applyBorder="1" applyAlignment="1" applyProtection="1">
      <alignment horizontal="center" wrapText="1"/>
    </xf>
    <xf numFmtId="0" fontId="31" fillId="9" borderId="0" xfId="0" applyFont="1" applyFill="1" applyAlignment="1" applyProtection="1">
      <alignment horizontal="center" vertical="center"/>
      <protection locked="0"/>
    </xf>
    <xf numFmtId="0" fontId="83" fillId="26" borderId="15" xfId="1129" applyFont="1" applyFill="1" applyBorder="1" applyAlignment="1" applyProtection="1">
      <alignment horizontal="center" vertical="center" wrapText="1"/>
    </xf>
    <xf numFmtId="0" fontId="34" fillId="14" borderId="13" xfId="0" applyFont="1" applyFill="1" applyBorder="1" applyAlignment="1" applyProtection="1">
      <alignment horizontal="center" wrapText="1"/>
    </xf>
    <xf numFmtId="0" fontId="31" fillId="14" borderId="15" xfId="0" applyFont="1" applyFill="1" applyBorder="1" applyAlignment="1" applyProtection="1">
      <alignment horizontal="center"/>
      <protection locked="0"/>
    </xf>
    <xf numFmtId="0" fontId="31" fillId="0" borderId="1" xfId="0" applyFont="1" applyFill="1" applyBorder="1" applyAlignment="1" applyProtection="1">
      <alignment horizontal="center"/>
      <protection locked="0"/>
    </xf>
    <xf numFmtId="0" fontId="31" fillId="15" borderId="3" xfId="0" applyFont="1" applyFill="1" applyBorder="1" applyAlignment="1" applyProtection="1">
      <alignment horizontal="center"/>
      <protection locked="0"/>
    </xf>
    <xf numFmtId="0" fontId="31" fillId="9" borderId="0" xfId="0" applyFont="1" applyFill="1" applyBorder="1" applyProtection="1">
      <protection locked="0"/>
    </xf>
    <xf numFmtId="0" fontId="31" fillId="0" borderId="44" xfId="0" applyFont="1" applyFill="1" applyBorder="1" applyProtection="1"/>
    <xf numFmtId="0" fontId="31" fillId="8" borderId="3" xfId="0" applyFont="1" applyFill="1" applyBorder="1" applyProtection="1"/>
    <xf numFmtId="0" fontId="31" fillId="8" borderId="15" xfId="0" applyFont="1" applyFill="1" applyBorder="1" applyProtection="1"/>
    <xf numFmtId="0" fontId="31" fillId="0" borderId="4" xfId="0" applyFont="1" applyFill="1" applyBorder="1" applyAlignment="1" applyProtection="1">
      <alignment horizontal="center"/>
      <protection locked="0"/>
    </xf>
    <xf numFmtId="0" fontId="31" fillId="2" borderId="0" xfId="0" applyFont="1" applyFill="1" applyProtection="1">
      <protection locked="0"/>
    </xf>
    <xf numFmtId="0" fontId="31" fillId="9" borderId="12" xfId="0" applyFont="1" applyFill="1" applyBorder="1" applyProtection="1">
      <protection locked="0"/>
    </xf>
    <xf numFmtId="0" fontId="31" fillId="8" borderId="44" xfId="0" applyFont="1" applyFill="1" applyBorder="1" applyProtection="1"/>
    <xf numFmtId="0" fontId="31" fillId="8" borderId="4" xfId="0" applyFont="1" applyFill="1" applyBorder="1" applyProtection="1"/>
    <xf numFmtId="0" fontId="31" fillId="8" borderId="10" xfId="0" applyFont="1" applyFill="1" applyBorder="1" applyProtection="1"/>
    <xf numFmtId="0" fontId="31" fillId="0" borderId="45" xfId="0" applyFont="1" applyFill="1" applyBorder="1" applyProtection="1"/>
    <xf numFmtId="0" fontId="31" fillId="8" borderId="1" xfId="0" applyFont="1" applyFill="1" applyBorder="1" applyProtection="1"/>
    <xf numFmtId="0" fontId="31" fillId="0" borderId="46" xfId="0" applyFont="1" applyFill="1" applyBorder="1" applyProtection="1"/>
    <xf numFmtId="0" fontId="31" fillId="0" borderId="3" xfId="0" applyFont="1" applyFill="1" applyBorder="1" applyProtection="1"/>
    <xf numFmtId="0" fontId="46" fillId="0" borderId="26" xfId="0" applyFont="1" applyBorder="1" applyProtection="1"/>
    <xf numFmtId="0" fontId="46" fillId="0" borderId="39" xfId="0" applyFont="1" applyBorder="1" applyProtection="1"/>
    <xf numFmtId="0" fontId="31" fillId="18" borderId="0" xfId="0" applyFont="1" applyFill="1" applyProtection="1">
      <protection locked="0"/>
    </xf>
    <xf numFmtId="0" fontId="31" fillId="18" borderId="0" xfId="0" applyFont="1" applyFill="1" applyAlignment="1" applyProtection="1">
      <protection locked="0"/>
    </xf>
    <xf numFmtId="0" fontId="31" fillId="18" borderId="8" xfId="0" applyFont="1" applyFill="1" applyBorder="1" applyProtection="1">
      <protection locked="0"/>
    </xf>
    <xf numFmtId="0" fontId="31" fillId="18" borderId="9" xfId="0" applyFont="1" applyFill="1" applyBorder="1" applyProtection="1">
      <protection locked="0"/>
    </xf>
    <xf numFmtId="0" fontId="31" fillId="8" borderId="2" xfId="0" applyFont="1" applyFill="1" applyBorder="1" applyProtection="1">
      <protection locked="0"/>
    </xf>
    <xf numFmtId="0" fontId="31" fillId="8" borderId="3" xfId="0" applyFont="1" applyFill="1" applyBorder="1" applyProtection="1">
      <protection locked="0"/>
    </xf>
    <xf numFmtId="0" fontId="43" fillId="14" borderId="15" xfId="0" applyFont="1" applyFill="1" applyBorder="1" applyAlignment="1" applyProtection="1">
      <alignment vertical="center" wrapText="1"/>
    </xf>
    <xf numFmtId="0" fontId="31" fillId="14" borderId="15" xfId="0" applyFont="1" applyFill="1" applyBorder="1" applyProtection="1"/>
    <xf numFmtId="0" fontId="31" fillId="14" borderId="15" xfId="0" applyFont="1" applyFill="1" applyBorder="1" applyAlignment="1" applyProtection="1">
      <alignment wrapText="1"/>
    </xf>
    <xf numFmtId="0" fontId="31" fillId="0" borderId="15" xfId="0" applyFont="1" applyFill="1" applyBorder="1" applyAlignment="1" applyProtection="1">
      <alignment wrapText="1"/>
      <protection locked="0"/>
    </xf>
    <xf numFmtId="0" fontId="31" fillId="2" borderId="15" xfId="0" applyFont="1" applyFill="1" applyBorder="1" applyProtection="1"/>
    <xf numFmtId="0" fontId="31" fillId="15" borderId="15" xfId="0" applyFont="1" applyFill="1" applyBorder="1" applyAlignment="1" applyProtection="1">
      <alignment horizontal="right"/>
      <protection locked="0"/>
    </xf>
    <xf numFmtId="0" fontId="84" fillId="26" borderId="15" xfId="1129" applyFont="1" applyFill="1" applyBorder="1" applyAlignment="1" applyProtection="1">
      <alignment vertical="center" wrapText="1"/>
    </xf>
    <xf numFmtId="0" fontId="34" fillId="0" borderId="26" xfId="0" applyFont="1" applyBorder="1" applyProtection="1"/>
    <xf numFmtId="0" fontId="34" fillId="0" borderId="39" xfId="0" applyFont="1" applyBorder="1" applyProtection="1"/>
    <xf numFmtId="0" fontId="31" fillId="18" borderId="0" xfId="0" applyFont="1" applyFill="1"/>
    <xf numFmtId="0" fontId="31" fillId="8" borderId="0" xfId="0" applyFont="1" applyFill="1" applyAlignment="1">
      <alignment vertical="center" wrapText="1"/>
    </xf>
    <xf numFmtId="0" fontId="34" fillId="9" borderId="0" xfId="0" applyFont="1" applyFill="1" applyBorder="1" applyAlignment="1">
      <alignment wrapText="1"/>
    </xf>
    <xf numFmtId="0" fontId="34" fillId="14" borderId="15" xfId="0" applyFont="1" applyFill="1" applyBorder="1" applyAlignment="1">
      <alignment horizontal="center" wrapText="1"/>
    </xf>
    <xf numFmtId="0" fontId="31" fillId="9" borderId="0" xfId="0" applyFont="1" applyFill="1" applyBorder="1"/>
    <xf numFmtId="0" fontId="31" fillId="9" borderId="0" xfId="0" applyFont="1" applyFill="1" applyBorder="1" applyAlignment="1">
      <alignment horizontal="center"/>
    </xf>
    <xf numFmtId="3" fontId="43" fillId="13" borderId="29" xfId="1" applyNumberFormat="1" applyFont="1" applyFill="1" applyBorder="1" applyAlignment="1">
      <alignment wrapText="1"/>
    </xf>
    <xf numFmtId="3" fontId="43" fillId="13" borderId="0" xfId="1" applyNumberFormat="1" applyFont="1" applyFill="1" applyBorder="1" applyAlignment="1">
      <alignment wrapText="1"/>
    </xf>
    <xf numFmtId="0" fontId="46" fillId="0" borderId="42" xfId="0" applyFont="1" applyBorder="1"/>
    <xf numFmtId="0" fontId="31" fillId="18" borderId="0" xfId="0" applyFont="1" applyFill="1" applyBorder="1"/>
    <xf numFmtId="0" fontId="31" fillId="18" borderId="0" xfId="0" applyFont="1" applyFill="1" applyBorder="1" applyAlignment="1">
      <alignment horizontal="center"/>
    </xf>
    <xf numFmtId="3" fontId="43" fillId="18" borderId="0" xfId="1" applyNumberFormat="1" applyFont="1" applyFill="1" applyBorder="1" applyAlignment="1">
      <alignment horizontal="center" wrapText="1"/>
    </xf>
    <xf numFmtId="0" fontId="46" fillId="18" borderId="0" xfId="0" applyFont="1" applyFill="1" applyBorder="1"/>
    <xf numFmtId="3" fontId="43" fillId="18" borderId="0" xfId="1" applyNumberFormat="1" applyFont="1" applyFill="1" applyBorder="1" applyAlignment="1">
      <alignment wrapText="1"/>
    </xf>
    <xf numFmtId="3" fontId="43" fillId="13" borderId="15" xfId="1" applyNumberFormat="1" applyFont="1" applyFill="1" applyBorder="1" applyAlignment="1" applyProtection="1">
      <alignment wrapText="1"/>
    </xf>
    <xf numFmtId="3" fontId="43" fillId="11" borderId="15" xfId="1" applyNumberFormat="1" applyFont="1" applyFill="1" applyBorder="1" applyAlignment="1" applyProtection="1">
      <alignment wrapText="1"/>
    </xf>
    <xf numFmtId="3" fontId="43" fillId="10" borderId="15" xfId="1" applyNumberFormat="1" applyFont="1" applyFill="1" applyBorder="1" applyAlignment="1" applyProtection="1">
      <alignment wrapText="1"/>
    </xf>
    <xf numFmtId="3" fontId="43" fillId="12" borderId="15" xfId="1" applyNumberFormat="1" applyFont="1" applyFill="1" applyBorder="1" applyAlignment="1" applyProtection="1">
      <alignment wrapText="1"/>
    </xf>
    <xf numFmtId="0" fontId="40" fillId="18" borderId="0" xfId="0" applyFont="1" applyFill="1"/>
    <xf numFmtId="3" fontId="44" fillId="18" borderId="0" xfId="1" applyNumberFormat="1" applyFont="1" applyFill="1" applyBorder="1" applyAlignment="1">
      <alignment horizontal="center" wrapText="1"/>
    </xf>
    <xf numFmtId="3" fontId="85" fillId="18" borderId="0" xfId="1" applyNumberFormat="1" applyFont="1" applyFill="1" applyBorder="1" applyAlignment="1">
      <alignment horizontal="center" wrapText="1"/>
    </xf>
    <xf numFmtId="0" fontId="86" fillId="18" borderId="0" xfId="0" applyFont="1" applyFill="1" applyBorder="1"/>
    <xf numFmtId="3" fontId="85" fillId="18" borderId="0" xfId="1" applyNumberFormat="1" applyFont="1" applyFill="1" applyBorder="1" applyAlignment="1">
      <alignment wrapText="1"/>
    </xf>
    <xf numFmtId="0" fontId="34" fillId="9" borderId="15" xfId="0" applyFont="1" applyFill="1" applyBorder="1" applyAlignment="1">
      <alignment wrapText="1"/>
    </xf>
    <xf numFmtId="0" fontId="34" fillId="14" borderId="1" xfId="0" applyFont="1" applyFill="1" applyBorder="1" applyAlignment="1">
      <alignment horizontal="center" wrapText="1"/>
    </xf>
    <xf numFmtId="0" fontId="31" fillId="15" borderId="15" xfId="0" applyFont="1" applyFill="1" applyBorder="1" applyAlignment="1" applyProtection="1">
      <alignment horizontal="center"/>
    </xf>
    <xf numFmtId="0" fontId="31" fillId="15" borderId="1" xfId="0" applyFont="1" applyFill="1" applyBorder="1" applyAlignment="1" applyProtection="1">
      <alignment horizontal="center"/>
      <protection locked="0"/>
    </xf>
    <xf numFmtId="0" fontId="46" fillId="0" borderId="26" xfId="0" applyFont="1" applyBorder="1"/>
    <xf numFmtId="0" fontId="46" fillId="0" borderId="39" xfId="0" applyFont="1" applyBorder="1"/>
    <xf numFmtId="0" fontId="31" fillId="18" borderId="0" xfId="0" applyFont="1" applyFill="1" applyAlignment="1"/>
    <xf numFmtId="0" fontId="31" fillId="9" borderId="0" xfId="0" applyFont="1" applyFill="1" applyAlignment="1">
      <alignment horizontal="center"/>
    </xf>
    <xf numFmtId="0" fontId="1" fillId="0" borderId="15" xfId="0" applyFont="1" applyFill="1" applyBorder="1"/>
    <xf numFmtId="0" fontId="31" fillId="18" borderId="8" xfId="0" applyFont="1" applyFill="1" applyBorder="1"/>
    <xf numFmtId="0" fontId="31" fillId="18" borderId="9" xfId="0" applyFont="1" applyFill="1" applyBorder="1"/>
    <xf numFmtId="0" fontId="31" fillId="8" borderId="6" xfId="0" applyFont="1" applyFill="1" applyBorder="1"/>
    <xf numFmtId="0" fontId="31" fillId="8" borderId="5" xfId="0" applyFont="1" applyFill="1" applyBorder="1"/>
    <xf numFmtId="0" fontId="43" fillId="9" borderId="7" xfId="0" applyFont="1" applyFill="1" applyBorder="1" applyAlignment="1">
      <alignment vertical="center" wrapText="1"/>
    </xf>
    <xf numFmtId="0" fontId="43" fillId="9" borderId="8" xfId="0" applyFont="1" applyFill="1" applyBorder="1" applyAlignment="1">
      <alignment vertical="center" wrapText="1"/>
    </xf>
    <xf numFmtId="0" fontId="31" fillId="9" borderId="9" xfId="0" applyFont="1" applyFill="1" applyBorder="1"/>
    <xf numFmtId="0" fontId="43" fillId="14" borderId="12" xfId="0" applyFont="1" applyFill="1" applyBorder="1" applyAlignment="1">
      <alignment vertical="center" wrapText="1"/>
    </xf>
    <xf numFmtId="0" fontId="43" fillId="14" borderId="0" xfId="0" applyFont="1" applyFill="1" applyBorder="1" applyAlignment="1">
      <alignment vertical="center" wrapText="1"/>
    </xf>
    <xf numFmtId="0" fontId="43" fillId="9" borderId="14" xfId="0" applyFont="1" applyFill="1" applyBorder="1" applyAlignment="1">
      <alignment vertical="center" wrapText="1"/>
    </xf>
    <xf numFmtId="0" fontId="43" fillId="9" borderId="0" xfId="0" applyFont="1" applyFill="1" applyBorder="1" applyAlignment="1">
      <alignment vertical="center" wrapText="1"/>
    </xf>
    <xf numFmtId="0" fontId="31" fillId="9" borderId="12" xfId="0" applyFont="1" applyFill="1" applyBorder="1"/>
    <xf numFmtId="3" fontId="43" fillId="10" borderId="70" xfId="1" applyNumberFormat="1" applyFont="1" applyFill="1" applyBorder="1" applyAlignment="1">
      <alignment wrapText="1"/>
    </xf>
    <xf numFmtId="3" fontId="43" fillId="10" borderId="70" xfId="1" applyNumberFormat="1" applyFont="1" applyFill="1" applyBorder="1" applyAlignment="1" applyProtection="1">
      <alignment wrapText="1"/>
    </xf>
    <xf numFmtId="3" fontId="43" fillId="10" borderId="67" xfId="1" applyNumberFormat="1" applyFont="1" applyFill="1" applyBorder="1" applyAlignment="1">
      <alignment wrapText="1"/>
    </xf>
    <xf numFmtId="3" fontId="43" fillId="12" borderId="70" xfId="1" applyNumberFormat="1" applyFont="1" applyFill="1" applyBorder="1" applyAlignment="1">
      <alignment wrapText="1"/>
    </xf>
    <xf numFmtId="3" fontId="43" fillId="12" borderId="70" xfId="1" applyNumberFormat="1" applyFont="1" applyFill="1" applyBorder="1" applyAlignment="1" applyProtection="1">
      <alignment wrapText="1"/>
    </xf>
    <xf numFmtId="3" fontId="43" fillId="12" borderId="67" xfId="1" applyNumberFormat="1" applyFont="1" applyFill="1" applyBorder="1" applyAlignment="1">
      <alignment wrapText="1"/>
    </xf>
    <xf numFmtId="3" fontId="43" fillId="13" borderId="70" xfId="1" applyNumberFormat="1" applyFont="1" applyFill="1" applyBorder="1" applyAlignment="1">
      <alignment wrapText="1"/>
    </xf>
    <xf numFmtId="3" fontId="43" fillId="13" borderId="70" xfId="1" applyNumberFormat="1" applyFont="1" applyFill="1" applyBorder="1" applyAlignment="1" applyProtection="1">
      <alignment wrapText="1"/>
    </xf>
    <xf numFmtId="3" fontId="43" fillId="13" borderId="67" xfId="1" applyNumberFormat="1" applyFont="1" applyFill="1" applyBorder="1" applyAlignment="1">
      <alignment wrapText="1"/>
    </xf>
    <xf numFmtId="3" fontId="43" fillId="11" borderId="70" xfId="1" applyNumberFormat="1" applyFont="1" applyFill="1" applyBorder="1" applyAlignment="1">
      <alignment wrapText="1"/>
    </xf>
    <xf numFmtId="3" fontId="43" fillId="11" borderId="70" xfId="1" applyNumberFormat="1" applyFont="1" applyFill="1" applyBorder="1" applyAlignment="1" applyProtection="1">
      <alignment wrapText="1"/>
    </xf>
    <xf numFmtId="3" fontId="43" fillId="11" borderId="67" xfId="1" applyNumberFormat="1" applyFont="1" applyFill="1" applyBorder="1" applyAlignment="1">
      <alignment wrapText="1"/>
    </xf>
    <xf numFmtId="0" fontId="83" fillId="14" borderId="4" xfId="1129" quotePrefix="1" applyFont="1" applyFill="1" applyBorder="1" applyAlignment="1">
      <alignment horizontal="center" vertical="center" wrapText="1"/>
    </xf>
    <xf numFmtId="0" fontId="31" fillId="2" borderId="15" xfId="0" applyFont="1" applyFill="1" applyBorder="1"/>
    <xf numFmtId="3" fontId="41" fillId="10" borderId="34" xfId="1" applyNumberFormat="1" applyFont="1" applyFill="1" applyBorder="1" applyAlignment="1">
      <alignment wrapText="1"/>
    </xf>
    <xf numFmtId="3" fontId="41" fillId="10" borderId="4" xfId="1" applyNumberFormat="1" applyFont="1" applyFill="1" applyBorder="1" applyAlignment="1">
      <alignment wrapText="1"/>
    </xf>
    <xf numFmtId="3" fontId="41" fillId="10" borderId="71" xfId="1" applyNumberFormat="1" applyFont="1" applyFill="1" applyBorder="1" applyAlignment="1">
      <alignment wrapText="1"/>
    </xf>
    <xf numFmtId="3" fontId="41" fillId="12" borderId="34" xfId="1" applyNumberFormat="1" applyFont="1" applyFill="1" applyBorder="1" applyAlignment="1">
      <alignment wrapText="1"/>
    </xf>
    <xf numFmtId="3" fontId="41" fillId="12" borderId="4" xfId="1" applyNumberFormat="1" applyFont="1" applyFill="1" applyBorder="1" applyAlignment="1">
      <alignment wrapText="1"/>
    </xf>
    <xf numFmtId="3" fontId="41" fillId="12" borderId="71" xfId="1" applyNumberFormat="1" applyFont="1" applyFill="1" applyBorder="1" applyAlignment="1">
      <alignment wrapText="1"/>
    </xf>
    <xf numFmtId="3" fontId="41" fillId="13" borderId="34" xfId="1" applyNumberFormat="1" applyFont="1" applyFill="1" applyBorder="1" applyAlignment="1">
      <alignment wrapText="1"/>
    </xf>
    <xf numFmtId="3" fontId="41" fillId="13" borderId="4" xfId="1" applyNumberFormat="1" applyFont="1" applyFill="1" applyBorder="1" applyAlignment="1">
      <alignment wrapText="1"/>
    </xf>
    <xf numFmtId="3" fontId="41" fillId="13" borderId="6" xfId="1" applyNumberFormat="1" applyFont="1" applyFill="1" applyBorder="1" applyAlignment="1">
      <alignment wrapText="1"/>
    </xf>
    <xf numFmtId="3" fontId="41" fillId="13" borderId="71" xfId="1" applyNumberFormat="1" applyFont="1" applyFill="1" applyBorder="1" applyAlignment="1">
      <alignment wrapText="1"/>
    </xf>
    <xf numFmtId="3" fontId="41" fillId="11" borderId="34" xfId="1" applyNumberFormat="1" applyFont="1" applyFill="1" applyBorder="1" applyAlignment="1">
      <alignment wrapText="1"/>
    </xf>
    <xf numFmtId="3" fontId="41" fillId="11" borderId="4" xfId="1" applyNumberFormat="1" applyFont="1" applyFill="1" applyBorder="1" applyAlignment="1">
      <alignment wrapText="1"/>
    </xf>
    <xf numFmtId="3" fontId="41" fillId="11" borderId="63" xfId="1" applyNumberFormat="1" applyFont="1" applyFill="1" applyBorder="1" applyAlignment="1">
      <alignment wrapText="1"/>
    </xf>
    <xf numFmtId="0" fontId="31" fillId="9" borderId="14" xfId="0" applyFont="1" applyFill="1" applyBorder="1"/>
    <xf numFmtId="0" fontId="43" fillId="14" borderId="4" xfId="0" applyFont="1" applyFill="1" applyBorder="1" applyAlignment="1">
      <alignment horizontal="center" vertical="center" wrapText="1"/>
    </xf>
    <xf numFmtId="0" fontId="31" fillId="15" borderId="5" xfId="0" applyFont="1" applyFill="1" applyBorder="1"/>
    <xf numFmtId="0" fontId="31" fillId="14" borderId="15" xfId="0" applyFont="1" applyFill="1" applyBorder="1"/>
    <xf numFmtId="0" fontId="31" fillId="0" borderId="3" xfId="0" applyFont="1" applyFill="1" applyBorder="1"/>
    <xf numFmtId="0" fontId="31" fillId="10" borderId="15" xfId="0" applyFont="1" applyFill="1" applyBorder="1" applyProtection="1">
      <protection locked="0"/>
    </xf>
    <xf numFmtId="0" fontId="31" fillId="0" borderId="13" xfId="0" applyFont="1" applyFill="1" applyBorder="1"/>
    <xf numFmtId="0" fontId="31" fillId="15" borderId="13" xfId="0" applyFont="1" applyFill="1" applyBorder="1"/>
    <xf numFmtId="0" fontId="31" fillId="14" borderId="13" xfId="0" applyFont="1" applyFill="1" applyBorder="1" applyProtection="1">
      <protection locked="0"/>
    </xf>
    <xf numFmtId="0" fontId="31" fillId="14" borderId="7" xfId="0" applyFont="1" applyFill="1" applyBorder="1" applyProtection="1">
      <protection locked="0"/>
    </xf>
    <xf numFmtId="3" fontId="41" fillId="13" borderId="27" xfId="1" applyNumberFormat="1" applyFont="1" applyFill="1" applyBorder="1" applyAlignment="1">
      <alignment wrapText="1"/>
    </xf>
    <xf numFmtId="3" fontId="41" fillId="13" borderId="28" xfId="1" applyNumberFormat="1" applyFont="1" applyFill="1" applyBorder="1" applyAlignment="1">
      <alignment wrapText="1"/>
    </xf>
    <xf numFmtId="3" fontId="41" fillId="13" borderId="37" xfId="1" applyNumberFormat="1" applyFont="1" applyFill="1" applyBorder="1" applyAlignment="1">
      <alignment wrapText="1"/>
    </xf>
    <xf numFmtId="3" fontId="46" fillId="0" borderId="42" xfId="0" applyNumberFormat="1" applyFont="1" applyBorder="1"/>
    <xf numFmtId="0" fontId="1" fillId="0" borderId="11" xfId="0" applyFont="1" applyFill="1" applyBorder="1" applyAlignment="1">
      <alignment horizontal="center" wrapText="1"/>
    </xf>
    <xf numFmtId="0" fontId="1" fillId="0" borderId="0" xfId="0" applyFont="1" applyFill="1" applyBorder="1" applyAlignment="1">
      <alignment wrapText="1"/>
    </xf>
    <xf numFmtId="0" fontId="36" fillId="8" borderId="15" xfId="0" applyFont="1" applyFill="1" applyBorder="1" applyAlignment="1">
      <alignment horizontal="center" vertical="center" wrapText="1"/>
    </xf>
    <xf numFmtId="0" fontId="36" fillId="8" borderId="15" xfId="0" applyFont="1" applyFill="1" applyBorder="1" applyAlignment="1">
      <alignment wrapText="1"/>
    </xf>
    <xf numFmtId="0" fontId="36" fillId="0" borderId="0" xfId="0" applyFont="1" applyAlignment="1">
      <alignment wrapText="1"/>
    </xf>
    <xf numFmtId="0" fontId="1" fillId="0" borderId="0" xfId="0" applyFont="1" applyFill="1" applyBorder="1"/>
    <xf numFmtId="0" fontId="36" fillId="22" borderId="15" xfId="0" applyFont="1" applyFill="1" applyBorder="1" applyAlignment="1">
      <alignment horizontal="center" vertical="center" wrapText="1"/>
    </xf>
    <xf numFmtId="0" fontId="1" fillId="22" borderId="15"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22" borderId="15" xfId="0" applyFont="1" applyFill="1" applyBorder="1" applyAlignment="1">
      <alignment horizontal="center" vertical="center"/>
    </xf>
    <xf numFmtId="0" fontId="1" fillId="22" borderId="15" xfId="0" applyFont="1" applyFill="1" applyBorder="1"/>
    <xf numFmtId="0" fontId="36" fillId="22" borderId="12" xfId="0" applyFont="1" applyFill="1" applyBorder="1" applyAlignment="1">
      <alignment horizontal="center" vertical="center"/>
    </xf>
    <xf numFmtId="0" fontId="1" fillId="0" borderId="3" xfId="0" applyFont="1" applyFill="1" applyBorder="1" applyAlignment="1">
      <alignment horizontal="center" vertical="center" wrapText="1"/>
    </xf>
    <xf numFmtId="0" fontId="36" fillId="0" borderId="15" xfId="0" applyFont="1" applyFill="1" applyBorder="1" applyAlignment="1">
      <alignment horizontal="center" vertical="center" wrapText="1"/>
    </xf>
    <xf numFmtId="0" fontId="1" fillId="0" borderId="15" xfId="0" applyFont="1" applyFill="1" applyBorder="1" applyAlignment="1">
      <alignment horizontal="center" wrapText="1"/>
    </xf>
    <xf numFmtId="0" fontId="1" fillId="22" borderId="15" xfId="0" applyFont="1" applyFill="1" applyBorder="1" applyAlignment="1">
      <alignment horizontal="center" wrapText="1"/>
    </xf>
    <xf numFmtId="0" fontId="1" fillId="0" borderId="14" xfId="0" applyFont="1" applyFill="1" applyBorder="1" applyAlignment="1">
      <alignment horizontal="center" wrapText="1"/>
    </xf>
    <xf numFmtId="0" fontId="36" fillId="22" borderId="13" xfId="0" quotePrefix="1" applyFont="1" applyFill="1" applyBorder="1" applyAlignment="1">
      <alignment horizontal="center" vertical="center"/>
    </xf>
    <xf numFmtId="0" fontId="36" fillId="20" borderId="13" xfId="0" applyFont="1" applyFill="1" applyBorder="1" applyAlignment="1">
      <alignment horizontal="center" vertical="center"/>
    </xf>
    <xf numFmtId="0" fontId="1" fillId="20" borderId="15" xfId="58" applyFont="1" applyFill="1" applyBorder="1" applyAlignment="1">
      <alignment horizontal="center" vertical="center" wrapText="1"/>
    </xf>
    <xf numFmtId="164" fontId="1" fillId="0" borderId="15" xfId="0" applyNumberFormat="1" applyFont="1" applyFill="1" applyBorder="1" applyAlignment="1">
      <alignment horizontal="center" vertical="center"/>
    </xf>
    <xf numFmtId="0" fontId="1" fillId="0" borderId="15" xfId="0" applyFont="1" applyFill="1" applyBorder="1" applyAlignment="1">
      <alignment horizontal="center" vertical="center"/>
    </xf>
    <xf numFmtId="164" fontId="1" fillId="0" borderId="0" xfId="0" applyNumberFormat="1" applyFont="1" applyFill="1" applyBorder="1" applyAlignment="1">
      <alignment horizontal="center"/>
    </xf>
    <xf numFmtId="0" fontId="36" fillId="0" borderId="15" xfId="0" quotePrefix="1" applyFont="1" applyBorder="1" applyAlignment="1">
      <alignment horizontal="center" vertical="center"/>
    </xf>
    <xf numFmtId="0" fontId="1" fillId="0" borderId="15" xfId="0" quotePrefix="1" applyFont="1" applyBorder="1" applyAlignment="1">
      <alignment horizontal="center" vertical="center"/>
    </xf>
    <xf numFmtId="0" fontId="36" fillId="0" borderId="15" xfId="0" applyFont="1" applyBorder="1" applyAlignment="1">
      <alignment horizontal="center" vertical="center"/>
    </xf>
    <xf numFmtId="0" fontId="36" fillId="0" borderId="15" xfId="0" applyFont="1" applyBorder="1" applyAlignment="1">
      <alignment horizontal="center" vertical="center" wrapText="1"/>
    </xf>
    <xf numFmtId="0" fontId="36" fillId="22" borderId="1" xfId="0" applyFont="1" applyFill="1" applyBorder="1" applyAlignment="1">
      <alignment horizontal="center" vertical="center" wrapText="1"/>
    </xf>
    <xf numFmtId="0" fontId="1" fillId="0" borderId="15" xfId="0" applyFont="1" applyBorder="1" applyAlignment="1">
      <alignment horizontal="center" vertical="center"/>
    </xf>
    <xf numFmtId="0" fontId="36" fillId="22" borderId="15" xfId="0" applyFont="1" applyFill="1" applyBorder="1" applyAlignment="1">
      <alignment horizontal="center" vertical="center"/>
    </xf>
    <xf numFmtId="0" fontId="1" fillId="0" borderId="1" xfId="0" applyFont="1" applyFill="1" applyBorder="1" applyAlignment="1">
      <alignment horizontal="center" vertical="center" wrapText="1"/>
    </xf>
    <xf numFmtId="0" fontId="36" fillId="0" borderId="15" xfId="0" applyFont="1" applyFill="1" applyBorder="1" applyAlignment="1">
      <alignment horizontal="center" vertical="center"/>
    </xf>
    <xf numFmtId="0" fontId="1" fillId="0" borderId="1" xfId="0" applyFont="1" applyFill="1" applyBorder="1" applyAlignment="1">
      <alignment horizontal="center" vertical="center"/>
    </xf>
    <xf numFmtId="0" fontId="54" fillId="0" borderId="15" xfId="0" applyFont="1" applyFill="1" applyBorder="1" applyAlignment="1">
      <alignment horizontal="center" vertical="center" wrapText="1"/>
    </xf>
    <xf numFmtId="0" fontId="54" fillId="20" borderId="15" xfId="58" applyFont="1" applyFill="1" applyBorder="1" applyAlignment="1">
      <alignment horizontal="center" vertical="center" wrapText="1"/>
    </xf>
    <xf numFmtId="2" fontId="1" fillId="0" borderId="15" xfId="0" applyNumberFormat="1" applyFont="1" applyFill="1" applyBorder="1" applyAlignment="1">
      <alignment horizontal="center" vertical="center"/>
    </xf>
    <xf numFmtId="0" fontId="1" fillId="21" borderId="15" xfId="0" applyNumberFormat="1" applyFont="1" applyFill="1" applyBorder="1" applyAlignment="1">
      <alignment horizontal="center" vertical="center"/>
    </xf>
    <xf numFmtId="0" fontId="1" fillId="21" borderId="15" xfId="0" applyFont="1" applyFill="1" applyBorder="1" applyAlignment="1">
      <alignment horizontal="center" vertical="center"/>
    </xf>
    <xf numFmtId="0" fontId="1" fillId="0" borderId="0" xfId="0" applyFont="1" applyFill="1" applyBorder="1" applyAlignment="1">
      <alignment horizontal="center"/>
    </xf>
    <xf numFmtId="3" fontId="37" fillId="0" borderId="0" xfId="1" applyNumberFormat="1" applyFont="1" applyFill="1" applyBorder="1" applyAlignment="1">
      <alignment horizontal="center" wrapText="1"/>
    </xf>
    <xf numFmtId="3" fontId="37" fillId="0" borderId="0" xfId="1" applyNumberFormat="1" applyFont="1" applyFill="1" applyBorder="1" applyAlignment="1">
      <alignment wrapText="1"/>
    </xf>
    <xf numFmtId="3" fontId="38" fillId="0" borderId="0" xfId="1" applyNumberFormat="1" applyFont="1" applyFill="1" applyBorder="1" applyAlignment="1">
      <alignment horizontal="center" wrapText="1"/>
    </xf>
    <xf numFmtId="3" fontId="38" fillId="0" borderId="0" xfId="1" applyNumberFormat="1" applyFont="1" applyFill="1" applyBorder="1" applyAlignment="1">
      <alignment wrapText="1"/>
    </xf>
    <xf numFmtId="0" fontId="53" fillId="0" borderId="15" xfId="0" applyFont="1" applyFill="1" applyBorder="1" applyAlignment="1">
      <alignment horizontal="center" vertical="center"/>
    </xf>
    <xf numFmtId="0" fontId="36" fillId="8" borderId="7" xfId="0" applyFont="1" applyFill="1" applyBorder="1" applyAlignment="1">
      <alignment wrapText="1"/>
    </xf>
    <xf numFmtId="164" fontId="54" fillId="0" borderId="15" xfId="0" applyNumberFormat="1" applyFont="1" applyFill="1" applyBorder="1" applyAlignment="1">
      <alignment horizontal="center" vertical="center"/>
    </xf>
    <xf numFmtId="0" fontId="54" fillId="21" borderId="15" xfId="0" applyFont="1" applyFill="1" applyBorder="1" applyAlignment="1">
      <alignment horizontal="center" vertical="center"/>
    </xf>
    <xf numFmtId="164" fontId="54" fillId="0" borderId="0" xfId="0" applyNumberFormat="1" applyFont="1" applyFill="1" applyBorder="1" applyAlignment="1">
      <alignment horizontal="center"/>
    </xf>
    <xf numFmtId="0" fontId="36" fillId="8" borderId="4" xfId="0" applyFont="1" applyFill="1" applyBorder="1" applyAlignment="1">
      <alignment wrapText="1"/>
    </xf>
    <xf numFmtId="1" fontId="1" fillId="0" borderId="15" xfId="0" applyNumberFormat="1" applyFont="1" applyFill="1" applyBorder="1" applyAlignment="1">
      <alignment horizontal="center" vertical="center"/>
    </xf>
    <xf numFmtId="0" fontId="36" fillId="14" borderId="15" xfId="0" applyFont="1" applyFill="1" applyBorder="1" applyAlignment="1">
      <alignment horizontal="center" vertical="center" wrapText="1"/>
    </xf>
    <xf numFmtId="0" fontId="36" fillId="22" borderId="15" xfId="58" applyFont="1" applyFill="1" applyBorder="1" applyAlignment="1">
      <alignment horizontal="center" vertical="center" wrapText="1"/>
    </xf>
    <xf numFmtId="0" fontId="1" fillId="14" borderId="15" xfId="0" applyFont="1" applyFill="1" applyBorder="1" applyAlignment="1">
      <alignment horizontal="center" vertical="center"/>
    </xf>
    <xf numFmtId="164" fontId="1" fillId="14" borderId="15" xfId="0" applyNumberFormat="1" applyFont="1" applyFill="1" applyBorder="1" applyAlignment="1">
      <alignment horizontal="center" vertical="center"/>
    </xf>
    <xf numFmtId="0" fontId="1" fillId="0" borderId="15" xfId="0" applyFont="1" applyFill="1" applyBorder="1" applyAlignment="1">
      <alignment horizontal="center"/>
    </xf>
    <xf numFmtId="0" fontId="1" fillId="14" borderId="15" xfId="0" applyFont="1" applyFill="1" applyBorder="1" applyAlignment="1">
      <alignment horizontal="center"/>
    </xf>
    <xf numFmtId="0" fontId="1" fillId="14" borderId="15" xfId="0" applyFont="1" applyFill="1" applyBorder="1" applyAlignment="1">
      <alignment horizontal="center" vertical="center" wrapText="1"/>
    </xf>
    <xf numFmtId="0" fontId="1" fillId="22" borderId="15" xfId="58" applyFont="1" applyFill="1" applyBorder="1" applyAlignment="1">
      <alignment horizontal="center" vertical="center" wrapText="1"/>
    </xf>
    <xf numFmtId="0" fontId="36" fillId="20" borderId="15" xfId="58" applyFont="1" applyFill="1" applyBorder="1" applyAlignment="1">
      <alignment horizontal="center" vertical="center" wrapText="1"/>
    </xf>
    <xf numFmtId="0" fontId="1" fillId="0" borderId="15" xfId="0" applyFont="1" applyFill="1" applyBorder="1" applyAlignment="1">
      <alignment vertical="center"/>
    </xf>
    <xf numFmtId="0" fontId="36" fillId="22" borderId="0" xfId="0" applyFont="1" applyFill="1" applyBorder="1"/>
    <xf numFmtId="0" fontId="1" fillId="0" borderId="2" xfId="0" applyFont="1" applyFill="1" applyBorder="1" applyAlignment="1">
      <alignment wrapText="1"/>
    </xf>
    <xf numFmtId="0" fontId="36" fillId="22" borderId="15" xfId="0" applyFont="1" applyFill="1" applyBorder="1"/>
    <xf numFmtId="0" fontId="1" fillId="0" borderId="1" xfId="0" applyFont="1" applyFill="1" applyBorder="1"/>
    <xf numFmtId="0" fontId="0" fillId="14" borderId="0" xfId="0" applyFill="1" applyBorder="1" applyProtection="1">
      <protection locked="0"/>
    </xf>
    <xf numFmtId="0" fontId="52" fillId="8" borderId="1" xfId="0" applyFont="1" applyFill="1" applyBorder="1" applyAlignment="1" applyProtection="1">
      <alignment horizontal="center" wrapText="1"/>
    </xf>
    <xf numFmtId="0" fontId="0" fillId="0" borderId="0" xfId="0" applyFill="1" applyProtection="1">
      <protection locked="0"/>
    </xf>
    <xf numFmtId="0" fontId="52" fillId="8" borderId="7" xfId="0" applyFont="1" applyFill="1" applyBorder="1" applyAlignment="1" applyProtection="1"/>
    <xf numFmtId="0" fontId="52" fillId="8" borderId="8" xfId="0" applyFont="1" applyFill="1" applyBorder="1" applyAlignment="1" applyProtection="1"/>
    <xf numFmtId="0" fontId="52" fillId="8" borderId="9" xfId="0" applyFont="1" applyFill="1" applyBorder="1" applyAlignment="1" applyProtection="1"/>
    <xf numFmtId="0" fontId="0" fillId="2" borderId="7" xfId="0" applyFill="1" applyBorder="1" applyAlignment="1" applyProtection="1"/>
    <xf numFmtId="0" fontId="0" fillId="2" borderId="8" xfId="0" applyFill="1" applyBorder="1" applyAlignment="1" applyProtection="1"/>
    <xf numFmtId="0" fontId="0" fillId="2" borderId="9" xfId="0" applyFill="1" applyBorder="1" applyAlignment="1" applyProtection="1"/>
    <xf numFmtId="0" fontId="0" fillId="2" borderId="14" xfId="0" applyFill="1" applyBorder="1" applyAlignment="1" applyProtection="1"/>
    <xf numFmtId="0" fontId="0" fillId="2" borderId="12" xfId="0" applyFill="1" applyBorder="1" applyAlignment="1" applyProtection="1"/>
    <xf numFmtId="0" fontId="29" fillId="0" borderId="0" xfId="19" applyAlignment="1"/>
    <xf numFmtId="170" fontId="29" fillId="0" borderId="0" xfId="19" applyNumberFormat="1" applyFill="1" applyAlignment="1"/>
    <xf numFmtId="164" fontId="29" fillId="0" borderId="0" xfId="19" applyNumberFormat="1" applyAlignment="1"/>
    <xf numFmtId="0" fontId="0" fillId="2" borderId="0" xfId="0" applyFill="1" applyBorder="1" applyAlignment="1" applyProtection="1">
      <alignment horizontal="left" vertic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left"/>
      <protection locked="0"/>
    </xf>
    <xf numFmtId="0" fontId="0" fillId="2" borderId="0" xfId="0" applyFill="1" applyBorder="1" applyAlignment="1" applyProtection="1">
      <protection locked="0"/>
    </xf>
    <xf numFmtId="0" fontId="91" fillId="8" borderId="0" xfId="19" applyFont="1" applyFill="1" applyAlignment="1"/>
    <xf numFmtId="0" fontId="92" fillId="8" borderId="0" xfId="19" applyFont="1" applyFill="1" applyAlignment="1"/>
    <xf numFmtId="2" fontId="29" fillId="0" borderId="0" xfId="19" applyNumberFormat="1" applyAlignment="1"/>
    <xf numFmtId="0" fontId="0" fillId="2" borderId="6" xfId="0" applyFill="1" applyBorder="1" applyAlignment="1" applyProtection="1">
      <alignment horizontal="left"/>
      <protection locked="0"/>
    </xf>
    <xf numFmtId="170" fontId="29" fillId="0" borderId="14" xfId="19" applyNumberFormat="1" applyFill="1" applyBorder="1" applyAlignment="1"/>
    <xf numFmtId="164" fontId="29" fillId="0" borderId="0" xfId="19" applyNumberFormat="1" applyBorder="1" applyAlignment="1"/>
    <xf numFmtId="2" fontId="29" fillId="0" borderId="0" xfId="19" applyNumberFormat="1" applyBorder="1" applyAlignment="1"/>
    <xf numFmtId="0" fontId="29" fillId="0" borderId="0" xfId="19" applyBorder="1" applyAlignment="1"/>
    <xf numFmtId="0" fontId="0" fillId="2" borderId="6" xfId="0" applyFill="1" applyBorder="1" applyAlignment="1" applyProtection="1">
      <protection locked="0"/>
    </xf>
    <xf numFmtId="0" fontId="91" fillId="8" borderId="2" xfId="0" applyFont="1" applyFill="1" applyBorder="1" applyAlignment="1" applyProtection="1">
      <alignment horizontal="center" wrapText="1"/>
    </xf>
    <xf numFmtId="0" fontId="90" fillId="8" borderId="3" xfId="0" applyFont="1" applyFill="1" applyBorder="1" applyProtection="1"/>
    <xf numFmtId="0" fontId="0" fillId="0" borderId="0" xfId="0" applyFill="1" applyBorder="1" applyProtection="1">
      <protection locked="0"/>
    </xf>
    <xf numFmtId="0" fontId="0" fillId="14" borderId="5" xfId="0" applyFill="1" applyBorder="1" applyProtection="1"/>
    <xf numFmtId="0" fontId="56" fillId="0" borderId="7" xfId="0" applyFont="1" applyFill="1" applyBorder="1" applyAlignment="1" applyProtection="1"/>
    <xf numFmtId="0" fontId="56" fillId="0" borderId="8" xfId="0" applyFont="1" applyFill="1" applyBorder="1" applyAlignment="1" applyProtection="1"/>
    <xf numFmtId="0" fontId="36" fillId="0" borderId="0" xfId="0" applyFont="1" applyFill="1" applyBorder="1" applyAlignment="1" applyProtection="1">
      <alignment vertical="top" wrapText="1"/>
      <protection locked="0"/>
    </xf>
    <xf numFmtId="0" fontId="56" fillId="0" borderId="0" xfId="0" applyFont="1" applyFill="1" applyBorder="1" applyAlignment="1" applyProtection="1"/>
    <xf numFmtId="0" fontId="36" fillId="0" borderId="8" xfId="0" applyFont="1" applyFill="1" applyBorder="1" applyAlignment="1" applyProtection="1">
      <alignment vertical="top" wrapText="1"/>
      <protection locked="0"/>
    </xf>
    <xf numFmtId="0" fontId="36" fillId="0" borderId="9" xfId="0" applyFont="1" applyFill="1" applyBorder="1" applyAlignment="1" applyProtection="1">
      <alignment vertical="top" wrapText="1"/>
      <protection locked="0"/>
    </xf>
    <xf numFmtId="0" fontId="56" fillId="0" borderId="14" xfId="0" applyFont="1" applyFill="1" applyBorder="1" applyAlignment="1" applyProtection="1"/>
    <xf numFmtId="0" fontId="36" fillId="0" borderId="12" xfId="0" applyFont="1" applyFill="1" applyBorder="1" applyAlignment="1" applyProtection="1">
      <alignment vertical="top" wrapText="1"/>
      <protection locked="0"/>
    </xf>
    <xf numFmtId="0" fontId="0" fillId="0" borderId="12" xfId="0" applyFill="1" applyBorder="1" applyProtection="1">
      <protection locked="0"/>
    </xf>
    <xf numFmtId="0" fontId="0" fillId="0" borderId="10" xfId="0" applyFill="1" applyBorder="1" applyProtection="1"/>
    <xf numFmtId="0" fontId="0" fillId="0" borderId="6" xfId="0" applyFill="1" applyBorder="1" applyProtection="1">
      <protection locked="0"/>
    </xf>
    <xf numFmtId="0" fontId="0" fillId="0" borderId="6" xfId="0" applyFill="1" applyBorder="1" applyProtection="1"/>
    <xf numFmtId="0" fontId="36" fillId="0" borderId="6" xfId="0" applyFont="1" applyFill="1" applyBorder="1" applyAlignment="1" applyProtection="1">
      <alignment vertical="top" wrapText="1"/>
      <protection locked="0"/>
    </xf>
    <xf numFmtId="0" fontId="36" fillId="0" borderId="5" xfId="0" applyFont="1" applyFill="1" applyBorder="1" applyAlignment="1" applyProtection="1">
      <alignment vertical="top" wrapText="1"/>
      <protection locked="0"/>
    </xf>
    <xf numFmtId="0" fontId="52" fillId="0" borderId="1"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0" fillId="0" borderId="2" xfId="0" applyFill="1" applyBorder="1" applyAlignment="1" applyProtection="1">
      <protection locked="0"/>
    </xf>
    <xf numFmtId="0" fontId="36" fillId="0" borderId="2" xfId="0" applyFont="1" applyFill="1" applyBorder="1" applyAlignment="1" applyProtection="1">
      <alignment vertical="top"/>
      <protection locked="0"/>
    </xf>
    <xf numFmtId="0" fontId="36" fillId="0" borderId="3" xfId="0" applyFont="1" applyFill="1" applyBorder="1" applyAlignment="1" applyProtection="1">
      <alignment vertical="top"/>
      <protection locked="0"/>
    </xf>
    <xf numFmtId="0" fontId="91" fillId="8" borderId="2" xfId="19" applyFont="1" applyFill="1" applyBorder="1" applyAlignment="1">
      <alignment horizontal="center"/>
    </xf>
    <xf numFmtId="0" fontId="91" fillId="8" borderId="3" xfId="19" applyFont="1" applyFill="1" applyBorder="1" applyAlignment="1">
      <alignment horizontal="center"/>
    </xf>
    <xf numFmtId="0" fontId="0" fillId="8" borderId="0" xfId="0" applyFill="1" applyProtection="1">
      <protection locked="0"/>
    </xf>
    <xf numFmtId="0" fontId="52" fillId="8" borderId="0" xfId="0" applyFont="1" applyFill="1" applyProtection="1">
      <protection locked="0"/>
    </xf>
    <xf numFmtId="1" fontId="93" fillId="28" borderId="0" xfId="19" applyNumberFormat="1" applyFont="1" applyFill="1" applyAlignment="1"/>
    <xf numFmtId="0" fontId="94" fillId="28" borderId="0" xfId="19" applyFont="1" applyFill="1" applyAlignment="1"/>
    <xf numFmtId="164" fontId="93" fillId="28" borderId="0" xfId="19" applyNumberFormat="1" applyFont="1" applyFill="1" applyAlignment="1"/>
    <xf numFmtId="0" fontId="95" fillId="28" borderId="0" xfId="0" applyFont="1" applyFill="1" applyProtection="1">
      <protection locked="0"/>
    </xf>
    <xf numFmtId="0" fontId="38" fillId="0" borderId="5" xfId="0" applyFont="1" applyBorder="1" applyAlignment="1">
      <alignment vertical="center" wrapText="1"/>
    </xf>
    <xf numFmtId="0" fontId="31" fillId="0" borderId="5" xfId="0" applyFont="1" applyBorder="1" applyAlignment="1">
      <alignment wrapText="1"/>
    </xf>
    <xf numFmtId="0" fontId="31" fillId="0" borderId="5" xfId="0" applyFont="1" applyBorder="1"/>
    <xf numFmtId="1" fontId="31" fillId="0" borderId="15" xfId="0" applyNumberFormat="1" applyFont="1" applyFill="1" applyBorder="1" applyAlignment="1">
      <alignment horizontal="center" vertical="center"/>
    </xf>
    <xf numFmtId="1" fontId="31" fillId="0" borderId="4" xfId="0" applyNumberFormat="1" applyFont="1" applyFill="1" applyBorder="1" applyAlignment="1">
      <alignment horizontal="center" vertical="center"/>
    </xf>
    <xf numFmtId="1" fontId="31" fillId="0" borderId="15" xfId="0" applyNumberFormat="1" applyFont="1" applyFill="1" applyBorder="1" applyAlignment="1">
      <alignment horizontal="center"/>
    </xf>
    <xf numFmtId="0" fontId="34" fillId="0" borderId="13" xfId="0" applyFont="1" applyFill="1" applyBorder="1" applyAlignment="1">
      <alignment horizontal="center" vertical="center"/>
    </xf>
    <xf numFmtId="3" fontId="41" fillId="20" borderId="3" xfId="1" applyNumberFormat="1" applyFont="1" applyFill="1" applyBorder="1" applyAlignment="1">
      <alignment horizontal="center" vertical="center" wrapText="1"/>
    </xf>
    <xf numFmtId="0" fontId="34" fillId="22" borderId="1" xfId="0" applyFont="1" applyFill="1" applyBorder="1" applyAlignment="1">
      <alignment horizontal="center" vertical="center" wrapText="1"/>
    </xf>
    <xf numFmtId="0" fontId="31" fillId="14" borderId="15" xfId="0" applyFont="1" applyFill="1" applyBorder="1" applyAlignment="1">
      <alignment horizontal="center" vertical="center"/>
    </xf>
    <xf numFmtId="0" fontId="31" fillId="14" borderId="13" xfId="0" applyFont="1" applyFill="1" applyBorder="1" applyAlignment="1">
      <alignment horizontal="center" vertical="center"/>
    </xf>
    <xf numFmtId="0" fontId="31" fillId="14" borderId="4" xfId="0" applyFont="1" applyFill="1" applyBorder="1" applyAlignment="1">
      <alignment horizontal="center" vertical="center"/>
    </xf>
    <xf numFmtId="1" fontId="31" fillId="0" borderId="13" xfId="0" applyNumberFormat="1" applyFont="1" applyFill="1" applyBorder="1" applyAlignment="1">
      <alignment horizontal="center" vertical="center"/>
    </xf>
    <xf numFmtId="0" fontId="41" fillId="19" borderId="10" xfId="0" applyFont="1" applyFill="1" applyBorder="1" applyAlignment="1">
      <alignment horizontal="center" vertical="center" wrapText="1"/>
    </xf>
    <xf numFmtId="0" fontId="31" fillId="14" borderId="6" xfId="0" applyFont="1" applyFill="1" applyBorder="1" applyAlignment="1">
      <alignment horizontal="center" vertical="center"/>
    </xf>
    <xf numFmtId="1" fontId="31" fillId="0" borderId="6" xfId="0" applyNumberFormat="1" applyFont="1" applyFill="1" applyBorder="1" applyAlignment="1">
      <alignment horizontal="center" vertical="center"/>
    </xf>
    <xf numFmtId="2" fontId="42" fillId="19" borderId="6" xfId="0" applyNumberFormat="1" applyFont="1" applyFill="1" applyBorder="1" applyAlignment="1">
      <alignment horizontal="center" vertical="center"/>
    </xf>
    <xf numFmtId="0" fontId="31" fillId="19" borderId="5" xfId="0" applyFont="1" applyFill="1" applyBorder="1" applyAlignment="1">
      <alignment horizontal="center" vertical="center"/>
    </xf>
    <xf numFmtId="0" fontId="41" fillId="0" borderId="16" xfId="0" applyFont="1" applyFill="1" applyBorder="1" applyAlignment="1">
      <alignment horizontal="left" vertical="center" wrapText="1"/>
    </xf>
    <xf numFmtId="0" fontId="31" fillId="14" borderId="16" xfId="0" applyFont="1" applyFill="1" applyBorder="1" applyAlignment="1">
      <alignment horizontal="center" vertical="center"/>
    </xf>
    <xf numFmtId="1" fontId="31" fillId="0" borderId="16" xfId="0" applyNumberFormat="1" applyFont="1" applyFill="1" applyBorder="1" applyAlignment="1">
      <alignment horizontal="center" vertical="center"/>
    </xf>
    <xf numFmtId="0" fontId="31" fillId="0" borderId="16" xfId="0" applyFont="1" applyBorder="1" applyAlignment="1">
      <alignment horizontal="center" vertical="center"/>
    </xf>
    <xf numFmtId="0" fontId="31" fillId="0" borderId="16" xfId="0" applyFont="1" applyFill="1" applyBorder="1" applyAlignment="1">
      <alignment horizontal="center" vertical="center"/>
    </xf>
    <xf numFmtId="2" fontId="42" fillId="0" borderId="16" xfId="0" applyNumberFormat="1" applyFont="1" applyFill="1" applyBorder="1" applyAlignment="1">
      <alignment horizontal="center" vertical="center"/>
    </xf>
    <xf numFmtId="0" fontId="31" fillId="0" borderId="16" xfId="0" applyFont="1" applyBorder="1"/>
    <xf numFmtId="0" fontId="34" fillId="22" borderId="0" xfId="0" applyFont="1" applyFill="1" applyBorder="1" applyAlignment="1">
      <alignment horizontal="center" vertical="center" textRotation="90"/>
    </xf>
    <xf numFmtId="0" fontId="31" fillId="0" borderId="16" xfId="0" applyFont="1" applyBorder="1" applyAlignment="1"/>
    <xf numFmtId="0" fontId="31" fillId="0" borderId="16" xfId="0" applyNumberFormat="1" applyFont="1" applyBorder="1" applyAlignment="1">
      <alignment horizontal="center"/>
    </xf>
    <xf numFmtId="0" fontId="31" fillId="0" borderId="16" xfId="0" applyFont="1" applyBorder="1" applyAlignment="1">
      <alignment horizontal="center"/>
    </xf>
    <xf numFmtId="0" fontId="34" fillId="22" borderId="14" xfId="0" applyFont="1" applyFill="1" applyBorder="1" applyAlignment="1">
      <alignment vertical="center"/>
    </xf>
    <xf numFmtId="0" fontId="34" fillId="22" borderId="36" xfId="0" applyFont="1" applyFill="1" applyBorder="1" applyAlignment="1">
      <alignment horizontal="center" vertical="center" textRotation="90"/>
    </xf>
    <xf numFmtId="0" fontId="42" fillId="0" borderId="3" xfId="2" applyFont="1" applyFill="1" applyBorder="1" applyAlignment="1">
      <alignment vertical="center" wrapText="1"/>
    </xf>
    <xf numFmtId="0" fontId="31" fillId="0" borderId="3" xfId="0" applyFont="1" applyBorder="1" applyAlignment="1">
      <alignment wrapText="1"/>
    </xf>
    <xf numFmtId="0" fontId="31" fillId="0" borderId="3" xfId="0" applyFont="1" applyFill="1" applyBorder="1" applyAlignment="1">
      <alignment horizontal="center" vertical="center" wrapText="1"/>
    </xf>
    <xf numFmtId="0" fontId="31" fillId="0" borderId="3" xfId="0" applyFont="1" applyBorder="1" applyAlignment="1">
      <alignment horizontal="center"/>
    </xf>
    <xf numFmtId="0" fontId="31" fillId="0" borderId="3" xfId="0" applyFont="1" applyFill="1" applyBorder="1" applyAlignment="1">
      <alignment horizontal="center"/>
    </xf>
    <xf numFmtId="0" fontId="41" fillId="0" borderId="3" xfId="0" applyFont="1" applyFill="1" applyBorder="1" applyAlignment="1">
      <alignment horizontal="center" vertical="center" wrapText="1"/>
    </xf>
    <xf numFmtId="0" fontId="31" fillId="0" borderId="56" xfId="0" applyFont="1" applyBorder="1"/>
    <xf numFmtId="0" fontId="42" fillId="9" borderId="13" xfId="2" applyFont="1" applyFill="1" applyBorder="1" applyAlignment="1">
      <alignment vertical="center"/>
    </xf>
    <xf numFmtId="3" fontId="41" fillId="0" borderId="13" xfId="1" applyNumberFormat="1" applyFont="1" applyFill="1" applyBorder="1" applyAlignment="1">
      <alignment horizontal="center" vertical="center" wrapText="1"/>
    </xf>
    <xf numFmtId="0" fontId="42" fillId="0" borderId="16" xfId="2" applyFont="1" applyFill="1" applyBorder="1" applyAlignment="1">
      <alignment vertical="center"/>
    </xf>
    <xf numFmtId="0" fontId="42" fillId="0" borderId="16" xfId="0" applyFont="1" applyFill="1" applyBorder="1" applyAlignment="1">
      <alignment horizontal="center" vertical="center" wrapText="1"/>
    </xf>
    <xf numFmtId="2" fontId="42" fillId="0" borderId="16" xfId="0" applyNumberFormat="1" applyFont="1" applyFill="1" applyBorder="1" applyAlignment="1">
      <alignment horizontal="center" vertical="center" wrapText="1"/>
    </xf>
    <xf numFmtId="0" fontId="42" fillId="0" borderId="16" xfId="0" applyFont="1" applyFill="1" applyBorder="1" applyAlignment="1">
      <alignment horizontal="center" vertical="center"/>
    </xf>
    <xf numFmtId="2" fontId="31" fillId="0" borderId="16" xfId="0" applyNumberFormat="1" applyFont="1" applyFill="1" applyBorder="1" applyAlignment="1">
      <alignment horizontal="center" vertical="center"/>
    </xf>
    <xf numFmtId="0" fontId="41" fillId="0" borderId="16" xfId="0" applyFont="1" applyBorder="1" applyAlignment="1">
      <alignment horizontal="center" vertical="center" wrapText="1"/>
    </xf>
    <xf numFmtId="0" fontId="41" fillId="0" borderId="16" xfId="0" applyFont="1" applyBorder="1" applyAlignment="1">
      <alignment vertical="center" wrapText="1"/>
    </xf>
    <xf numFmtId="0" fontId="41" fillId="14" borderId="16" xfId="0" applyFont="1" applyFill="1" applyBorder="1" applyAlignment="1">
      <alignment horizontal="center" vertical="center" wrapText="1"/>
    </xf>
    <xf numFmtId="1" fontId="41" fillId="0" borderId="16" xfId="0" applyNumberFormat="1" applyFont="1" applyFill="1" applyBorder="1" applyAlignment="1">
      <alignment horizontal="center" vertical="center" wrapText="1"/>
    </xf>
    <xf numFmtId="0" fontId="31" fillId="0" borderId="16" xfId="0" applyFont="1" applyBorder="1" applyAlignment="1">
      <alignment horizontal="left" vertical="center"/>
    </xf>
    <xf numFmtId="1" fontId="31" fillId="0" borderId="16" xfId="0" applyNumberFormat="1" applyFont="1" applyFill="1" applyBorder="1" applyAlignment="1">
      <alignment horizontal="center"/>
    </xf>
    <xf numFmtId="0" fontId="1" fillId="0" borderId="16" xfId="0" applyFont="1" applyBorder="1" applyAlignment="1">
      <alignment horizontal="center" vertical="center"/>
    </xf>
    <xf numFmtId="0" fontId="1" fillId="0" borderId="16" xfId="0" applyFont="1" applyBorder="1"/>
    <xf numFmtId="0" fontId="31" fillId="0" borderId="16" xfId="0" applyFont="1" applyBorder="1" applyAlignment="1">
      <alignment horizontal="left" vertical="center" wrapText="1"/>
    </xf>
    <xf numFmtId="0" fontId="41" fillId="0" borderId="16" xfId="0" applyFont="1" applyBorder="1" applyAlignment="1">
      <alignment horizontal="left" vertical="center" wrapText="1"/>
    </xf>
    <xf numFmtId="0" fontId="79" fillId="14" borderId="16" xfId="0" applyFont="1" applyFill="1" applyBorder="1" applyAlignment="1">
      <alignment horizontal="center"/>
    </xf>
    <xf numFmtId="0" fontId="31" fillId="14" borderId="16" xfId="0" applyFont="1" applyFill="1" applyBorder="1" applyAlignment="1">
      <alignment horizontal="center"/>
    </xf>
    <xf numFmtId="0" fontId="31" fillId="0" borderId="54" xfId="0" applyFont="1" applyFill="1" applyBorder="1" applyProtection="1"/>
    <xf numFmtId="0" fontId="31" fillId="8" borderId="13" xfId="0" applyFont="1" applyFill="1" applyBorder="1" applyProtection="1"/>
    <xf numFmtId="0" fontId="31" fillId="0" borderId="72" xfId="0" applyFont="1" applyFill="1" applyBorder="1" applyProtection="1"/>
    <xf numFmtId="0" fontId="31" fillId="0" borderId="73" xfId="0" applyFont="1" applyFill="1" applyBorder="1" applyProtection="1"/>
    <xf numFmtId="0" fontId="31" fillId="0" borderId="74" xfId="0" applyFont="1" applyFill="1" applyBorder="1" applyProtection="1"/>
    <xf numFmtId="0" fontId="31" fillId="0" borderId="75" xfId="0" applyFont="1" applyFill="1" applyBorder="1" applyProtection="1"/>
    <xf numFmtId="0" fontId="31" fillId="0" borderId="76" xfId="0" applyFont="1" applyFill="1" applyBorder="1" applyProtection="1"/>
    <xf numFmtId="0" fontId="31" fillId="0" borderId="0" xfId="0" applyFont="1" applyFill="1" applyBorder="1" applyProtection="1"/>
    <xf numFmtId="0" fontId="31" fillId="8" borderId="9" xfId="0" applyFont="1" applyFill="1" applyBorder="1" applyProtection="1"/>
    <xf numFmtId="164" fontId="43" fillId="20" borderId="15" xfId="1" applyNumberFormat="1" applyFont="1" applyFill="1" applyBorder="1" applyAlignment="1">
      <alignment horizontal="center" vertical="center" wrapText="1"/>
    </xf>
    <xf numFmtId="164" fontId="41" fillId="0" borderId="1" xfId="1" applyNumberFormat="1" applyFont="1" applyFill="1" applyBorder="1" applyAlignment="1">
      <alignment horizontal="center" vertical="center" wrapText="1"/>
    </xf>
    <xf numFmtId="164" fontId="31" fillId="0" borderId="1"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10" xfId="0" applyNumberFormat="1" applyFont="1" applyFill="1" applyBorder="1" applyAlignment="1">
      <alignment horizontal="center" vertical="center"/>
    </xf>
    <xf numFmtId="164" fontId="31" fillId="0" borderId="1" xfId="0" applyNumberFormat="1" applyFont="1" applyFill="1" applyBorder="1" applyAlignment="1">
      <alignment horizontal="center" vertical="center"/>
    </xf>
    <xf numFmtId="164" fontId="31" fillId="0" borderId="7" xfId="0" applyNumberFormat="1" applyFont="1" applyFill="1" applyBorder="1" applyAlignment="1">
      <alignment horizontal="center" vertical="center"/>
    </xf>
    <xf numFmtId="164" fontId="31" fillId="0" borderId="8" xfId="0" applyNumberFormat="1" applyFont="1" applyBorder="1" applyAlignment="1">
      <alignment horizontal="center" vertical="center"/>
    </xf>
    <xf numFmtId="164" fontId="31" fillId="0" borderId="0" xfId="0" applyNumberFormat="1" applyFont="1" applyBorder="1" applyAlignment="1">
      <alignment horizontal="center" vertical="center"/>
    </xf>
    <xf numFmtId="164" fontId="28" fillId="0" borderId="0" xfId="0" applyNumberFormat="1" applyFont="1" applyBorder="1" applyAlignment="1">
      <alignment horizontal="center" vertical="center"/>
    </xf>
    <xf numFmtId="0" fontId="27" fillId="0" borderId="0" xfId="0" applyFont="1" applyAlignment="1">
      <alignment horizontal="center"/>
    </xf>
    <xf numFmtId="0" fontId="27" fillId="19" borderId="2" xfId="0" applyFont="1" applyFill="1" applyBorder="1" applyAlignment="1">
      <alignment horizontal="center"/>
    </xf>
    <xf numFmtId="0" fontId="27" fillId="0" borderId="0" xfId="0" applyFont="1" applyFill="1" applyAlignment="1">
      <alignment horizontal="center"/>
    </xf>
    <xf numFmtId="14" fontId="0" fillId="14" borderId="0" xfId="0" applyNumberFormat="1" applyFill="1" applyProtection="1">
      <protection locked="0"/>
    </xf>
    <xf numFmtId="169" fontId="31" fillId="0" borderId="1" xfId="0" applyNumberFormat="1" applyFont="1" applyFill="1" applyBorder="1" applyAlignment="1">
      <alignment horizontal="center" vertical="center"/>
    </xf>
    <xf numFmtId="0" fontId="1" fillId="0" borderId="0" xfId="0" applyFont="1" applyBorder="1" applyAlignment="1">
      <alignment horizontal="center" vertical="center"/>
    </xf>
    <xf numFmtId="0" fontId="31" fillId="0" borderId="1" xfId="0" applyFont="1" applyFill="1" applyBorder="1" applyAlignment="1">
      <alignment horizontal="center" vertical="center"/>
    </xf>
    <xf numFmtId="0" fontId="31" fillId="0" borderId="7" xfId="0" applyFont="1" applyFill="1" applyBorder="1" applyAlignment="1">
      <alignment horizontal="center" vertical="center"/>
    </xf>
    <xf numFmtId="0" fontId="80" fillId="14" borderId="0" xfId="1129" applyFill="1"/>
    <xf numFmtId="0" fontId="32" fillId="14" borderId="0" xfId="0" applyFont="1" applyFill="1" applyAlignment="1" applyProtection="1">
      <alignment horizontal="center" vertical="center"/>
    </xf>
    <xf numFmtId="0" fontId="33" fillId="14" borderId="0" xfId="0" applyFont="1" applyFill="1" applyAlignment="1" applyProtection="1">
      <alignment wrapText="1"/>
    </xf>
    <xf numFmtId="0" fontId="100" fillId="2" borderId="0" xfId="0" applyFont="1" applyFill="1" applyAlignment="1" applyProtection="1">
      <alignment vertical="center"/>
    </xf>
    <xf numFmtId="0" fontId="74" fillId="2" borderId="0" xfId="0" applyFont="1" applyFill="1" applyAlignment="1" applyProtection="1">
      <alignment horizontal="left" vertical="center" wrapText="1"/>
    </xf>
    <xf numFmtId="0" fontId="0" fillId="2" borderId="0" xfId="0" applyFont="1" applyFill="1" applyAlignment="1" applyProtection="1">
      <alignment horizontal="justify" vertical="center"/>
    </xf>
    <xf numFmtId="0" fontId="31" fillId="0" borderId="13"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31" fillId="0" borderId="4" xfId="0" applyFont="1" applyFill="1" applyBorder="1" applyAlignment="1" applyProtection="1">
      <alignment horizontal="center" vertical="center"/>
      <protection locked="0"/>
    </xf>
    <xf numFmtId="164" fontId="31" fillId="0" borderId="1" xfId="0" applyNumberFormat="1" applyFont="1" applyFill="1" applyBorder="1" applyAlignment="1" applyProtection="1">
      <alignment horizontal="center" vertical="center" wrapText="1"/>
      <protection locked="0"/>
    </xf>
    <xf numFmtId="164" fontId="31" fillId="0" borderId="15" xfId="0" applyNumberFormat="1" applyFont="1" applyFill="1" applyBorder="1" applyAlignment="1" applyProtection="1">
      <alignment horizontal="center" vertical="center"/>
      <protection locked="0"/>
    </xf>
    <xf numFmtId="164" fontId="31" fillId="0" borderId="15" xfId="0" applyNumberFormat="1" applyFont="1" applyFill="1" applyBorder="1" applyAlignment="1" applyProtection="1">
      <alignment horizontal="center" vertical="center" wrapText="1"/>
    </xf>
    <xf numFmtId="0" fontId="55" fillId="15" borderId="14" xfId="0" applyFont="1" applyFill="1" applyBorder="1" applyAlignment="1" applyProtection="1">
      <alignment horizontal="center" vertical="center"/>
      <protection locked="0"/>
    </xf>
    <xf numFmtId="0" fontId="55" fillId="15" borderId="10" xfId="0" applyFont="1" applyFill="1" applyBorder="1" applyAlignment="1" applyProtection="1">
      <alignment horizontal="center" vertical="center"/>
      <protection locked="0"/>
    </xf>
    <xf numFmtId="0" fontId="31" fillId="14" borderId="14" xfId="0" applyFont="1" applyFill="1" applyBorder="1" applyAlignment="1" applyProtection="1">
      <alignment vertical="center"/>
    </xf>
    <xf numFmtId="0" fontId="31" fillId="14" borderId="10" xfId="0" applyFont="1" applyFill="1" applyBorder="1" applyAlignment="1" applyProtection="1">
      <alignment vertical="center"/>
    </xf>
    <xf numFmtId="0" fontId="111" fillId="10" borderId="10" xfId="0" applyFont="1" applyFill="1" applyBorder="1" applyProtection="1"/>
    <xf numFmtId="0" fontId="112" fillId="10" borderId="14" xfId="0" applyFont="1" applyFill="1" applyBorder="1" applyAlignment="1" applyProtection="1">
      <alignment wrapText="1"/>
    </xf>
    <xf numFmtId="0" fontId="72" fillId="10" borderId="7" xfId="0" applyFont="1" applyFill="1" applyBorder="1" applyProtection="1"/>
    <xf numFmtId="0" fontId="40" fillId="0" borderId="0" xfId="0" applyFont="1" applyFill="1" applyAlignment="1" applyProtection="1">
      <alignment vertical="center" wrapText="1"/>
    </xf>
    <xf numFmtId="0" fontId="45" fillId="0" borderId="0" xfId="0" applyFont="1" applyAlignment="1">
      <alignment vertical="center" wrapText="1"/>
    </xf>
    <xf numFmtId="0" fontId="31" fillId="14" borderId="7" xfId="0" applyFont="1" applyFill="1" applyBorder="1" applyAlignment="1" applyProtection="1">
      <alignment horizontal="center" vertical="center" wrapText="1"/>
    </xf>
    <xf numFmtId="0" fontId="31" fillId="14" borderId="8" xfId="0" applyFont="1" applyFill="1" applyBorder="1" applyAlignment="1" applyProtection="1">
      <alignment horizontal="center" vertical="center" wrapText="1"/>
    </xf>
    <xf numFmtId="0" fontId="31" fillId="14" borderId="9" xfId="0" applyFont="1" applyFill="1" applyBorder="1" applyAlignment="1" applyProtection="1">
      <alignment horizontal="center" vertical="center" wrapText="1"/>
    </xf>
    <xf numFmtId="0" fontId="6" fillId="0" borderId="15" xfId="0" applyFont="1" applyBorder="1" applyAlignment="1" applyProtection="1">
      <alignment horizontal="center" vertical="center" wrapText="1"/>
      <protection locked="0"/>
    </xf>
    <xf numFmtId="0" fontId="28" fillId="0" borderId="15" xfId="0" applyFont="1" applyBorder="1" applyAlignment="1" applyProtection="1">
      <alignment horizontal="center" vertical="center" wrapText="1"/>
      <protection locked="0"/>
    </xf>
    <xf numFmtId="0" fontId="34" fillId="3" borderId="6" xfId="0" applyFont="1" applyFill="1" applyBorder="1" applyAlignment="1" applyProtection="1">
      <alignment horizontal="center" vertical="center" wrapText="1"/>
    </xf>
    <xf numFmtId="0" fontId="28" fillId="14" borderId="0" xfId="0" applyFont="1" applyFill="1" applyBorder="1" applyAlignment="1" applyProtection="1">
      <alignment horizontal="center" vertical="center" wrapText="1"/>
    </xf>
    <xf numFmtId="14" fontId="31" fillId="0" borderId="15" xfId="0" applyNumberFormat="1"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14" fontId="31" fillId="4" borderId="15" xfId="0" applyNumberFormat="1" applyFont="1" applyFill="1" applyBorder="1" applyAlignment="1" applyProtection="1">
      <alignment horizontal="center" vertical="center" wrapText="1"/>
      <protection locked="0"/>
    </xf>
    <xf numFmtId="49" fontId="31" fillId="4" borderId="15"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34" fillId="0" borderId="1" xfId="0"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center" wrapText="1"/>
      <protection locked="0"/>
    </xf>
    <xf numFmtId="0" fontId="34" fillId="0" borderId="3" xfId="0" applyFont="1" applyFill="1" applyBorder="1" applyAlignment="1" applyProtection="1">
      <alignment horizontal="center" vertical="center" wrapText="1"/>
      <protection locked="0"/>
    </xf>
    <xf numFmtId="0" fontId="34" fillId="0" borderId="48" xfId="0" applyFont="1" applyFill="1" applyBorder="1" applyAlignment="1" applyProtection="1">
      <alignment horizontal="center" vertical="center" wrapText="1"/>
      <protection locked="0"/>
    </xf>
    <xf numFmtId="0" fontId="31" fillId="8" borderId="6" xfId="0" applyFont="1" applyFill="1" applyBorder="1" applyAlignment="1" applyProtection="1">
      <alignment horizontal="left" vertical="center" wrapText="1"/>
    </xf>
    <xf numFmtId="0" fontId="34" fillId="8" borderId="0" xfId="0" applyFont="1" applyFill="1" applyAlignment="1" applyProtection="1">
      <alignment horizontal="left" vertical="top"/>
    </xf>
    <xf numFmtId="0" fontId="34" fillId="16" borderId="7" xfId="0" applyFont="1" applyFill="1" applyBorder="1" applyAlignment="1">
      <alignment horizontal="center" wrapText="1"/>
    </xf>
    <xf numFmtId="0" fontId="34" fillId="16" borderId="8" xfId="0" applyFont="1" applyFill="1" applyBorder="1" applyAlignment="1">
      <alignment horizontal="center" wrapText="1"/>
    </xf>
    <xf numFmtId="4" fontId="44" fillId="16" borderId="58" xfId="293" applyNumberFormat="1" applyFont="1" applyFill="1" applyBorder="1" applyAlignment="1" applyProtection="1">
      <alignment horizontal="center" vertical="center" wrapText="1"/>
    </xf>
    <xf numFmtId="4" fontId="44" fillId="16" borderId="60" xfId="293"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0" fontId="34" fillId="2" borderId="11" xfId="0" applyFont="1" applyFill="1" applyBorder="1" applyAlignment="1" applyProtection="1">
      <alignment horizontal="center" vertical="center"/>
    </xf>
    <xf numFmtId="0" fontId="34" fillId="9" borderId="8" xfId="0" applyFont="1" applyFill="1" applyBorder="1" applyAlignment="1" applyProtection="1">
      <alignment horizontal="center" vertical="center" wrapText="1"/>
      <protection locked="0"/>
    </xf>
    <xf numFmtId="0" fontId="34" fillId="9" borderId="9" xfId="0" applyFont="1" applyFill="1" applyBorder="1" applyAlignment="1" applyProtection="1">
      <alignment horizontal="center" vertical="center" wrapText="1"/>
      <protection locked="0"/>
    </xf>
    <xf numFmtId="0" fontId="34" fillId="9" borderId="0" xfId="0" applyFont="1" applyFill="1" applyBorder="1" applyAlignment="1" applyProtection="1">
      <alignment horizontal="center" vertical="center" wrapText="1"/>
      <protection locked="0"/>
    </xf>
    <xf numFmtId="0" fontId="34" fillId="9" borderId="12" xfId="0" applyFont="1" applyFill="1" applyBorder="1" applyAlignment="1" applyProtection="1">
      <alignment horizontal="center" vertical="center" wrapText="1"/>
      <protection locked="0"/>
    </xf>
    <xf numFmtId="0" fontId="31" fillId="8" borderId="6" xfId="0" applyFont="1" applyFill="1" applyBorder="1" applyAlignment="1" applyProtection="1">
      <alignment horizontal="center"/>
      <protection locked="0"/>
    </xf>
    <xf numFmtId="3" fontId="43" fillId="11" borderId="24" xfId="1" applyNumberFormat="1" applyFont="1" applyFill="1" applyBorder="1" applyAlignment="1">
      <alignment horizontal="center" wrapText="1"/>
    </xf>
    <xf numFmtId="3" fontId="43" fillId="11" borderId="4" xfId="1" applyNumberFormat="1" applyFont="1" applyFill="1" applyBorder="1" applyAlignment="1">
      <alignment horizontal="center" wrapText="1"/>
    </xf>
    <xf numFmtId="0" fontId="43" fillId="10" borderId="21" xfId="1" applyNumberFormat="1" applyFont="1" applyFill="1" applyBorder="1" applyAlignment="1" applyProtection="1">
      <alignment horizontal="left"/>
    </xf>
    <xf numFmtId="0" fontId="43" fillId="10" borderId="22" xfId="1" applyNumberFormat="1" applyFont="1" applyFill="1" applyBorder="1" applyAlignment="1" applyProtection="1">
      <alignment horizontal="left"/>
    </xf>
    <xf numFmtId="0" fontId="43" fillId="10" borderId="8" xfId="1" applyNumberFormat="1" applyFont="1" applyFill="1" applyBorder="1" applyAlignment="1" applyProtection="1">
      <alignment horizontal="left"/>
    </xf>
    <xf numFmtId="0" fontId="43" fillId="10" borderId="23" xfId="1" applyNumberFormat="1" applyFont="1" applyFill="1" applyBorder="1" applyAlignment="1" applyProtection="1">
      <alignment horizontal="left"/>
    </xf>
    <xf numFmtId="0" fontId="43" fillId="12" borderId="21" xfId="1" applyNumberFormat="1" applyFont="1" applyFill="1" applyBorder="1" applyAlignment="1" applyProtection="1">
      <alignment horizontal="left"/>
    </xf>
    <xf numFmtId="0" fontId="43" fillId="12" borderId="22" xfId="1" applyNumberFormat="1" applyFont="1" applyFill="1" applyBorder="1" applyAlignment="1" applyProtection="1">
      <alignment horizontal="left"/>
    </xf>
    <xf numFmtId="0" fontId="43" fillId="12" borderId="8" xfId="1" applyNumberFormat="1" applyFont="1" applyFill="1" applyBorder="1" applyAlignment="1" applyProtection="1">
      <alignment horizontal="left"/>
    </xf>
    <xf numFmtId="0" fontId="43" fillId="12" borderId="23" xfId="1" applyNumberFormat="1" applyFont="1" applyFill="1" applyBorder="1" applyAlignment="1" applyProtection="1">
      <alignment horizontal="left"/>
    </xf>
    <xf numFmtId="0" fontId="43" fillId="13" borderId="21" xfId="1" applyNumberFormat="1" applyFont="1" applyFill="1" applyBorder="1" applyAlignment="1" applyProtection="1">
      <alignment horizontal="left"/>
    </xf>
    <xf numFmtId="0" fontId="43" fillId="13" borderId="22" xfId="1" applyNumberFormat="1" applyFont="1" applyFill="1" applyBorder="1" applyAlignment="1" applyProtection="1">
      <alignment horizontal="left"/>
    </xf>
    <xf numFmtId="0" fontId="43" fillId="13" borderId="8" xfId="1" applyNumberFormat="1" applyFont="1" applyFill="1" applyBorder="1" applyAlignment="1" applyProtection="1">
      <alignment horizontal="left"/>
    </xf>
    <xf numFmtId="0" fontId="43" fillId="13" borderId="23" xfId="1" applyNumberFormat="1" applyFont="1" applyFill="1" applyBorder="1" applyAlignment="1" applyProtection="1">
      <alignment horizontal="left"/>
    </xf>
    <xf numFmtId="0" fontId="43" fillId="11" borderId="21" xfId="1" applyNumberFormat="1" applyFont="1" applyFill="1" applyBorder="1" applyAlignment="1" applyProtection="1">
      <alignment horizontal="left"/>
    </xf>
    <xf numFmtId="0" fontId="43" fillId="11" borderId="22" xfId="1" applyNumberFormat="1" applyFont="1" applyFill="1" applyBorder="1" applyAlignment="1" applyProtection="1">
      <alignment horizontal="left"/>
    </xf>
    <xf numFmtId="0" fontId="43" fillId="11" borderId="8" xfId="1" applyNumberFormat="1" applyFont="1" applyFill="1" applyBorder="1" applyAlignment="1" applyProtection="1">
      <alignment horizontal="left"/>
    </xf>
    <xf numFmtId="0" fontId="43" fillId="11" borderId="23" xfId="1" applyNumberFormat="1" applyFont="1" applyFill="1" applyBorder="1" applyAlignment="1" applyProtection="1">
      <alignment horizontal="left"/>
    </xf>
    <xf numFmtId="3" fontId="43" fillId="10" borderId="24" xfId="1" applyNumberFormat="1" applyFont="1" applyFill="1" applyBorder="1" applyAlignment="1">
      <alignment horizontal="center" wrapText="1"/>
    </xf>
    <xf numFmtId="3" fontId="43" fillId="10" borderId="4" xfId="1" applyNumberFormat="1" applyFont="1" applyFill="1" applyBorder="1" applyAlignment="1">
      <alignment horizontal="center" wrapText="1"/>
    </xf>
    <xf numFmtId="3" fontId="43" fillId="12" borderId="24" xfId="1" applyNumberFormat="1" applyFont="1" applyFill="1" applyBorder="1" applyAlignment="1">
      <alignment horizontal="center" wrapText="1"/>
    </xf>
    <xf numFmtId="3" fontId="43" fillId="12" borderId="4" xfId="1" applyNumberFormat="1" applyFont="1" applyFill="1" applyBorder="1" applyAlignment="1">
      <alignment horizontal="center" wrapText="1"/>
    </xf>
    <xf numFmtId="3" fontId="43" fillId="13" borderId="24" xfId="1" applyNumberFormat="1" applyFont="1" applyFill="1" applyBorder="1" applyAlignment="1">
      <alignment horizontal="center" wrapText="1"/>
    </xf>
    <xf numFmtId="3" fontId="43" fillId="13" borderId="4" xfId="1" applyNumberFormat="1" applyFont="1" applyFill="1" applyBorder="1" applyAlignment="1">
      <alignment horizontal="center" wrapText="1"/>
    </xf>
    <xf numFmtId="0" fontId="31" fillId="8" borderId="0" xfId="0" applyFont="1" applyFill="1" applyBorder="1" applyAlignment="1" applyProtection="1">
      <alignment vertical="center" wrapText="1"/>
    </xf>
    <xf numFmtId="0" fontId="31" fillId="8" borderId="6" xfId="0" applyFont="1" applyFill="1" applyBorder="1" applyAlignment="1" applyProtection="1">
      <alignment vertical="center" wrapText="1"/>
    </xf>
    <xf numFmtId="0" fontId="46" fillId="14" borderId="0" xfId="0" applyFont="1" applyFill="1" applyAlignment="1" applyProtection="1">
      <alignment horizontal="center" vertical="center"/>
    </xf>
    <xf numFmtId="0" fontId="34" fillId="8" borderId="15" xfId="0" applyFont="1" applyFill="1" applyBorder="1" applyAlignment="1" applyProtection="1">
      <alignment horizontal="center" vertical="center" wrapText="1"/>
    </xf>
    <xf numFmtId="3" fontId="43" fillId="10" borderId="38" xfId="1" applyNumberFormat="1" applyFont="1" applyFill="1" applyBorder="1" applyAlignment="1" applyProtection="1">
      <alignment horizontal="center" wrapText="1"/>
    </xf>
    <xf numFmtId="3" fontId="43" fillId="10" borderId="29" xfId="1" applyNumberFormat="1" applyFont="1" applyFill="1" applyBorder="1" applyAlignment="1" applyProtection="1">
      <alignment horizontal="center" wrapText="1"/>
    </xf>
    <xf numFmtId="3" fontId="43" fillId="10" borderId="14" xfId="1" applyNumberFormat="1" applyFont="1" applyFill="1" applyBorder="1" applyAlignment="1" applyProtection="1">
      <alignment horizontal="center" wrapText="1"/>
    </xf>
    <xf numFmtId="3" fontId="43" fillId="10" borderId="0" xfId="1" applyNumberFormat="1" applyFont="1" applyFill="1" applyBorder="1" applyAlignment="1" applyProtection="1">
      <alignment horizontal="center" wrapText="1"/>
    </xf>
    <xf numFmtId="3" fontId="43" fillId="10" borderId="10" xfId="1" applyNumberFormat="1" applyFont="1" applyFill="1" applyBorder="1" applyAlignment="1" applyProtection="1">
      <alignment horizontal="center" wrapText="1"/>
    </xf>
    <xf numFmtId="3" fontId="43" fillId="10" borderId="6" xfId="1" applyNumberFormat="1" applyFont="1" applyFill="1" applyBorder="1" applyAlignment="1" applyProtection="1">
      <alignment horizontal="center" wrapText="1"/>
    </xf>
    <xf numFmtId="3" fontId="43" fillId="12" borderId="29" xfId="1" applyNumberFormat="1" applyFont="1" applyFill="1" applyBorder="1" applyAlignment="1" applyProtection="1">
      <alignment horizontal="center" wrapText="1"/>
    </xf>
    <xf numFmtId="3" fontId="43" fillId="12" borderId="0" xfId="1" applyNumberFormat="1" applyFont="1" applyFill="1" applyBorder="1" applyAlignment="1" applyProtection="1">
      <alignment horizontal="center" wrapText="1"/>
    </xf>
    <xf numFmtId="3" fontId="43" fillId="11" borderId="38" xfId="1" applyNumberFormat="1" applyFont="1" applyFill="1" applyBorder="1" applyAlignment="1" applyProtection="1">
      <alignment horizontal="center" wrapText="1"/>
    </xf>
    <xf numFmtId="3" fontId="43" fillId="11" borderId="14" xfId="1" applyNumberFormat="1" applyFont="1" applyFill="1" applyBorder="1" applyAlignment="1" applyProtection="1">
      <alignment horizontal="center" wrapText="1"/>
    </xf>
    <xf numFmtId="0" fontId="11" fillId="8" borderId="6" xfId="0" applyFont="1" applyFill="1" applyBorder="1" applyAlignment="1">
      <alignment horizontal="center" wrapText="1"/>
    </xf>
    <xf numFmtId="0" fontId="34" fillId="18" borderId="7" xfId="0" applyFont="1" applyFill="1" applyBorder="1" applyAlignment="1">
      <alignment horizontal="left" vertical="center" wrapText="1"/>
    </xf>
    <xf numFmtId="0" fontId="34" fillId="18" borderId="8" xfId="0" applyFont="1" applyFill="1" applyBorder="1" applyAlignment="1">
      <alignment horizontal="left" vertical="center" wrapText="1"/>
    </xf>
    <xf numFmtId="0" fontId="1" fillId="8" borderId="10" xfId="0" applyFont="1" applyFill="1" applyBorder="1" applyAlignment="1">
      <alignment horizontal="left" vertical="center" wrapText="1"/>
    </xf>
    <xf numFmtId="0" fontId="27" fillId="8" borderId="6" xfId="0" applyFont="1" applyFill="1" applyBorder="1" applyAlignment="1">
      <alignment horizontal="left" vertical="center" wrapText="1"/>
    </xf>
    <xf numFmtId="0" fontId="37" fillId="11" borderId="21" xfId="1" applyNumberFormat="1" applyFont="1" applyFill="1" applyBorder="1" applyAlignment="1">
      <alignment horizontal="left"/>
    </xf>
    <xf numFmtId="0" fontId="37" fillId="11" borderId="22" xfId="1" applyNumberFormat="1" applyFont="1" applyFill="1" applyBorder="1" applyAlignment="1">
      <alignment horizontal="left"/>
    </xf>
    <xf numFmtId="0" fontId="37" fillId="11" borderId="8" xfId="1" applyNumberFormat="1" applyFont="1" applyFill="1" applyBorder="1" applyAlignment="1">
      <alignment horizontal="left"/>
    </xf>
    <xf numFmtId="0" fontId="37" fillId="11" borderId="23" xfId="1" applyNumberFormat="1" applyFont="1" applyFill="1" applyBorder="1" applyAlignment="1">
      <alignment horizontal="left"/>
    </xf>
    <xf numFmtId="3" fontId="37" fillId="10" borderId="24" xfId="1" applyNumberFormat="1" applyFont="1" applyFill="1" applyBorder="1" applyAlignment="1">
      <alignment horizontal="center" wrapText="1"/>
    </xf>
    <xf numFmtId="3" fontId="37" fillId="10" borderId="4" xfId="1" applyNumberFormat="1" applyFont="1" applyFill="1" applyBorder="1" applyAlignment="1">
      <alignment horizontal="center" wrapText="1"/>
    </xf>
    <xf numFmtId="3" fontId="37" fillId="12" borderId="24" xfId="1" applyNumberFormat="1" applyFont="1" applyFill="1" applyBorder="1" applyAlignment="1">
      <alignment horizontal="center" wrapText="1"/>
    </xf>
    <xf numFmtId="3" fontId="37" fillId="12" borderId="4" xfId="1" applyNumberFormat="1" applyFont="1" applyFill="1" applyBorder="1" applyAlignment="1">
      <alignment horizontal="center" wrapText="1"/>
    </xf>
    <xf numFmtId="3" fontId="37" fillId="13" borderId="24" xfId="1" applyNumberFormat="1" applyFont="1" applyFill="1" applyBorder="1" applyAlignment="1">
      <alignment horizontal="center" wrapText="1"/>
    </xf>
    <xf numFmtId="3" fontId="37" fillId="13" borderId="4" xfId="1" applyNumberFormat="1" applyFont="1" applyFill="1" applyBorder="1" applyAlignment="1">
      <alignment horizontal="center" wrapText="1"/>
    </xf>
    <xf numFmtId="0" fontId="37" fillId="10" borderId="21" xfId="1" applyNumberFormat="1" applyFont="1" applyFill="1" applyBorder="1" applyAlignment="1">
      <alignment horizontal="left"/>
    </xf>
    <xf numFmtId="0" fontId="37" fillId="10" borderId="22" xfId="1" applyNumberFormat="1" applyFont="1" applyFill="1" applyBorder="1" applyAlignment="1">
      <alignment horizontal="left"/>
    </xf>
    <xf numFmtId="0" fontId="37" fillId="10" borderId="8" xfId="1" applyNumberFormat="1" applyFont="1" applyFill="1" applyBorder="1" applyAlignment="1">
      <alignment horizontal="left"/>
    </xf>
    <xf numFmtId="0" fontId="37" fillId="10" borderId="23" xfId="1" applyNumberFormat="1" applyFont="1" applyFill="1" applyBorder="1" applyAlignment="1">
      <alignment horizontal="left"/>
    </xf>
    <xf numFmtId="0" fontId="37" fillId="14" borderId="13" xfId="0" applyFont="1" applyFill="1" applyBorder="1" applyAlignment="1">
      <alignment horizontal="center" vertical="center" wrapText="1"/>
    </xf>
    <xf numFmtId="0" fontId="37" fillId="14" borderId="11" xfId="0" applyFont="1" applyFill="1" applyBorder="1" applyAlignment="1">
      <alignment horizontal="center" vertical="center" wrapText="1"/>
    </xf>
    <xf numFmtId="0" fontId="50" fillId="0" borderId="0" xfId="0" applyFont="1" applyAlignment="1">
      <alignment horizontal="center" vertical="center"/>
    </xf>
    <xf numFmtId="3" fontId="37" fillId="11" borderId="24" xfId="1" applyNumberFormat="1" applyFont="1" applyFill="1" applyBorder="1" applyAlignment="1">
      <alignment horizontal="center" wrapText="1"/>
    </xf>
    <xf numFmtId="3" fontId="37" fillId="11" borderId="4" xfId="1" applyNumberFormat="1" applyFont="1" applyFill="1" applyBorder="1" applyAlignment="1">
      <alignment horizontal="center" wrapText="1"/>
    </xf>
    <xf numFmtId="0" fontId="51" fillId="10" borderId="21" xfId="1" applyNumberFormat="1" applyFont="1" applyFill="1" applyBorder="1" applyAlignment="1">
      <alignment horizontal="left"/>
    </xf>
    <xf numFmtId="0" fontId="51" fillId="10" borderId="22" xfId="1" applyNumberFormat="1" applyFont="1" applyFill="1" applyBorder="1" applyAlignment="1">
      <alignment horizontal="left"/>
    </xf>
    <xf numFmtId="0" fontId="51" fillId="10" borderId="8" xfId="1" applyNumberFormat="1" applyFont="1" applyFill="1" applyBorder="1" applyAlignment="1">
      <alignment horizontal="left"/>
    </xf>
    <xf numFmtId="0" fontId="51" fillId="10" borderId="23" xfId="1" applyNumberFormat="1" applyFont="1" applyFill="1" applyBorder="1" applyAlignment="1">
      <alignment horizontal="left"/>
    </xf>
    <xf numFmtId="0" fontId="51" fillId="12" borderId="21" xfId="1" applyNumberFormat="1" applyFont="1" applyFill="1" applyBorder="1" applyAlignment="1">
      <alignment horizontal="left"/>
    </xf>
    <xf numFmtId="0" fontId="51" fillId="12" borderId="22" xfId="1" applyNumberFormat="1" applyFont="1" applyFill="1" applyBorder="1" applyAlignment="1">
      <alignment horizontal="left"/>
    </xf>
    <xf numFmtId="0" fontId="51" fillId="12" borderId="8" xfId="1" applyNumberFormat="1" applyFont="1" applyFill="1" applyBorder="1" applyAlignment="1">
      <alignment horizontal="left"/>
    </xf>
    <xf numFmtId="0" fontId="51" fillId="12" borderId="23" xfId="1" applyNumberFormat="1" applyFont="1" applyFill="1" applyBorder="1" applyAlignment="1">
      <alignment horizontal="left"/>
    </xf>
    <xf numFmtId="0" fontId="51" fillId="13" borderId="21" xfId="1" applyNumberFormat="1" applyFont="1" applyFill="1" applyBorder="1" applyAlignment="1">
      <alignment horizontal="left"/>
    </xf>
    <xf numFmtId="0" fontId="51" fillId="13" borderId="22" xfId="1" applyNumberFormat="1" applyFont="1" applyFill="1" applyBorder="1" applyAlignment="1">
      <alignment horizontal="left"/>
    </xf>
    <xf numFmtId="0" fontId="51" fillId="13" borderId="8" xfId="1" applyNumberFormat="1" applyFont="1" applyFill="1" applyBorder="1" applyAlignment="1">
      <alignment horizontal="left"/>
    </xf>
    <xf numFmtId="0" fontId="51" fillId="11" borderId="21" xfId="1" applyNumberFormat="1" applyFont="1" applyFill="1" applyBorder="1" applyAlignment="1">
      <alignment horizontal="left"/>
    </xf>
    <xf numFmtId="0" fontId="51" fillId="11" borderId="22" xfId="1" applyNumberFormat="1" applyFont="1" applyFill="1" applyBorder="1" applyAlignment="1">
      <alignment horizontal="left"/>
    </xf>
    <xf numFmtId="0" fontId="51" fillId="11" borderId="8" xfId="1" applyNumberFormat="1" applyFont="1" applyFill="1" applyBorder="1" applyAlignment="1">
      <alignment horizontal="left"/>
    </xf>
    <xf numFmtId="0" fontId="51" fillId="11" borderId="23" xfId="1" applyNumberFormat="1" applyFont="1" applyFill="1" applyBorder="1" applyAlignment="1">
      <alignment horizontal="left"/>
    </xf>
    <xf numFmtId="3" fontId="51" fillId="10" borderId="38" xfId="1" applyNumberFormat="1" applyFont="1" applyFill="1" applyBorder="1" applyAlignment="1">
      <alignment horizontal="center" wrapText="1"/>
    </xf>
    <xf numFmtId="3" fontId="51" fillId="10" borderId="29" xfId="1" applyNumberFormat="1" applyFont="1" applyFill="1" applyBorder="1" applyAlignment="1">
      <alignment horizontal="center" wrapText="1"/>
    </xf>
    <xf numFmtId="3" fontId="51" fillId="10" borderId="14" xfId="1" applyNumberFormat="1" applyFont="1" applyFill="1" applyBorder="1" applyAlignment="1">
      <alignment horizontal="center" wrapText="1"/>
    </xf>
    <xf numFmtId="3" fontId="51" fillId="10" borderId="0" xfId="1" applyNumberFormat="1" applyFont="1" applyFill="1" applyBorder="1" applyAlignment="1">
      <alignment horizontal="center" wrapText="1"/>
    </xf>
    <xf numFmtId="3" fontId="51" fillId="10" borderId="10" xfId="1" applyNumberFormat="1" applyFont="1" applyFill="1" applyBorder="1" applyAlignment="1">
      <alignment horizontal="center" wrapText="1"/>
    </xf>
    <xf numFmtId="3" fontId="51" fillId="10" borderId="6" xfId="1" applyNumberFormat="1" applyFont="1" applyFill="1" applyBorder="1" applyAlignment="1">
      <alignment horizontal="center" wrapText="1"/>
    </xf>
    <xf numFmtId="3" fontId="51" fillId="12" borderId="29" xfId="1" applyNumberFormat="1" applyFont="1" applyFill="1" applyBorder="1" applyAlignment="1">
      <alignment horizontal="center" wrapText="1"/>
    </xf>
    <xf numFmtId="3" fontId="51" fillId="12" borderId="0" xfId="1" applyNumberFormat="1" applyFont="1" applyFill="1" applyBorder="1" applyAlignment="1">
      <alignment horizontal="center" wrapText="1"/>
    </xf>
    <xf numFmtId="3" fontId="51" fillId="13" borderId="29" xfId="1" applyNumberFormat="1" applyFont="1" applyFill="1" applyBorder="1" applyAlignment="1">
      <alignment horizontal="center" wrapText="1"/>
    </xf>
    <xf numFmtId="3" fontId="51" fillId="13" borderId="0" xfId="1" applyNumberFormat="1" applyFont="1" applyFill="1" applyBorder="1" applyAlignment="1">
      <alignment horizontal="center" wrapText="1"/>
    </xf>
    <xf numFmtId="3" fontId="51" fillId="11" borderId="29" xfId="1" applyNumberFormat="1" applyFont="1" applyFill="1" applyBorder="1" applyAlignment="1">
      <alignment horizontal="center" wrapText="1"/>
    </xf>
    <xf numFmtId="3" fontId="51" fillId="11" borderId="0" xfId="1" applyNumberFormat="1" applyFont="1" applyFill="1" applyBorder="1" applyAlignment="1">
      <alignment horizontal="center" wrapText="1"/>
    </xf>
    <xf numFmtId="0" fontId="37" fillId="14" borderId="1" xfId="0" applyFont="1" applyFill="1" applyBorder="1" applyAlignment="1">
      <alignment horizontal="center" vertical="center" wrapText="1"/>
    </xf>
    <xf numFmtId="0" fontId="37" fillId="14" borderId="2" xfId="0" applyFont="1" applyFill="1" applyBorder="1" applyAlignment="1">
      <alignment horizontal="center" vertical="center" wrapText="1"/>
    </xf>
    <xf numFmtId="0" fontId="37" fillId="14" borderId="3" xfId="0" applyFont="1" applyFill="1" applyBorder="1" applyAlignment="1">
      <alignment horizontal="center" vertical="center" wrapText="1"/>
    </xf>
    <xf numFmtId="0" fontId="37" fillId="12" borderId="21" xfId="1" applyNumberFormat="1" applyFont="1" applyFill="1" applyBorder="1" applyAlignment="1">
      <alignment horizontal="left"/>
    </xf>
    <xf numFmtId="0" fontId="37" fillId="12" borderId="22" xfId="1" applyNumberFormat="1" applyFont="1" applyFill="1" applyBorder="1" applyAlignment="1">
      <alignment horizontal="left"/>
    </xf>
    <xf numFmtId="0" fontId="37" fillId="12" borderId="8" xfId="1" applyNumberFormat="1" applyFont="1" applyFill="1" applyBorder="1" applyAlignment="1">
      <alignment horizontal="left"/>
    </xf>
    <xf numFmtId="0" fontId="37" fillId="12" borderId="23" xfId="1" applyNumberFormat="1" applyFont="1" applyFill="1" applyBorder="1" applyAlignment="1">
      <alignment horizontal="left"/>
    </xf>
    <xf numFmtId="0" fontId="37" fillId="13" borderId="21" xfId="1" applyNumberFormat="1" applyFont="1" applyFill="1" applyBorder="1" applyAlignment="1">
      <alignment horizontal="left"/>
    </xf>
    <xf numFmtId="0" fontId="37" fillId="13" borderId="22" xfId="1" applyNumberFormat="1" applyFont="1" applyFill="1" applyBorder="1" applyAlignment="1">
      <alignment horizontal="left"/>
    </xf>
    <xf numFmtId="0" fontId="37" fillId="13" borderId="8" xfId="1" applyNumberFormat="1" applyFont="1" applyFill="1" applyBorder="1" applyAlignment="1">
      <alignment horizontal="left"/>
    </xf>
    <xf numFmtId="0" fontId="37" fillId="13" borderId="23" xfId="1" applyNumberFormat="1" applyFont="1" applyFill="1" applyBorder="1" applyAlignment="1">
      <alignment horizontal="left"/>
    </xf>
    <xf numFmtId="0" fontId="57" fillId="8" borderId="1" xfId="0" applyFont="1" applyFill="1" applyBorder="1" applyAlignment="1">
      <alignment horizontal="center" vertical="center" wrapText="1"/>
    </xf>
    <xf numFmtId="0" fontId="57" fillId="8" borderId="2" xfId="0" applyFont="1" applyFill="1" applyBorder="1" applyAlignment="1">
      <alignment horizontal="center" vertical="center" wrapText="1"/>
    </xf>
    <xf numFmtId="0" fontId="57" fillId="8" borderId="3" xfId="0" applyFont="1" applyFill="1" applyBorder="1" applyAlignment="1">
      <alignment horizontal="center" vertical="center" wrapText="1"/>
    </xf>
    <xf numFmtId="0" fontId="34" fillId="8" borderId="7" xfId="0" applyFont="1" applyFill="1" applyBorder="1" applyAlignment="1">
      <alignment horizontal="left" vertical="center" wrapText="1"/>
    </xf>
    <xf numFmtId="0" fontId="34" fillId="8" borderId="8" xfId="0" applyFont="1" applyFill="1" applyBorder="1" applyAlignment="1">
      <alignment horizontal="left" vertical="center" wrapText="1"/>
    </xf>
    <xf numFmtId="0" fontId="34" fillId="8" borderId="13" xfId="0" applyFont="1" applyFill="1" applyBorder="1" applyAlignment="1">
      <alignment vertical="center" wrapText="1"/>
    </xf>
    <xf numFmtId="0" fontId="34" fillId="8" borderId="4" xfId="0" applyFont="1" applyFill="1" applyBorder="1" applyAlignment="1">
      <alignment vertical="center" wrapText="1"/>
    </xf>
    <xf numFmtId="0" fontId="31" fillId="8" borderId="10" xfId="0" applyFont="1" applyFill="1" applyBorder="1" applyAlignment="1">
      <alignment horizontal="left" vertical="center" wrapText="1"/>
    </xf>
    <xf numFmtId="0" fontId="31" fillId="8" borderId="6" xfId="0" applyFont="1" applyFill="1" applyBorder="1" applyAlignment="1">
      <alignment horizontal="left" vertical="center" wrapText="1"/>
    </xf>
    <xf numFmtId="0" fontId="69" fillId="8" borderId="1"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 xfId="0" applyFont="1" applyFill="1" applyBorder="1" applyAlignment="1">
      <alignment horizontal="center" vertical="center" wrapText="1"/>
    </xf>
    <xf numFmtId="0" fontId="31" fillId="8" borderId="0" xfId="0" applyFont="1" applyFill="1" applyBorder="1" applyAlignment="1">
      <alignment horizontal="left" vertical="center" wrapText="1"/>
    </xf>
    <xf numFmtId="0" fontId="34" fillId="0" borderId="1" xfId="0" applyFont="1" applyBorder="1" applyAlignment="1" applyProtection="1">
      <alignment horizontal="center" vertical="top" wrapText="1"/>
      <protection locked="0"/>
    </xf>
    <xf numFmtId="0" fontId="34" fillId="0" borderId="2" xfId="0" applyFont="1" applyBorder="1" applyAlignment="1" applyProtection="1">
      <alignment horizontal="center" vertical="top" wrapText="1"/>
      <protection locked="0"/>
    </xf>
    <xf numFmtId="0" fontId="34" fillId="0" borderId="3" xfId="0" applyFont="1" applyBorder="1" applyAlignment="1" applyProtection="1">
      <alignment horizontal="center" vertical="top" wrapText="1"/>
      <protection locked="0"/>
    </xf>
    <xf numFmtId="0" fontId="34" fillId="0" borderId="1" xfId="0" applyFont="1" applyBorder="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57" fillId="8" borderId="1" xfId="0" applyFont="1" applyFill="1" applyBorder="1" applyAlignment="1">
      <alignment horizontal="center" vertical="center"/>
    </xf>
    <xf numFmtId="0" fontId="57" fillId="8" borderId="2" xfId="0" applyFont="1" applyFill="1" applyBorder="1" applyAlignment="1">
      <alignment horizontal="center" vertical="center"/>
    </xf>
    <xf numFmtId="0" fontId="57" fillId="8" borderId="3" xfId="0" applyFont="1" applyFill="1" applyBorder="1" applyAlignment="1">
      <alignment horizontal="center" vertical="center"/>
    </xf>
    <xf numFmtId="0" fontId="52" fillId="8" borderId="13" xfId="0" applyFont="1" applyFill="1" applyBorder="1" applyAlignment="1" applyProtection="1">
      <alignment horizontal="center"/>
      <protection locked="0"/>
    </xf>
    <xf numFmtId="0" fontId="52" fillId="8" borderId="11" xfId="0" applyFont="1" applyFill="1" applyBorder="1" applyAlignment="1" applyProtection="1">
      <alignment horizontal="center"/>
      <protection locked="0"/>
    </xf>
    <xf numFmtId="0" fontId="52" fillId="8" borderId="4" xfId="0" applyFont="1" applyFill="1" applyBorder="1" applyAlignment="1" applyProtection="1">
      <alignment horizontal="center"/>
      <protection locked="0"/>
    </xf>
    <xf numFmtId="0" fontId="34" fillId="7" borderId="14" xfId="0" applyFont="1" applyFill="1" applyBorder="1" applyAlignment="1" applyProtection="1">
      <alignment horizontal="center" vertical="center" wrapText="1"/>
    </xf>
    <xf numFmtId="0" fontId="34" fillId="7" borderId="0" xfId="0" applyFont="1" applyFill="1" applyBorder="1" applyAlignment="1" applyProtection="1">
      <alignment horizontal="center" vertical="center" wrapText="1"/>
    </xf>
    <xf numFmtId="0" fontId="28" fillId="7" borderId="10" xfId="0" applyFont="1" applyFill="1" applyBorder="1" applyAlignment="1" applyProtection="1">
      <alignment horizontal="center" vertical="center" wrapText="1"/>
    </xf>
    <xf numFmtId="0" fontId="28" fillId="7" borderId="6" xfId="0" applyFont="1" applyFill="1" applyBorder="1" applyAlignment="1" applyProtection="1">
      <alignment horizontal="center" vertical="center" wrapText="1"/>
    </xf>
    <xf numFmtId="0" fontId="37" fillId="5" borderId="11" xfId="0" applyFont="1" applyFill="1" applyBorder="1" applyAlignment="1" applyProtection="1">
      <alignment horizontal="center" vertical="center" wrapText="1"/>
    </xf>
    <xf numFmtId="0" fontId="37" fillId="5" borderId="4" xfId="0" applyFont="1" applyFill="1" applyBorder="1" applyAlignment="1" applyProtection="1">
      <alignment horizontal="center" vertical="center" wrapText="1"/>
    </xf>
    <xf numFmtId="0" fontId="37" fillId="5" borderId="8" xfId="0" applyFont="1" applyFill="1" applyBorder="1" applyAlignment="1" applyProtection="1">
      <alignment horizontal="center" vertical="center" wrapText="1"/>
    </xf>
    <xf numFmtId="0" fontId="37" fillId="5" borderId="9" xfId="0" applyFont="1" applyFill="1" applyBorder="1" applyAlignment="1" applyProtection="1">
      <alignment horizontal="center" vertical="center" wrapText="1"/>
    </xf>
    <xf numFmtId="0" fontId="0" fillId="0" borderId="14" xfId="0" applyFill="1" applyBorder="1" applyAlignment="1" applyProtection="1">
      <alignment horizontal="center" wrapText="1"/>
    </xf>
    <xf numFmtId="0" fontId="0" fillId="0" borderId="0" xfId="0" applyFill="1" applyBorder="1" applyAlignment="1" applyProtection="1">
      <alignment horizontal="center" wrapText="1"/>
    </xf>
    <xf numFmtId="0" fontId="25" fillId="8" borderId="1" xfId="0" applyFont="1" applyFill="1" applyBorder="1" applyAlignment="1" applyProtection="1">
      <alignment horizontal="center" vertical="top" wrapText="1"/>
      <protection locked="0"/>
    </xf>
    <xf numFmtId="0" fontId="25" fillId="8" borderId="2" xfId="0" applyFont="1" applyFill="1" applyBorder="1" applyAlignment="1" applyProtection="1">
      <alignment horizontal="center" vertical="top" wrapText="1"/>
      <protection locked="0"/>
    </xf>
    <xf numFmtId="0" fontId="25" fillId="2" borderId="1" xfId="0" applyFont="1" applyFill="1" applyBorder="1" applyAlignment="1" applyProtection="1">
      <alignment horizontal="center" vertical="top" wrapText="1"/>
      <protection locked="0"/>
    </xf>
    <xf numFmtId="0" fontId="25" fillId="2" borderId="2" xfId="0" applyFont="1" applyFill="1" applyBorder="1" applyAlignment="1" applyProtection="1">
      <alignment horizontal="center" vertical="top" wrapText="1"/>
      <protection locked="0"/>
    </xf>
    <xf numFmtId="0" fontId="0" fillId="0" borderId="1" xfId="0" applyFill="1" applyBorder="1" applyAlignment="1" applyProtection="1">
      <alignment horizontal="center" wrapText="1"/>
    </xf>
    <xf numFmtId="0" fontId="0" fillId="0" borderId="2" xfId="0" applyFill="1" applyBorder="1" applyAlignment="1" applyProtection="1">
      <alignment horizontal="center" wrapText="1"/>
    </xf>
    <xf numFmtId="0" fontId="0" fillId="0" borderId="3" xfId="0" applyFill="1" applyBorder="1" applyAlignment="1" applyProtection="1">
      <alignment horizontal="center" wrapText="1"/>
    </xf>
    <xf numFmtId="0" fontId="54" fillId="27" borderId="7" xfId="0" applyFont="1" applyFill="1" applyBorder="1" applyAlignment="1" applyProtection="1">
      <alignment horizontal="left" vertical="top" wrapText="1"/>
      <protection locked="0"/>
    </xf>
    <xf numFmtId="0" fontId="54" fillId="27" borderId="9" xfId="0" applyFont="1" applyFill="1" applyBorder="1" applyAlignment="1" applyProtection="1">
      <alignment horizontal="left" vertical="top" wrapText="1"/>
      <protection locked="0"/>
    </xf>
    <xf numFmtId="0" fontId="54" fillId="27" borderId="10" xfId="0" applyFont="1" applyFill="1" applyBorder="1" applyAlignment="1" applyProtection="1">
      <alignment horizontal="left" vertical="top" wrapText="1"/>
      <protection locked="0"/>
    </xf>
    <xf numFmtId="0" fontId="54" fillId="27" borderId="5" xfId="0" applyFont="1" applyFill="1" applyBorder="1" applyAlignment="1" applyProtection="1">
      <alignment horizontal="left" vertical="top" wrapText="1"/>
      <protection locked="0"/>
    </xf>
    <xf numFmtId="0" fontId="36" fillId="8" borderId="10" xfId="0" applyFont="1" applyFill="1" applyBorder="1" applyAlignment="1" applyProtection="1">
      <alignment horizontal="center" vertical="top" wrapText="1"/>
    </xf>
    <xf numFmtId="0" fontId="36" fillId="8" borderId="6" xfId="0" applyFont="1" applyFill="1" applyBorder="1" applyAlignment="1" applyProtection="1">
      <alignment horizontal="center" vertical="top" wrapText="1"/>
    </xf>
    <xf numFmtId="0" fontId="36" fillId="8" borderId="5" xfId="0" applyFont="1" applyFill="1" applyBorder="1" applyAlignment="1" applyProtection="1">
      <alignment horizontal="center" vertical="top" wrapText="1"/>
    </xf>
    <xf numFmtId="0" fontId="24" fillId="8" borderId="1" xfId="0" applyFont="1" applyFill="1" applyBorder="1" applyAlignment="1" applyProtection="1">
      <alignment horizontal="center" vertical="center" wrapText="1"/>
    </xf>
    <xf numFmtId="0" fontId="24" fillId="8" borderId="2" xfId="0" applyFont="1" applyFill="1" applyBorder="1" applyAlignment="1" applyProtection="1">
      <alignment horizontal="center" vertical="center" wrapText="1"/>
    </xf>
    <xf numFmtId="0" fontId="35" fillId="0" borderId="1" xfId="0" applyFont="1" applyFill="1" applyBorder="1" applyAlignment="1" applyProtection="1">
      <alignment horizontal="center" vertical="top" wrapText="1"/>
    </xf>
    <xf numFmtId="0" fontId="35" fillId="0" borderId="2" xfId="0" applyFont="1" applyFill="1" applyBorder="1" applyAlignment="1" applyProtection="1">
      <alignment horizontal="center" vertical="top" wrapText="1"/>
    </xf>
    <xf numFmtId="3" fontId="43" fillId="11" borderId="10" xfId="1" applyNumberFormat="1" applyFont="1" applyFill="1" applyBorder="1" applyAlignment="1" applyProtection="1">
      <alignment horizontal="center" wrapText="1"/>
    </xf>
    <xf numFmtId="0" fontId="34" fillId="0" borderId="13" xfId="0" applyFont="1" applyFill="1" applyBorder="1" applyAlignment="1" applyProtection="1">
      <alignment horizontal="center" vertical="center"/>
    </xf>
    <xf numFmtId="0" fontId="34" fillId="0" borderId="11" xfId="0" applyFont="1" applyFill="1" applyBorder="1" applyAlignment="1" applyProtection="1">
      <alignment horizontal="center" vertical="center"/>
    </xf>
    <xf numFmtId="0" fontId="43" fillId="13" borderId="25" xfId="1" applyNumberFormat="1" applyFont="1" applyFill="1" applyBorder="1" applyAlignment="1" applyProtection="1">
      <alignment horizontal="left"/>
    </xf>
    <xf numFmtId="0" fontId="43" fillId="13" borderId="40" xfId="1" applyNumberFormat="1" applyFont="1" applyFill="1" applyBorder="1" applyAlignment="1" applyProtection="1">
      <alignment horizontal="left"/>
    </xf>
    <xf numFmtId="0" fontId="43" fillId="13" borderId="0" xfId="1" applyNumberFormat="1" applyFont="1" applyFill="1" applyBorder="1" applyAlignment="1" applyProtection="1">
      <alignment horizontal="left"/>
    </xf>
    <xf numFmtId="0" fontId="46" fillId="0" borderId="0" xfId="0" applyFont="1" applyAlignment="1" applyProtection="1">
      <alignment horizontal="center" vertical="center"/>
      <protection locked="0"/>
    </xf>
    <xf numFmtId="0" fontId="46" fillId="0" borderId="12" xfId="0" applyFont="1" applyBorder="1" applyAlignment="1" applyProtection="1">
      <alignment horizontal="center" vertical="center"/>
      <protection locked="0"/>
    </xf>
    <xf numFmtId="3" fontId="43" fillId="10" borderId="43" xfId="1" applyNumberFormat="1" applyFont="1" applyFill="1" applyBorder="1" applyAlignment="1" applyProtection="1">
      <alignment horizontal="center" wrapText="1"/>
    </xf>
    <xf numFmtId="3" fontId="43" fillId="10" borderId="30" xfId="1" applyNumberFormat="1" applyFont="1" applyFill="1" applyBorder="1" applyAlignment="1" applyProtection="1">
      <alignment horizontal="center" wrapText="1"/>
    </xf>
    <xf numFmtId="3" fontId="43" fillId="12" borderId="30" xfId="1" applyNumberFormat="1" applyFont="1" applyFill="1" applyBorder="1" applyAlignment="1" applyProtection="1">
      <alignment horizontal="center" wrapText="1"/>
    </xf>
    <xf numFmtId="3" fontId="43" fillId="13" borderId="29" xfId="1" applyNumberFormat="1" applyFont="1" applyFill="1" applyBorder="1" applyAlignment="1" applyProtection="1">
      <alignment horizontal="center" wrapText="1"/>
    </xf>
    <xf numFmtId="3" fontId="43" fillId="13" borderId="0" xfId="1" applyNumberFormat="1" applyFont="1" applyFill="1" applyBorder="1" applyAlignment="1" applyProtection="1">
      <alignment horizontal="center" wrapText="1"/>
    </xf>
    <xf numFmtId="3" fontId="43" fillId="13" borderId="30" xfId="1" applyNumberFormat="1" applyFont="1" applyFill="1" applyBorder="1" applyAlignment="1" applyProtection="1">
      <alignment horizontal="center" wrapText="1"/>
    </xf>
    <xf numFmtId="0" fontId="34" fillId="18" borderId="0" xfId="0" applyFont="1" applyFill="1" applyAlignment="1" applyProtection="1">
      <alignment horizontal="left" vertical="top"/>
      <protection locked="0"/>
    </xf>
    <xf numFmtId="0" fontId="31" fillId="18" borderId="0" xfId="0" applyFont="1" applyFill="1" applyAlignment="1" applyProtection="1">
      <alignment horizontal="center"/>
      <protection locked="0"/>
    </xf>
    <xf numFmtId="0" fontId="43" fillId="10" borderId="25" xfId="1" applyNumberFormat="1" applyFont="1" applyFill="1" applyBorder="1" applyAlignment="1" applyProtection="1">
      <alignment horizontal="left"/>
    </xf>
    <xf numFmtId="0" fontId="43" fillId="10" borderId="40" xfId="1" applyNumberFormat="1" applyFont="1" applyFill="1" applyBorder="1" applyAlignment="1" applyProtection="1">
      <alignment horizontal="left"/>
    </xf>
    <xf numFmtId="0" fontId="43" fillId="10" borderId="0" xfId="1" applyNumberFormat="1" applyFont="1" applyFill="1" applyBorder="1" applyAlignment="1" applyProtection="1">
      <alignment horizontal="left"/>
    </xf>
    <xf numFmtId="0" fontId="43" fillId="10" borderId="35" xfId="1" applyNumberFormat="1" applyFont="1" applyFill="1" applyBorder="1" applyAlignment="1" applyProtection="1">
      <alignment horizontal="left"/>
    </xf>
    <xf numFmtId="0" fontId="43" fillId="12" borderId="25" xfId="1" applyNumberFormat="1" applyFont="1" applyFill="1" applyBorder="1" applyAlignment="1" applyProtection="1">
      <alignment horizontal="left"/>
    </xf>
    <xf numFmtId="0" fontId="43" fillId="12" borderId="40" xfId="1" applyNumberFormat="1" applyFont="1" applyFill="1" applyBorder="1" applyAlignment="1" applyProtection="1">
      <alignment horizontal="left"/>
    </xf>
    <xf numFmtId="0" fontId="43" fillId="12" borderId="0" xfId="1" applyNumberFormat="1" applyFont="1" applyFill="1" applyBorder="1" applyAlignment="1" applyProtection="1">
      <alignment horizontal="left"/>
    </xf>
    <xf numFmtId="0" fontId="43" fillId="12" borderId="35" xfId="1" applyNumberFormat="1" applyFont="1" applyFill="1" applyBorder="1" applyAlignment="1" applyProtection="1">
      <alignment horizontal="left"/>
    </xf>
    <xf numFmtId="0" fontId="43" fillId="13" borderId="35" xfId="1" applyNumberFormat="1" applyFont="1" applyFill="1" applyBorder="1" applyAlignment="1" applyProtection="1">
      <alignment horizontal="left"/>
    </xf>
    <xf numFmtId="0" fontId="34" fillId="18" borderId="7" xfId="0" applyFont="1" applyFill="1" applyBorder="1" applyAlignment="1" applyProtection="1">
      <alignment horizontal="left" vertical="center" wrapText="1"/>
    </xf>
    <xf numFmtId="0" fontId="34" fillId="18" borderId="8" xfId="0" applyFont="1" applyFill="1" applyBorder="1" applyAlignment="1" applyProtection="1">
      <alignment horizontal="left" vertical="center" wrapText="1"/>
    </xf>
    <xf numFmtId="0" fontId="31" fillId="8" borderId="1" xfId="0" applyFont="1" applyFill="1" applyBorder="1" applyAlignment="1" applyProtection="1">
      <alignment horizontal="left" vertical="center" wrapText="1"/>
    </xf>
    <xf numFmtId="0" fontId="31" fillId="8" borderId="2" xfId="0" applyFont="1" applyFill="1" applyBorder="1" applyAlignment="1" applyProtection="1">
      <alignment horizontal="left" vertical="center" wrapText="1"/>
    </xf>
    <xf numFmtId="0" fontId="31" fillId="8" borderId="3" xfId="0" applyFont="1" applyFill="1" applyBorder="1" applyAlignment="1" applyProtection="1">
      <alignment horizontal="left" vertical="center" wrapText="1"/>
    </xf>
    <xf numFmtId="0" fontId="43" fillId="14" borderId="6" xfId="0" applyFont="1" applyFill="1" applyBorder="1" applyAlignment="1" applyProtection="1">
      <alignment horizontal="center" vertical="center" wrapText="1"/>
    </xf>
    <xf numFmtId="0" fontId="43" fillId="14" borderId="5" xfId="0" applyFont="1" applyFill="1" applyBorder="1" applyAlignment="1" applyProtection="1">
      <alignment horizontal="center" vertical="center" wrapText="1"/>
    </xf>
    <xf numFmtId="0" fontId="43" fillId="11" borderId="25" xfId="1" applyNumberFormat="1" applyFont="1" applyFill="1" applyBorder="1" applyAlignment="1" applyProtection="1">
      <alignment horizontal="left"/>
    </xf>
    <xf numFmtId="0" fontId="43" fillId="11" borderId="40" xfId="1" applyNumberFormat="1" applyFont="1" applyFill="1" applyBorder="1" applyAlignment="1" applyProtection="1">
      <alignment horizontal="left"/>
    </xf>
    <xf numFmtId="0" fontId="43" fillId="11" borderId="0" xfId="1" applyNumberFormat="1" applyFont="1" applyFill="1" applyBorder="1" applyAlignment="1" applyProtection="1">
      <alignment horizontal="left"/>
    </xf>
    <xf numFmtId="0" fontId="43" fillId="11" borderId="35" xfId="1" applyNumberFormat="1" applyFont="1" applyFill="1" applyBorder="1" applyAlignment="1" applyProtection="1">
      <alignment horizontal="left"/>
    </xf>
    <xf numFmtId="0" fontId="43" fillId="14" borderId="13" xfId="0" applyFont="1" applyFill="1" applyBorder="1" applyAlignment="1" applyProtection="1">
      <alignment horizontal="center" vertical="center" wrapText="1"/>
    </xf>
    <xf numFmtId="0" fontId="43" fillId="14" borderId="11" xfId="0" applyFont="1" applyFill="1" applyBorder="1" applyAlignment="1" applyProtection="1">
      <alignment horizontal="center" vertical="center" wrapText="1"/>
    </xf>
    <xf numFmtId="0" fontId="34" fillId="0" borderId="0" xfId="0" applyFont="1" applyAlignment="1" applyProtection="1">
      <alignment horizontal="center" vertical="center"/>
      <protection locked="0"/>
    </xf>
    <xf numFmtId="0" fontId="43" fillId="14" borderId="1" xfId="0" applyFont="1" applyFill="1" applyBorder="1" applyAlignment="1" applyProtection="1">
      <alignment horizontal="center" vertical="center" wrapText="1"/>
    </xf>
    <xf numFmtId="0" fontId="43" fillId="14" borderId="2" xfId="0" applyFont="1" applyFill="1" applyBorder="1" applyAlignment="1" applyProtection="1">
      <alignment horizontal="center" vertical="center" wrapText="1"/>
    </xf>
    <xf numFmtId="0" fontId="43" fillId="14" borderId="3" xfId="0" applyFont="1" applyFill="1" applyBorder="1" applyAlignment="1" applyProtection="1">
      <alignment horizontal="center" vertical="center" wrapText="1"/>
    </xf>
    <xf numFmtId="0" fontId="31" fillId="18" borderId="6" xfId="0" applyFont="1" applyFill="1" applyBorder="1" applyAlignment="1">
      <alignment horizontal="center"/>
    </xf>
    <xf numFmtId="3" fontId="43" fillId="18" borderId="6" xfId="1" applyNumberFormat="1" applyFont="1" applyFill="1" applyBorder="1" applyAlignment="1">
      <alignment horizontal="center" wrapText="1"/>
    </xf>
    <xf numFmtId="0" fontId="43" fillId="10" borderId="21" xfId="1" applyNumberFormat="1" applyFont="1" applyFill="1" applyBorder="1" applyAlignment="1">
      <alignment horizontal="left"/>
    </xf>
    <xf numFmtId="0" fontId="43" fillId="10" borderId="22" xfId="1" applyNumberFormat="1" applyFont="1" applyFill="1" applyBorder="1" applyAlignment="1">
      <alignment horizontal="left"/>
    </xf>
    <xf numFmtId="0" fontId="43" fillId="10" borderId="8" xfId="1" applyNumberFormat="1" applyFont="1" applyFill="1" applyBorder="1" applyAlignment="1">
      <alignment horizontal="left"/>
    </xf>
    <xf numFmtId="0" fontId="43" fillId="10" borderId="23" xfId="1" applyNumberFormat="1" applyFont="1" applyFill="1" applyBorder="1" applyAlignment="1">
      <alignment horizontal="left"/>
    </xf>
    <xf numFmtId="0" fontId="43" fillId="12" borderId="21" xfId="1" applyNumberFormat="1" applyFont="1" applyFill="1" applyBorder="1" applyAlignment="1">
      <alignment horizontal="left"/>
    </xf>
    <xf numFmtId="0" fontId="43" fillId="12" borderId="22" xfId="1" applyNumberFormat="1" applyFont="1" applyFill="1" applyBorder="1" applyAlignment="1">
      <alignment horizontal="left"/>
    </xf>
    <xf numFmtId="0" fontId="43" fillId="12" borderId="8" xfId="1" applyNumberFormat="1" applyFont="1" applyFill="1" applyBorder="1" applyAlignment="1">
      <alignment horizontal="left"/>
    </xf>
    <xf numFmtId="0" fontId="43" fillId="12" borderId="23" xfId="1" applyNumberFormat="1" applyFont="1" applyFill="1" applyBorder="1" applyAlignment="1">
      <alignment horizontal="left"/>
    </xf>
    <xf numFmtId="0" fontId="43" fillId="13" borderId="21" xfId="1" applyNumberFormat="1" applyFont="1" applyFill="1" applyBorder="1" applyAlignment="1">
      <alignment horizontal="left"/>
    </xf>
    <xf numFmtId="0" fontId="43" fillId="13" borderId="22" xfId="1" applyNumberFormat="1" applyFont="1" applyFill="1" applyBorder="1" applyAlignment="1">
      <alignment horizontal="left"/>
    </xf>
    <xf numFmtId="0" fontId="43" fillId="13" borderId="8" xfId="1" applyNumberFormat="1" applyFont="1" applyFill="1" applyBorder="1" applyAlignment="1">
      <alignment horizontal="left"/>
    </xf>
    <xf numFmtId="0" fontId="43" fillId="11" borderId="21" xfId="1" applyNumberFormat="1" applyFont="1" applyFill="1" applyBorder="1" applyAlignment="1">
      <alignment horizontal="left"/>
    </xf>
    <xf numFmtId="0" fontId="43" fillId="11" borderId="22" xfId="1" applyNumberFormat="1" applyFont="1" applyFill="1" applyBorder="1" applyAlignment="1">
      <alignment horizontal="left"/>
    </xf>
    <xf numFmtId="0" fontId="43" fillId="11" borderId="8" xfId="1" applyNumberFormat="1" applyFont="1" applyFill="1" applyBorder="1" applyAlignment="1">
      <alignment horizontal="left"/>
    </xf>
    <xf numFmtId="0" fontId="43" fillId="11" borderId="23" xfId="1" applyNumberFormat="1" applyFont="1" applyFill="1" applyBorder="1" applyAlignment="1">
      <alignment horizontal="left"/>
    </xf>
    <xf numFmtId="3" fontId="43" fillId="10" borderId="38" xfId="1" applyNumberFormat="1" applyFont="1" applyFill="1" applyBorder="1" applyAlignment="1">
      <alignment horizontal="center" wrapText="1"/>
    </xf>
    <xf numFmtId="3" fontId="43" fillId="10" borderId="29" xfId="1" applyNumberFormat="1" applyFont="1" applyFill="1" applyBorder="1" applyAlignment="1">
      <alignment horizontal="center" wrapText="1"/>
    </xf>
    <xf numFmtId="3" fontId="43" fillId="10" borderId="14" xfId="1" applyNumberFormat="1" applyFont="1" applyFill="1" applyBorder="1" applyAlignment="1">
      <alignment horizontal="center" wrapText="1"/>
    </xf>
    <xf numFmtId="3" fontId="43" fillId="10" borderId="0" xfId="1" applyNumberFormat="1" applyFont="1" applyFill="1" applyBorder="1" applyAlignment="1">
      <alignment horizontal="center" wrapText="1"/>
    </xf>
    <xf numFmtId="3" fontId="43" fillId="10" borderId="10" xfId="1" applyNumberFormat="1" applyFont="1" applyFill="1" applyBorder="1" applyAlignment="1">
      <alignment horizontal="center" wrapText="1"/>
    </xf>
    <xf numFmtId="3" fontId="43" fillId="10" borderId="6" xfId="1" applyNumberFormat="1" applyFont="1" applyFill="1" applyBorder="1" applyAlignment="1">
      <alignment horizontal="center" wrapText="1"/>
    </xf>
    <xf numFmtId="3" fontId="43" fillId="12" borderId="29" xfId="1" applyNumberFormat="1" applyFont="1" applyFill="1" applyBorder="1" applyAlignment="1">
      <alignment horizontal="center" wrapText="1"/>
    </xf>
    <xf numFmtId="3" fontId="43" fillId="12" borderId="0" xfId="1" applyNumberFormat="1" applyFont="1" applyFill="1" applyBorder="1" applyAlignment="1">
      <alignment horizontal="center" wrapText="1"/>
    </xf>
    <xf numFmtId="3" fontId="43" fillId="11" borderId="38" xfId="1" applyNumberFormat="1" applyFont="1" applyFill="1" applyBorder="1" applyAlignment="1">
      <alignment horizontal="center" wrapText="1"/>
    </xf>
    <xf numFmtId="3" fontId="43" fillId="11" borderId="14" xfId="1" applyNumberFormat="1" applyFont="1" applyFill="1" applyBorder="1" applyAlignment="1">
      <alignment horizontal="center" wrapText="1"/>
    </xf>
    <xf numFmtId="0" fontId="46" fillId="9" borderId="0" xfId="0" applyFont="1" applyFill="1" applyAlignment="1">
      <alignment horizontal="center" vertical="center"/>
    </xf>
    <xf numFmtId="0" fontId="46" fillId="9" borderId="12" xfId="0" applyFont="1" applyFill="1" applyBorder="1" applyAlignment="1">
      <alignment horizontal="center" vertical="center"/>
    </xf>
    <xf numFmtId="3" fontId="43" fillId="10" borderId="43" xfId="1" applyNumberFormat="1" applyFont="1" applyFill="1" applyBorder="1" applyAlignment="1">
      <alignment horizontal="center" wrapText="1"/>
    </xf>
    <xf numFmtId="3" fontId="43" fillId="10" borderId="30" xfId="1" applyNumberFormat="1" applyFont="1" applyFill="1" applyBorder="1" applyAlignment="1">
      <alignment horizontal="center" wrapText="1"/>
    </xf>
    <xf numFmtId="3" fontId="43" fillId="12" borderId="30" xfId="1" applyNumberFormat="1" applyFont="1" applyFill="1" applyBorder="1" applyAlignment="1">
      <alignment horizontal="center" wrapText="1"/>
    </xf>
    <xf numFmtId="3" fontId="43" fillId="13" borderId="29" xfId="1" applyNumberFormat="1" applyFont="1" applyFill="1" applyBorder="1" applyAlignment="1">
      <alignment horizontal="center" wrapText="1"/>
    </xf>
    <xf numFmtId="3" fontId="43" fillId="13" borderId="0" xfId="1" applyNumberFormat="1" applyFont="1" applyFill="1" applyBorder="1" applyAlignment="1">
      <alignment horizontal="center" wrapText="1"/>
    </xf>
    <xf numFmtId="3" fontId="43" fillId="13" borderId="30" xfId="1" applyNumberFormat="1" applyFont="1" applyFill="1" applyBorder="1" applyAlignment="1">
      <alignment horizontal="center" wrapText="1"/>
    </xf>
    <xf numFmtId="3" fontId="43" fillId="11" borderId="10" xfId="1" applyNumberFormat="1" applyFont="1" applyFill="1" applyBorder="1" applyAlignment="1">
      <alignment horizontal="center" wrapText="1"/>
    </xf>
    <xf numFmtId="0" fontId="44" fillId="8" borderId="0" xfId="0" applyFont="1" applyFill="1" applyBorder="1" applyAlignment="1">
      <alignment horizontal="left" wrapText="1"/>
    </xf>
    <xf numFmtId="0" fontId="44" fillId="8" borderId="12" xfId="0" applyFont="1" applyFill="1" applyBorder="1" applyAlignment="1">
      <alignment horizontal="left" wrapText="1"/>
    </xf>
    <xf numFmtId="0" fontId="46" fillId="0" borderId="0" xfId="0" applyFont="1" applyAlignment="1">
      <alignment horizontal="center" vertical="center"/>
    </xf>
    <xf numFmtId="0" fontId="46" fillId="0" borderId="12" xfId="0" applyFont="1" applyBorder="1" applyAlignment="1">
      <alignment horizontal="center" vertical="center"/>
    </xf>
    <xf numFmtId="3" fontId="43" fillId="10" borderId="11" xfId="1" applyNumberFormat="1" applyFont="1" applyFill="1" applyBorder="1" applyAlignment="1">
      <alignment horizontal="center" wrapText="1"/>
    </xf>
    <xf numFmtId="3" fontId="43" fillId="12" borderId="11" xfId="1" applyNumberFormat="1" applyFont="1" applyFill="1" applyBorder="1" applyAlignment="1">
      <alignment horizontal="center" wrapText="1"/>
    </xf>
    <xf numFmtId="3" fontId="43" fillId="13" borderId="11" xfId="1" applyNumberFormat="1" applyFont="1" applyFill="1" applyBorder="1" applyAlignment="1">
      <alignment horizontal="center" wrapText="1"/>
    </xf>
    <xf numFmtId="3" fontId="43" fillId="11" borderId="11" xfId="1" applyNumberFormat="1" applyFont="1" applyFill="1" applyBorder="1" applyAlignment="1">
      <alignment horizontal="center" wrapText="1"/>
    </xf>
    <xf numFmtId="0" fontId="43" fillId="13" borderId="23" xfId="1" applyNumberFormat="1" applyFont="1" applyFill="1" applyBorder="1" applyAlignment="1">
      <alignment horizontal="left"/>
    </xf>
    <xf numFmtId="0" fontId="34" fillId="8" borderId="15" xfId="0" applyFont="1" applyFill="1" applyBorder="1" applyAlignment="1">
      <alignment horizontal="center" vertical="center" wrapText="1"/>
    </xf>
    <xf numFmtId="0" fontId="34" fillId="8" borderId="1" xfId="0" applyFont="1" applyFill="1" applyBorder="1" applyAlignment="1">
      <alignment horizontal="center" vertical="center" wrapText="1"/>
    </xf>
    <xf numFmtId="0" fontId="31" fillId="18" borderId="0" xfId="0" applyFont="1" applyFill="1" applyBorder="1" applyAlignment="1">
      <alignment wrapText="1"/>
    </xf>
    <xf numFmtId="0" fontId="34" fillId="18" borderId="16" xfId="0" applyFont="1" applyFill="1" applyBorder="1" applyAlignment="1">
      <alignment horizontal="left" vertical="top"/>
    </xf>
    <xf numFmtId="0" fontId="11" fillId="8" borderId="6" xfId="0" applyFont="1" applyFill="1" applyBorder="1" applyAlignment="1">
      <alignment horizontal="center"/>
    </xf>
    <xf numFmtId="0" fontId="28" fillId="8" borderId="6" xfId="0" applyFont="1" applyFill="1" applyBorder="1" applyAlignment="1">
      <alignment horizontal="center"/>
    </xf>
    <xf numFmtId="0" fontId="34" fillId="18" borderId="0" xfId="0" applyFont="1" applyFill="1" applyAlignment="1">
      <alignment horizontal="left" vertical="top"/>
    </xf>
    <xf numFmtId="0" fontId="11" fillId="8" borderId="6" xfId="0" applyFont="1" applyFill="1" applyBorder="1" applyAlignment="1">
      <alignment horizontal="left" vertical="center" wrapText="1"/>
    </xf>
    <xf numFmtId="3" fontId="51" fillId="12" borderId="30" xfId="1" applyNumberFormat="1" applyFont="1" applyFill="1" applyBorder="1" applyAlignment="1">
      <alignment horizontal="center" wrapText="1"/>
    </xf>
    <xf numFmtId="3" fontId="51" fillId="13" borderId="30" xfId="1" applyNumberFormat="1" applyFont="1" applyFill="1" applyBorder="1" applyAlignment="1">
      <alignment horizontal="center" wrapText="1"/>
    </xf>
    <xf numFmtId="3" fontId="51" fillId="11" borderId="38" xfId="1" applyNumberFormat="1" applyFont="1" applyFill="1" applyBorder="1" applyAlignment="1">
      <alignment horizontal="center" wrapText="1"/>
    </xf>
    <xf numFmtId="3" fontId="51" fillId="11" borderId="14" xfId="1" applyNumberFormat="1" applyFont="1" applyFill="1" applyBorder="1" applyAlignment="1">
      <alignment horizontal="center" wrapText="1"/>
    </xf>
    <xf numFmtId="3" fontId="51" fillId="11" borderId="10" xfId="1" applyNumberFormat="1" applyFont="1" applyFill="1" applyBorder="1" applyAlignment="1">
      <alignment horizontal="center" wrapText="1"/>
    </xf>
    <xf numFmtId="0" fontId="34" fillId="0" borderId="13" xfId="0" applyFont="1" applyFill="1" applyBorder="1" applyAlignment="1">
      <alignment horizontal="center" vertical="center"/>
    </xf>
    <xf numFmtId="0" fontId="34" fillId="0" borderId="11" xfId="0" applyFont="1" applyFill="1" applyBorder="1" applyAlignment="1">
      <alignment horizontal="center" vertical="center"/>
    </xf>
    <xf numFmtId="3" fontId="51" fillId="10" borderId="43" xfId="1" applyNumberFormat="1" applyFont="1" applyFill="1" applyBorder="1" applyAlignment="1">
      <alignment horizontal="center" wrapText="1"/>
    </xf>
    <xf numFmtId="3" fontId="51" fillId="10" borderId="30" xfId="1" applyNumberFormat="1" applyFont="1" applyFill="1" applyBorder="1" applyAlignment="1">
      <alignment horizontal="center" wrapText="1"/>
    </xf>
    <xf numFmtId="0" fontId="50" fillId="0" borderId="12" xfId="0" applyFont="1" applyBorder="1" applyAlignment="1">
      <alignment horizontal="center" vertical="center"/>
    </xf>
    <xf numFmtId="0" fontId="51" fillId="13" borderId="25" xfId="1" applyNumberFormat="1" applyFont="1" applyFill="1" applyBorder="1" applyAlignment="1">
      <alignment horizontal="left"/>
    </xf>
    <xf numFmtId="0" fontId="51" fillId="13" borderId="40" xfId="1" applyNumberFormat="1" applyFont="1" applyFill="1" applyBorder="1" applyAlignment="1">
      <alignment horizontal="left"/>
    </xf>
    <xf numFmtId="0" fontId="51" fillId="13" borderId="0" xfId="1" applyNumberFormat="1" applyFont="1" applyFill="1" applyBorder="1" applyAlignment="1">
      <alignment horizontal="left"/>
    </xf>
    <xf numFmtId="0" fontId="31" fillId="8" borderId="6" xfId="0" applyFont="1" applyFill="1" applyBorder="1" applyAlignment="1">
      <alignment horizontal="center" vertical="center" wrapText="1"/>
    </xf>
    <xf numFmtId="0" fontId="34" fillId="0" borderId="0" xfId="0" applyFont="1" applyAlignment="1">
      <alignment horizontal="center" vertical="center"/>
    </xf>
    <xf numFmtId="0" fontId="43" fillId="14" borderId="15" xfId="0" applyFont="1" applyFill="1" applyBorder="1" applyAlignment="1">
      <alignment horizontal="center" vertical="center" wrapText="1"/>
    </xf>
    <xf numFmtId="0" fontId="43" fillId="14" borderId="1" xfId="0" applyFont="1" applyFill="1" applyBorder="1" applyAlignment="1">
      <alignment horizontal="center" vertical="center" wrapText="1"/>
    </xf>
    <xf numFmtId="0" fontId="43" fillId="14" borderId="13"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5" fillId="8" borderId="10" xfId="0" applyFont="1" applyFill="1" applyBorder="1" applyAlignment="1">
      <alignment horizontal="left" vertical="center" wrapText="1"/>
    </xf>
    <xf numFmtId="0" fontId="37" fillId="12" borderId="25" xfId="1" applyNumberFormat="1" applyFont="1" applyFill="1" applyBorder="1" applyAlignment="1">
      <alignment horizontal="left"/>
    </xf>
    <xf numFmtId="0" fontId="37" fillId="12" borderId="40" xfId="1" applyNumberFormat="1" applyFont="1" applyFill="1" applyBorder="1" applyAlignment="1">
      <alignment horizontal="left"/>
    </xf>
    <xf numFmtId="0" fontId="37" fillId="12" borderId="0" xfId="1" applyNumberFormat="1" applyFont="1" applyFill="1" applyBorder="1" applyAlignment="1">
      <alignment horizontal="left"/>
    </xf>
    <xf numFmtId="0" fontId="37" fillId="12" borderId="35" xfId="1" applyNumberFormat="1" applyFont="1" applyFill="1" applyBorder="1" applyAlignment="1">
      <alignment horizontal="left"/>
    </xf>
    <xf numFmtId="0" fontId="37" fillId="11" borderId="25" xfId="1" applyNumberFormat="1" applyFont="1" applyFill="1" applyBorder="1" applyAlignment="1">
      <alignment horizontal="left"/>
    </xf>
    <xf numFmtId="0" fontId="37" fillId="11" borderId="40" xfId="1" applyNumberFormat="1" applyFont="1" applyFill="1" applyBorder="1" applyAlignment="1">
      <alignment horizontal="left"/>
    </xf>
    <xf numFmtId="0" fontId="37" fillId="11" borderId="0" xfId="1" applyNumberFormat="1" applyFont="1" applyFill="1" applyBorder="1" applyAlignment="1">
      <alignment horizontal="left"/>
    </xf>
    <xf numFmtId="0" fontId="37" fillId="11" borderId="35" xfId="1" applyNumberFormat="1" applyFont="1" applyFill="1" applyBorder="1" applyAlignment="1">
      <alignment horizontal="left"/>
    </xf>
    <xf numFmtId="0" fontId="37" fillId="10" borderId="25" xfId="1" applyNumberFormat="1" applyFont="1" applyFill="1" applyBorder="1" applyAlignment="1">
      <alignment horizontal="left"/>
    </xf>
    <xf numFmtId="0" fontId="37" fillId="10" borderId="40" xfId="1" applyNumberFormat="1" applyFont="1" applyFill="1" applyBorder="1" applyAlignment="1">
      <alignment horizontal="left"/>
    </xf>
    <xf numFmtId="0" fontId="37" fillId="10" borderId="0" xfId="1" applyNumberFormat="1" applyFont="1" applyFill="1" applyBorder="1" applyAlignment="1">
      <alignment horizontal="left"/>
    </xf>
    <xf numFmtId="0" fontId="37" fillId="10" borderId="35" xfId="1" applyNumberFormat="1" applyFont="1" applyFill="1" applyBorder="1" applyAlignment="1">
      <alignment horizontal="left"/>
    </xf>
    <xf numFmtId="0" fontId="37" fillId="13" borderId="25" xfId="1" applyNumberFormat="1" applyFont="1" applyFill="1" applyBorder="1" applyAlignment="1">
      <alignment horizontal="left"/>
    </xf>
    <xf numFmtId="0" fontId="37" fillId="13" borderId="40" xfId="1" applyNumberFormat="1" applyFont="1" applyFill="1" applyBorder="1" applyAlignment="1">
      <alignment horizontal="left"/>
    </xf>
    <xf numFmtId="0" fontId="37" fillId="13" borderId="0" xfId="1" applyNumberFormat="1" applyFont="1" applyFill="1" applyBorder="1" applyAlignment="1">
      <alignment horizontal="left"/>
    </xf>
    <xf numFmtId="0" fontId="37" fillId="13" borderId="35" xfId="1" applyNumberFormat="1" applyFont="1" applyFill="1" applyBorder="1" applyAlignment="1">
      <alignment horizontal="left"/>
    </xf>
    <xf numFmtId="2" fontId="47" fillId="2" borderId="0" xfId="0" applyNumberFormat="1" applyFont="1" applyFill="1" applyBorder="1" applyAlignment="1">
      <alignment horizontal="center"/>
    </xf>
    <xf numFmtId="0" fontId="46" fillId="2" borderId="10" xfId="0" applyFont="1" applyFill="1" applyBorder="1" applyAlignment="1">
      <alignment horizontal="left"/>
    </xf>
    <xf numFmtId="0" fontId="46" fillId="2" borderId="6" xfId="0" applyFont="1" applyFill="1" applyBorder="1" applyAlignment="1">
      <alignment horizontal="left"/>
    </xf>
    <xf numFmtId="0" fontId="46" fillId="2" borderId="5" xfId="0" applyFont="1" applyFill="1" applyBorder="1" applyAlignment="1">
      <alignment horizontal="left"/>
    </xf>
    <xf numFmtId="0" fontId="48" fillId="2" borderId="7" xfId="0" applyFont="1" applyFill="1" applyBorder="1" applyAlignment="1">
      <alignment horizontal="center"/>
    </xf>
    <xf numFmtId="0" fontId="48" fillId="2" borderId="8" xfId="0" applyFont="1" applyFill="1" applyBorder="1" applyAlignment="1">
      <alignment horizontal="center"/>
    </xf>
    <xf numFmtId="0" fontId="48" fillId="2" borderId="7" xfId="0" applyFont="1" applyFill="1" applyBorder="1" applyAlignment="1">
      <alignment horizontal="left"/>
    </xf>
    <xf numFmtId="0" fontId="48" fillId="2" borderId="8" xfId="0" applyFont="1" applyFill="1" applyBorder="1" applyAlignment="1">
      <alignment horizontal="left"/>
    </xf>
    <xf numFmtId="0" fontId="48" fillId="2" borderId="9" xfId="0" applyFont="1" applyFill="1" applyBorder="1" applyAlignment="1">
      <alignment horizontal="left"/>
    </xf>
    <xf numFmtId="0" fontId="48" fillId="2" borderId="14" xfId="0" applyFont="1" applyFill="1" applyBorder="1" applyAlignment="1">
      <alignment horizontal="left"/>
    </xf>
    <xf numFmtId="0" fontId="48" fillId="2" borderId="0" xfId="0" applyFont="1" applyFill="1" applyBorder="1" applyAlignment="1">
      <alignment horizontal="left"/>
    </xf>
    <xf numFmtId="0" fontId="48" fillId="2" borderId="12" xfId="0" applyFont="1" applyFill="1" applyBorder="1" applyAlignment="1">
      <alignment horizontal="left"/>
    </xf>
    <xf numFmtId="0" fontId="48" fillId="2" borderId="0" xfId="0" applyFont="1" applyFill="1" applyBorder="1" applyAlignment="1" applyProtection="1">
      <alignment horizontal="center"/>
    </xf>
    <xf numFmtId="0" fontId="48" fillId="2" borderId="7" xfId="0" applyFont="1" applyFill="1" applyBorder="1" applyAlignment="1" applyProtection="1">
      <alignment horizontal="center" vertical="center"/>
    </xf>
    <xf numFmtId="0" fontId="4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0" fillId="2" borderId="22" xfId="0" applyFill="1" applyBorder="1" applyAlignment="1" applyProtection="1">
      <alignment horizontal="left"/>
    </xf>
    <xf numFmtId="4" fontId="79" fillId="2" borderId="13" xfId="0" applyNumberFormat="1" applyFont="1" applyFill="1" applyBorder="1" applyAlignment="1" applyProtection="1">
      <alignment horizontal="center" vertical="center"/>
    </xf>
    <xf numFmtId="4" fontId="79" fillId="2" borderId="4" xfId="0" applyNumberFormat="1" applyFont="1" applyFill="1" applyBorder="1" applyAlignment="1" applyProtection="1">
      <alignment horizontal="center" vertical="center"/>
    </xf>
    <xf numFmtId="0" fontId="0" fillId="2" borderId="63" xfId="0" applyFill="1" applyBorder="1" applyAlignment="1" applyProtection="1">
      <alignment horizontal="left"/>
    </xf>
    <xf numFmtId="0" fontId="74" fillId="2" borderId="36" xfId="0" applyFont="1" applyFill="1" applyBorder="1" applyAlignment="1" applyProtection="1">
      <alignment horizontal="left"/>
    </xf>
    <xf numFmtId="0" fontId="74" fillId="2" borderId="55" xfId="0" applyFont="1" applyFill="1" applyBorder="1" applyAlignment="1" applyProtection="1">
      <alignment horizontal="left"/>
    </xf>
    <xf numFmtId="2" fontId="74" fillId="2" borderId="55" xfId="0" applyNumberFormat="1" applyFont="1" applyFill="1" applyBorder="1" applyAlignment="1" applyProtection="1">
      <alignment horizontal="right"/>
    </xf>
    <xf numFmtId="2" fontId="74" fillId="2" borderId="56" xfId="0" applyNumberFormat="1" applyFont="1" applyFill="1" applyBorder="1" applyAlignment="1" applyProtection="1">
      <alignment horizontal="right"/>
    </xf>
    <xf numFmtId="0" fontId="74" fillId="2" borderId="55" xfId="0" applyFont="1" applyFill="1" applyBorder="1" applyAlignment="1" applyProtection="1">
      <alignment horizontal="right"/>
    </xf>
    <xf numFmtId="0" fontId="74" fillId="2" borderId="56" xfId="0" applyFont="1" applyFill="1" applyBorder="1" applyAlignment="1" applyProtection="1">
      <alignment horizontal="right"/>
    </xf>
    <xf numFmtId="0" fontId="74" fillId="2" borderId="55" xfId="292" applyFont="1" applyFill="1" applyBorder="1" applyAlignment="1" applyProtection="1">
      <alignment horizontal="right" vertical="top"/>
    </xf>
    <xf numFmtId="0" fontId="74" fillId="2" borderId="56" xfId="292" applyFont="1" applyFill="1" applyBorder="1" applyAlignment="1" applyProtection="1">
      <alignment horizontal="right" vertical="top"/>
    </xf>
    <xf numFmtId="0" fontId="46" fillId="2" borderId="7" xfId="0" applyFont="1" applyFill="1" applyBorder="1" applyAlignment="1" applyProtection="1">
      <alignment horizontal="center" vertical="center" wrapText="1"/>
    </xf>
    <xf numFmtId="0" fontId="46" fillId="2" borderId="8" xfId="0" applyFont="1" applyFill="1" applyBorder="1" applyAlignment="1" applyProtection="1">
      <alignment horizontal="center" vertical="center" wrapText="1"/>
    </xf>
    <xf numFmtId="0" fontId="46" fillId="2" borderId="14"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8" xfId="0" applyFont="1" applyFill="1" applyBorder="1" applyAlignment="1" applyProtection="1">
      <alignment horizontal="center" wrapText="1"/>
    </xf>
    <xf numFmtId="0" fontId="47" fillId="2" borderId="0" xfId="0" applyFont="1" applyFill="1" applyBorder="1" applyAlignment="1" applyProtection="1">
      <alignment horizontal="center" wrapText="1"/>
    </xf>
    <xf numFmtId="0" fontId="78" fillId="2" borderId="36" xfId="0" applyFont="1" applyFill="1" applyBorder="1" applyAlignment="1" applyProtection="1">
      <alignment horizontal="left"/>
    </xf>
    <xf numFmtId="0" fontId="78" fillId="2" borderId="55" xfId="0" applyFont="1" applyFill="1" applyBorder="1" applyAlignment="1" applyProtection="1">
      <alignment horizontal="left"/>
    </xf>
    <xf numFmtId="0" fontId="74" fillId="2" borderId="1" xfId="0" applyFont="1" applyFill="1" applyBorder="1" applyAlignment="1" applyProtection="1">
      <alignment horizontal="left"/>
    </xf>
    <xf numFmtId="0" fontId="74" fillId="2" borderId="2" xfId="0" applyFont="1" applyFill="1" applyBorder="1" applyAlignment="1" applyProtection="1">
      <alignment horizontal="left"/>
    </xf>
    <xf numFmtId="0" fontId="74" fillId="2" borderId="36" xfId="292" applyFont="1" applyFill="1" applyBorder="1" applyAlignment="1" applyProtection="1">
      <alignment horizontal="left" vertical="top"/>
    </xf>
    <xf numFmtId="0" fontId="74" fillId="2" borderId="55" xfId="292" applyFont="1" applyFill="1" applyBorder="1" applyAlignment="1" applyProtection="1">
      <alignment horizontal="left" vertical="top"/>
    </xf>
    <xf numFmtId="0" fontId="74" fillId="2" borderId="48" xfId="0" applyFont="1" applyFill="1" applyBorder="1" applyAlignment="1" applyProtection="1">
      <alignment horizontal="left"/>
    </xf>
    <xf numFmtId="2" fontId="74" fillId="2" borderId="2" xfId="0" applyNumberFormat="1" applyFont="1" applyFill="1" applyBorder="1" applyAlignment="1" applyProtection="1">
      <alignment horizontal="center"/>
    </xf>
    <xf numFmtId="0" fontId="74" fillId="2" borderId="2" xfId="0" applyFont="1" applyFill="1" applyBorder="1" applyAlignment="1" applyProtection="1">
      <alignment horizontal="center"/>
    </xf>
    <xf numFmtId="0" fontId="74" fillId="2" borderId="0" xfId="0" applyFont="1" applyFill="1" applyBorder="1" applyAlignment="1" applyProtection="1">
      <alignment horizontal="left"/>
    </xf>
    <xf numFmtId="2" fontId="74" fillId="2" borderId="0" xfId="0" applyNumberFormat="1" applyFont="1" applyFill="1" applyBorder="1" applyAlignment="1" applyProtection="1">
      <alignment horizontal="center"/>
    </xf>
    <xf numFmtId="2" fontId="74" fillId="2" borderId="55" xfId="292" applyNumberFormat="1" applyFont="1" applyFill="1" applyBorder="1" applyAlignment="1" applyProtection="1">
      <alignment horizontal="right" vertical="top"/>
    </xf>
    <xf numFmtId="2" fontId="74" fillId="2" borderId="56" xfId="292" applyNumberFormat="1" applyFont="1" applyFill="1" applyBorder="1" applyAlignment="1" applyProtection="1">
      <alignment horizontal="right" vertical="top"/>
    </xf>
    <xf numFmtId="3" fontId="52" fillId="2" borderId="0" xfId="0" applyNumberFormat="1" applyFont="1" applyFill="1" applyBorder="1" applyAlignment="1" applyProtection="1">
      <alignment horizontal="center"/>
    </xf>
    <xf numFmtId="0" fontId="74" fillId="2" borderId="61" xfId="0" applyFont="1" applyFill="1" applyBorder="1" applyAlignment="1" applyProtection="1">
      <alignment horizontal="center"/>
    </xf>
    <xf numFmtId="0" fontId="46" fillId="2" borderId="9"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76" fillId="2" borderId="0" xfId="0" applyFont="1" applyFill="1" applyBorder="1" applyAlignment="1" applyProtection="1">
      <alignment horizontal="left"/>
    </xf>
    <xf numFmtId="0" fontId="74" fillId="2" borderId="48" xfId="0" applyFont="1" applyFill="1" applyBorder="1" applyAlignment="1" applyProtection="1">
      <alignment horizontal="center"/>
    </xf>
    <xf numFmtId="0" fontId="0" fillId="2" borderId="21" xfId="0" applyFill="1" applyBorder="1" applyAlignment="1" applyProtection="1">
      <alignment horizontal="left"/>
    </xf>
    <xf numFmtId="0" fontId="0" fillId="2" borderId="65" xfId="0" applyFill="1" applyBorder="1" applyAlignment="1" applyProtection="1">
      <alignment horizontal="left"/>
    </xf>
    <xf numFmtId="0" fontId="36" fillId="22" borderId="38" xfId="0" applyFont="1" applyFill="1" applyBorder="1" applyAlignment="1">
      <alignment horizontal="center" vertical="center" wrapText="1"/>
    </xf>
    <xf numFmtId="0" fontId="36" fillId="22" borderId="29" xfId="0" applyFont="1" applyFill="1" applyBorder="1" applyAlignment="1">
      <alignment horizontal="center" vertical="center" wrapText="1"/>
    </xf>
    <xf numFmtId="0" fontId="36" fillId="22" borderId="31" xfId="0" applyFont="1" applyFill="1" applyBorder="1" applyAlignment="1">
      <alignment horizontal="center" vertical="center" wrapText="1"/>
    </xf>
    <xf numFmtId="0" fontId="36" fillId="22" borderId="14" xfId="0" applyFont="1" applyFill="1" applyBorder="1" applyAlignment="1">
      <alignment horizontal="center" vertical="center" wrapText="1"/>
    </xf>
    <xf numFmtId="0" fontId="36" fillId="22" borderId="0" xfId="0" applyFont="1" applyFill="1" applyBorder="1" applyAlignment="1">
      <alignment horizontal="center" vertical="center" wrapText="1"/>
    </xf>
    <xf numFmtId="0" fontId="36" fillId="22" borderId="62" xfId="0" applyFont="1" applyFill="1" applyBorder="1" applyAlignment="1">
      <alignment horizontal="center" vertical="center" wrapText="1"/>
    </xf>
    <xf numFmtId="0" fontId="36" fillId="20" borderId="15" xfId="0" applyFont="1" applyFill="1" applyBorder="1" applyAlignment="1">
      <alignment horizontal="center" vertical="center" wrapText="1"/>
    </xf>
    <xf numFmtId="0" fontId="36" fillId="20" borderId="15" xfId="0" applyFont="1" applyFill="1" applyBorder="1" applyAlignment="1">
      <alignment horizontal="center" vertical="center"/>
    </xf>
    <xf numFmtId="0" fontId="36" fillId="22" borderId="7" xfId="0" applyFont="1" applyFill="1" applyBorder="1" applyAlignment="1">
      <alignment horizontal="center" vertical="center" wrapText="1"/>
    </xf>
    <xf numFmtId="0" fontId="36" fillId="22" borderId="9" xfId="0" applyFont="1" applyFill="1" applyBorder="1" applyAlignment="1">
      <alignment horizontal="center" vertical="center" wrapText="1"/>
    </xf>
    <xf numFmtId="0" fontId="36" fillId="22" borderId="12" xfId="0" applyFont="1" applyFill="1" applyBorder="1" applyAlignment="1">
      <alignment horizontal="center" vertical="center" wrapText="1"/>
    </xf>
    <xf numFmtId="0" fontId="36" fillId="22" borderId="10" xfId="0" applyFont="1" applyFill="1" applyBorder="1" applyAlignment="1">
      <alignment horizontal="center" vertical="center" wrapText="1"/>
    </xf>
    <xf numFmtId="0" fontId="36" fillId="22" borderId="5" xfId="0" applyFont="1" applyFill="1" applyBorder="1" applyAlignment="1">
      <alignment horizontal="center" vertical="center" wrapText="1"/>
    </xf>
    <xf numFmtId="0" fontId="36" fillId="22" borderId="15" xfId="0" applyFont="1" applyFill="1" applyBorder="1" applyAlignment="1">
      <alignment horizontal="center" vertical="center" wrapText="1"/>
    </xf>
    <xf numFmtId="0" fontId="36" fillId="22" borderId="1" xfId="0" applyFont="1" applyFill="1" applyBorder="1" applyAlignment="1">
      <alignment horizontal="center" vertical="center" wrapText="1"/>
    </xf>
    <xf numFmtId="0" fontId="36" fillId="22" borderId="13" xfId="0" applyFont="1" applyFill="1" applyBorder="1" applyAlignment="1">
      <alignment horizontal="center"/>
    </xf>
    <xf numFmtId="0" fontId="36" fillId="22" borderId="11" xfId="0" applyFont="1" applyFill="1" applyBorder="1" applyAlignment="1">
      <alignment horizontal="center"/>
    </xf>
    <xf numFmtId="0" fontId="36" fillId="22" borderId="15" xfId="0" applyFont="1" applyFill="1" applyBorder="1" applyAlignment="1">
      <alignment horizontal="center" vertical="center"/>
    </xf>
    <xf numFmtId="0" fontId="36" fillId="22" borderId="4" xfId="0" applyFont="1" applyFill="1" applyBorder="1" applyAlignment="1">
      <alignment horizontal="center" vertical="center"/>
    </xf>
    <xf numFmtId="0" fontId="36" fillId="20" borderId="7" xfId="0" applyFont="1" applyFill="1" applyBorder="1" applyAlignment="1">
      <alignment horizontal="center" vertical="center" wrapText="1"/>
    </xf>
    <xf numFmtId="0" fontId="36" fillId="20" borderId="9" xfId="0" applyFont="1" applyFill="1" applyBorder="1" applyAlignment="1">
      <alignment horizontal="center" vertical="center" wrapText="1"/>
    </xf>
    <xf numFmtId="0" fontId="36" fillId="20" borderId="10" xfId="0" applyFont="1" applyFill="1" applyBorder="1" applyAlignment="1">
      <alignment horizontal="center" vertical="center" wrapText="1"/>
    </xf>
    <xf numFmtId="0" fontId="36" fillId="20" borderId="5" xfId="0" applyFont="1" applyFill="1" applyBorder="1" applyAlignment="1">
      <alignment horizontal="center" vertical="center" wrapText="1"/>
    </xf>
    <xf numFmtId="0" fontId="36" fillId="22" borderId="13" xfId="0" applyFont="1" applyFill="1" applyBorder="1" applyAlignment="1">
      <alignment horizontal="center" vertical="center" wrapText="1"/>
    </xf>
    <xf numFmtId="0" fontId="36" fillId="22" borderId="11" xfId="0" applyFont="1" applyFill="1" applyBorder="1" applyAlignment="1">
      <alignment horizontal="center" vertical="center" wrapText="1"/>
    </xf>
    <xf numFmtId="0" fontId="36" fillId="22" borderId="4" xfId="0" applyFont="1" applyFill="1" applyBorder="1" applyAlignment="1">
      <alignment horizontal="center" vertical="center" wrapText="1"/>
    </xf>
    <xf numFmtId="0" fontId="1" fillId="22" borderId="13" xfId="0" applyFont="1" applyFill="1" applyBorder="1" applyAlignment="1">
      <alignment horizontal="center" wrapText="1"/>
    </xf>
    <xf numFmtId="0" fontId="1" fillId="22" borderId="11" xfId="0" applyFont="1" applyFill="1" applyBorder="1" applyAlignment="1">
      <alignment horizontal="center" wrapText="1"/>
    </xf>
    <xf numFmtId="0" fontId="1" fillId="22" borderId="4" xfId="0" applyFont="1" applyFill="1" applyBorder="1" applyAlignment="1">
      <alignment horizontal="center" wrapText="1"/>
    </xf>
    <xf numFmtId="0" fontId="36" fillId="20" borderId="8" xfId="0" applyFont="1" applyFill="1" applyBorder="1" applyAlignment="1">
      <alignment horizontal="center" vertical="center" wrapText="1"/>
    </xf>
    <xf numFmtId="0" fontId="36" fillId="20" borderId="6" xfId="0" applyFont="1" applyFill="1" applyBorder="1" applyAlignment="1">
      <alignment horizontal="center" vertical="center" wrapText="1"/>
    </xf>
    <xf numFmtId="0" fontId="36" fillId="20" borderId="1" xfId="0" applyFont="1" applyFill="1" applyBorder="1" applyAlignment="1">
      <alignment horizontal="center" vertical="center" wrapText="1"/>
    </xf>
    <xf numFmtId="0" fontId="36" fillId="20" borderId="2" xfId="0" applyFont="1" applyFill="1" applyBorder="1" applyAlignment="1">
      <alignment horizontal="center" vertical="center" wrapText="1"/>
    </xf>
    <xf numFmtId="0" fontId="34" fillId="22" borderId="7" xfId="0" applyFont="1" applyFill="1" applyBorder="1" applyAlignment="1">
      <alignment horizontal="center" vertical="center" textRotation="90"/>
    </xf>
    <xf numFmtId="0" fontId="34" fillId="22" borderId="14" xfId="0" applyFont="1" applyFill="1" applyBorder="1" applyAlignment="1">
      <alignment horizontal="center" vertical="center" textRotation="90"/>
    </xf>
    <xf numFmtId="0" fontId="34" fillId="22" borderId="10" xfId="0" applyFont="1" applyFill="1" applyBorder="1" applyAlignment="1">
      <alignment horizontal="center" vertical="center" textRotation="90"/>
    </xf>
    <xf numFmtId="0" fontId="34" fillId="22" borderId="1" xfId="0" applyFont="1" applyFill="1" applyBorder="1" applyAlignment="1">
      <alignment horizontal="center" vertical="center"/>
    </xf>
    <xf numFmtId="3" fontId="41" fillId="20" borderId="1" xfId="1" applyNumberFormat="1" applyFont="1" applyFill="1" applyBorder="1" applyAlignment="1">
      <alignment horizontal="center" vertical="center" wrapText="1"/>
    </xf>
    <xf numFmtId="3" fontId="41" fillId="20" borderId="2" xfId="1" applyNumberFormat="1" applyFont="1" applyFill="1" applyBorder="1" applyAlignment="1">
      <alignment horizontal="center" vertical="center" wrapText="1"/>
    </xf>
    <xf numFmtId="3" fontId="41" fillId="20" borderId="3" xfId="1" applyNumberFormat="1" applyFont="1" applyFill="1" applyBorder="1" applyAlignment="1">
      <alignment horizontal="center" vertical="center" wrapText="1"/>
    </xf>
    <xf numFmtId="0" fontId="34" fillId="22" borderId="1" xfId="0" applyFont="1" applyFill="1" applyBorder="1" applyAlignment="1">
      <alignment horizontal="center" vertical="center" wrapText="1"/>
    </xf>
    <xf numFmtId="0" fontId="80" fillId="25" borderId="1" xfId="1129" applyFill="1" applyBorder="1" applyAlignment="1">
      <alignment horizontal="center" vertical="center"/>
    </xf>
    <xf numFmtId="0" fontId="34" fillId="19" borderId="1" xfId="0" applyFont="1" applyFill="1" applyBorder="1" applyAlignment="1">
      <alignment horizontal="center" vertical="center" wrapText="1"/>
    </xf>
    <xf numFmtId="0" fontId="70" fillId="0" borderId="0" xfId="0" applyFont="1" applyFill="1" applyBorder="1" applyAlignment="1">
      <alignment horizontal="center" vertical="center"/>
    </xf>
    <xf numFmtId="3" fontId="41" fillId="20" borderId="15" xfId="1" applyNumberFormat="1" applyFont="1" applyFill="1" applyBorder="1" applyAlignment="1">
      <alignment horizontal="center" vertical="center" wrapText="1"/>
    </xf>
    <xf numFmtId="0" fontId="34" fillId="22" borderId="10" xfId="0" applyFont="1" applyFill="1" applyBorder="1" applyAlignment="1">
      <alignment horizontal="center" vertical="center"/>
    </xf>
    <xf numFmtId="0" fontId="34" fillId="19" borderId="10" xfId="0" applyFont="1" applyFill="1" applyBorder="1" applyAlignment="1">
      <alignment horizontal="center" vertical="center" wrapText="1"/>
    </xf>
    <xf numFmtId="0" fontId="34" fillId="22" borderId="7" xfId="0" applyFont="1" applyFill="1" applyBorder="1" applyAlignment="1">
      <alignment horizontal="center" vertical="center" wrapText="1"/>
    </xf>
    <xf numFmtId="0" fontId="34" fillId="0" borderId="64" xfId="0" applyFont="1" applyBorder="1" applyAlignment="1">
      <alignment horizontal="center"/>
    </xf>
    <xf numFmtId="0" fontId="34" fillId="0" borderId="0" xfId="0" applyFont="1" applyBorder="1" applyAlignment="1">
      <alignment horizontal="center"/>
    </xf>
    <xf numFmtId="3" fontId="38" fillId="20" borderId="1" xfId="1" applyNumberFormat="1" applyFont="1" applyFill="1" applyBorder="1" applyAlignment="1">
      <alignment horizontal="center" vertical="center" wrapText="1"/>
    </xf>
    <xf numFmtId="3" fontId="38" fillId="20" borderId="2" xfId="1" applyNumberFormat="1" applyFont="1" applyFill="1" applyBorder="1" applyAlignment="1">
      <alignment horizontal="center" vertical="center" wrapText="1"/>
    </xf>
    <xf numFmtId="0" fontId="44" fillId="22" borderId="13" xfId="0" applyFont="1" applyFill="1" applyBorder="1" applyAlignment="1">
      <alignment horizontal="center" vertical="center" wrapText="1"/>
    </xf>
    <xf numFmtId="0" fontId="44" fillId="22" borderId="11" xfId="0" applyFont="1" applyFill="1" applyBorder="1" applyAlignment="1">
      <alignment horizontal="center" vertical="center" wrapText="1"/>
    </xf>
    <xf numFmtId="0" fontId="44" fillId="22" borderId="4" xfId="0" applyFont="1" applyFill="1" applyBorder="1" applyAlignment="1">
      <alignment horizontal="center" vertical="center" wrapText="1"/>
    </xf>
    <xf numFmtId="0" fontId="44" fillId="22" borderId="11" xfId="0" applyFont="1" applyFill="1" applyBorder="1" applyAlignment="1">
      <alignment horizontal="center" vertical="center"/>
    </xf>
    <xf numFmtId="0" fontId="44" fillId="22" borderId="4" xfId="0" applyFont="1" applyFill="1" applyBorder="1" applyAlignment="1">
      <alignment horizontal="center" vertical="center"/>
    </xf>
    <xf numFmtId="3" fontId="41" fillId="20" borderId="1" xfId="1" applyNumberFormat="1" applyFont="1" applyFill="1" applyBorder="1" applyAlignment="1">
      <alignment horizontal="center" wrapText="1"/>
    </xf>
    <xf numFmtId="3" fontId="41" fillId="20" borderId="2" xfId="1" applyNumberFormat="1" applyFont="1" applyFill="1" applyBorder="1" applyAlignment="1">
      <alignment horizontal="center" wrapText="1"/>
    </xf>
    <xf numFmtId="3" fontId="41" fillId="20" borderId="3" xfId="1" applyNumberFormat="1" applyFont="1" applyFill="1" applyBorder="1" applyAlignment="1">
      <alignment horizontal="center" wrapText="1"/>
    </xf>
    <xf numFmtId="0" fontId="44" fillId="22" borderId="13" xfId="0" applyFont="1" applyFill="1" applyBorder="1" applyAlignment="1">
      <alignment horizontal="center" vertical="center"/>
    </xf>
    <xf numFmtId="0" fontId="78" fillId="2" borderId="0" xfId="0" applyFont="1" applyFill="1" applyProtection="1"/>
    <xf numFmtId="0" fontId="76" fillId="2" borderId="0" xfId="0" applyFont="1" applyFill="1" applyProtection="1"/>
    <xf numFmtId="0" fontId="101" fillId="0" borderId="0" xfId="0" applyFont="1" applyAlignment="1" applyProtection="1">
      <alignment horizontal="center" vertical="center" wrapText="1"/>
    </xf>
    <xf numFmtId="0" fontId="102" fillId="0" borderId="0" xfId="0" applyFont="1" applyAlignment="1" applyProtection="1">
      <alignment vertical="center"/>
    </xf>
    <xf numFmtId="0" fontId="102" fillId="0" borderId="0" xfId="0" applyFont="1" applyAlignment="1" applyProtection="1">
      <alignment vertical="center" wrapText="1"/>
    </xf>
    <xf numFmtId="0" fontId="0" fillId="0" borderId="0" xfId="0" applyAlignment="1" applyProtection="1">
      <alignment vertical="center" wrapText="1"/>
    </xf>
    <xf numFmtId="0" fontId="103" fillId="0" borderId="0" xfId="0" applyFont="1" applyAlignment="1" applyProtection="1">
      <alignment vertical="center" wrapText="1"/>
    </xf>
    <xf numFmtId="0" fontId="104" fillId="0" borderId="0" xfId="0" applyFont="1" applyProtection="1"/>
    <xf numFmtId="0" fontId="0" fillId="0" borderId="0" xfId="0" applyFill="1" applyProtection="1"/>
    <xf numFmtId="0" fontId="0" fillId="0" borderId="0" xfId="0" applyFont="1" applyProtection="1"/>
    <xf numFmtId="0" fontId="105" fillId="0" borderId="0" xfId="0" applyFont="1" applyProtection="1"/>
    <xf numFmtId="0" fontId="106" fillId="0" borderId="0" xfId="0" applyFont="1" applyProtection="1"/>
    <xf numFmtId="0" fontId="107" fillId="0" borderId="0" xfId="0" applyFont="1" applyProtection="1"/>
    <xf numFmtId="0" fontId="106" fillId="0" borderId="0" xfId="0" applyFont="1" applyAlignment="1" applyProtection="1">
      <alignment vertical="center" wrapText="1"/>
    </xf>
    <xf numFmtId="0" fontId="108" fillId="0" borderId="0" xfId="0" applyFont="1" applyAlignment="1" applyProtection="1">
      <alignment vertical="center" wrapText="1"/>
    </xf>
    <xf numFmtId="0" fontId="75" fillId="0" borderId="0" xfId="0" applyFont="1" applyProtection="1"/>
    <xf numFmtId="0" fontId="109" fillId="0" borderId="0" xfId="0" applyFont="1" applyAlignment="1" applyProtection="1">
      <alignment vertical="center" wrapText="1"/>
    </xf>
    <xf numFmtId="0" fontId="104" fillId="0" borderId="0" xfId="0" applyFont="1" applyAlignment="1" applyProtection="1">
      <alignment vertical="center" wrapText="1"/>
    </xf>
    <xf numFmtId="0" fontId="110" fillId="0" borderId="0" xfId="0" applyFont="1" applyAlignment="1" applyProtection="1">
      <alignment vertical="center" wrapText="1"/>
    </xf>
    <xf numFmtId="0" fontId="0" fillId="0" borderId="0" xfId="0" applyFont="1" applyFill="1" applyProtection="1"/>
    <xf numFmtId="0" fontId="47" fillId="0" borderId="7" xfId="0" applyFont="1" applyBorder="1" applyProtection="1"/>
    <xf numFmtId="0" fontId="47" fillId="0" borderId="8" xfId="0" applyFont="1" applyBorder="1" applyProtection="1"/>
    <xf numFmtId="0" fontId="0" fillId="0" borderId="9" xfId="0" applyBorder="1" applyProtection="1"/>
    <xf numFmtId="0" fontId="91" fillId="0" borderId="0" xfId="0" applyFont="1" applyProtection="1"/>
    <xf numFmtId="0" fontId="52" fillId="10" borderId="7" xfId="0" applyFont="1" applyFill="1" applyBorder="1" applyAlignment="1" applyProtection="1">
      <alignment wrapText="1"/>
    </xf>
    <xf numFmtId="0" fontId="113" fillId="10" borderId="8" xfId="0" applyFont="1" applyFill="1" applyBorder="1" applyProtection="1"/>
    <xf numFmtId="0" fontId="0" fillId="10" borderId="8" xfId="0" applyFill="1" applyBorder="1" applyProtection="1"/>
    <xf numFmtId="0" fontId="0" fillId="10" borderId="9" xfId="0" applyFill="1" applyBorder="1" applyProtection="1"/>
    <xf numFmtId="0" fontId="0" fillId="0" borderId="0" xfId="0" applyBorder="1" applyProtection="1"/>
    <xf numFmtId="0" fontId="0" fillId="0" borderId="12" xfId="0" applyBorder="1" applyProtection="1"/>
    <xf numFmtId="0" fontId="0" fillId="10" borderId="0" xfId="0" applyFill="1" applyBorder="1" applyProtection="1"/>
    <xf numFmtId="0" fontId="0" fillId="10" borderId="12" xfId="0" applyFill="1" applyBorder="1" applyProtection="1"/>
    <xf numFmtId="0" fontId="52" fillId="0" borderId="14" xfId="0" applyFont="1" applyBorder="1" applyProtection="1"/>
    <xf numFmtId="0" fontId="0" fillId="10" borderId="14" xfId="0" applyFill="1" applyBorder="1" applyAlignment="1" applyProtection="1">
      <alignment wrapText="1"/>
    </xf>
    <xf numFmtId="0" fontId="0" fillId="10" borderId="0" xfId="0" applyFill="1" applyBorder="1" applyAlignment="1" applyProtection="1">
      <alignment vertical="center"/>
    </xf>
    <xf numFmtId="0" fontId="0" fillId="0" borderId="14" xfId="0" applyBorder="1" applyAlignment="1" applyProtection="1">
      <alignment vertical="center"/>
    </xf>
    <xf numFmtId="9" fontId="0" fillId="0" borderId="0" xfId="0" applyNumberFormat="1" applyBorder="1" applyAlignment="1" applyProtection="1">
      <alignment vertical="center"/>
    </xf>
    <xf numFmtId="9" fontId="0" fillId="0" borderId="0" xfId="0" applyNumberFormat="1" applyBorder="1" applyProtection="1"/>
    <xf numFmtId="0" fontId="0" fillId="10" borderId="14" xfId="0" applyFill="1" applyBorder="1" applyAlignment="1" applyProtection="1">
      <alignment vertical="top" wrapText="1"/>
    </xf>
    <xf numFmtId="0" fontId="0" fillId="10" borderId="0" xfId="0" applyFill="1" applyBorder="1" applyAlignment="1" applyProtection="1">
      <alignment horizontal="right" vertical="center" wrapText="1"/>
    </xf>
    <xf numFmtId="9" fontId="0" fillId="0" borderId="0" xfId="0" applyNumberFormat="1" applyBorder="1" applyAlignment="1" applyProtection="1">
      <alignment horizontal="right" vertical="center"/>
    </xf>
    <xf numFmtId="0" fontId="0" fillId="10" borderId="0" xfId="0" applyFill="1" applyBorder="1" applyAlignment="1" applyProtection="1">
      <alignment horizontal="right" vertical="center"/>
    </xf>
    <xf numFmtId="0" fontId="0" fillId="10" borderId="10" xfId="0" applyFill="1" applyBorder="1" applyAlignment="1" applyProtection="1">
      <alignment horizontal="left" vertical="top" wrapText="1"/>
    </xf>
    <xf numFmtId="1" fontId="0" fillId="10" borderId="6" xfId="0" applyNumberFormat="1" applyFill="1" applyBorder="1" applyAlignment="1" applyProtection="1">
      <alignment vertical="center"/>
    </xf>
    <xf numFmtId="0" fontId="0" fillId="10" borderId="6" xfId="0" applyFill="1" applyBorder="1" applyAlignment="1" applyProtection="1">
      <alignment vertical="top" wrapText="1"/>
    </xf>
    <xf numFmtId="0" fontId="0" fillId="10" borderId="5" xfId="0" applyFill="1" applyBorder="1" applyAlignment="1" applyProtection="1">
      <alignment vertical="top" wrapText="1"/>
    </xf>
    <xf numFmtId="0" fontId="45" fillId="10" borderId="12" xfId="0" applyFont="1" applyFill="1" applyBorder="1" applyAlignment="1" applyProtection="1">
      <alignment horizontal="left" vertical="top"/>
    </xf>
    <xf numFmtId="0" fontId="0" fillId="10" borderId="0" xfId="0" applyFill="1" applyProtection="1"/>
    <xf numFmtId="0" fontId="0" fillId="10" borderId="0" xfId="0" applyFill="1" applyAlignment="1" applyProtection="1">
      <alignment horizontal="right"/>
    </xf>
    <xf numFmtId="0" fontId="52" fillId="0" borderId="0" xfId="0" applyFont="1" applyBorder="1" applyProtection="1"/>
    <xf numFmtId="0" fontId="0" fillId="10" borderId="7" xfId="0" applyFill="1" applyBorder="1" applyProtection="1"/>
    <xf numFmtId="0" fontId="0" fillId="0" borderId="0" xfId="0" applyBorder="1" applyAlignment="1" applyProtection="1">
      <alignment horizontal="right"/>
    </xf>
    <xf numFmtId="0" fontId="0" fillId="0" borderId="0" xfId="0" applyBorder="1" applyAlignment="1" applyProtection="1"/>
    <xf numFmtId="164" fontId="0" fillId="10" borderId="0" xfId="0" applyNumberFormat="1" applyFill="1" applyBorder="1" applyProtection="1"/>
    <xf numFmtId="169" fontId="52" fillId="10" borderId="0" xfId="0" applyNumberFormat="1" applyFont="1" applyFill="1" applyBorder="1" applyProtection="1"/>
    <xf numFmtId="0" fontId="52" fillId="10" borderId="0" xfId="0" applyFont="1" applyFill="1" applyBorder="1" applyProtection="1"/>
    <xf numFmtId="0" fontId="52" fillId="10" borderId="12" xfId="0" applyFont="1" applyFill="1" applyBorder="1" applyProtection="1"/>
    <xf numFmtId="171" fontId="0" fillId="10" borderId="0" xfId="0" applyNumberFormat="1" applyFill="1" applyBorder="1" applyProtection="1"/>
    <xf numFmtId="49" fontId="0" fillId="0" borderId="14" xfId="0" applyNumberFormat="1" applyBorder="1" applyProtection="1"/>
    <xf numFmtId="2" fontId="0" fillId="10" borderId="0" xfId="0" applyNumberFormat="1" applyFill="1" applyBorder="1" applyProtection="1"/>
    <xf numFmtId="0" fontId="0" fillId="10" borderId="6" xfId="0" applyFill="1" applyBorder="1" applyProtection="1"/>
    <xf numFmtId="0" fontId="0" fillId="10" borderId="5" xfId="0" applyFill="1" applyBorder="1" applyProtection="1"/>
    <xf numFmtId="0" fontId="52" fillId="0" borderId="14" xfId="0" applyFont="1" applyBorder="1" applyAlignment="1" applyProtection="1">
      <alignment vertical="top" wrapText="1"/>
    </xf>
    <xf numFmtId="0" fontId="45" fillId="0" borderId="0" xfId="0" applyFont="1" applyBorder="1" applyAlignment="1" applyProtection="1">
      <alignment wrapText="1"/>
    </xf>
    <xf numFmtId="0" fontId="0" fillId="0" borderId="0" xfId="0" applyBorder="1" applyAlignment="1" applyProtection="1">
      <alignment wrapText="1"/>
    </xf>
    <xf numFmtId="0" fontId="0" fillId="0" borderId="0" xfId="0" applyAlignment="1" applyProtection="1">
      <alignment wrapText="1"/>
    </xf>
    <xf numFmtId="0" fontId="0" fillId="10" borderId="0" xfId="0" applyFill="1" applyAlignment="1" applyProtection="1">
      <alignment wrapText="1"/>
    </xf>
    <xf numFmtId="0" fontId="114" fillId="0" borderId="0" xfId="0" applyFont="1" applyBorder="1" applyProtection="1"/>
    <xf numFmtId="49" fontId="0" fillId="0" borderId="0" xfId="0" applyNumberFormat="1" applyBorder="1" applyProtection="1"/>
    <xf numFmtId="0" fontId="0" fillId="0" borderId="10" xfId="0" applyBorder="1" applyAlignment="1" applyProtection="1">
      <alignment vertical="top" wrapText="1"/>
    </xf>
    <xf numFmtId="0" fontId="0" fillId="0" borderId="6" xfId="0" applyBorder="1" applyAlignment="1" applyProtection="1">
      <alignment vertical="top" wrapText="1"/>
    </xf>
    <xf numFmtId="0" fontId="0" fillId="0" borderId="5" xfId="0" applyBorder="1" applyAlignment="1" applyProtection="1">
      <alignment vertical="top" wrapText="1"/>
    </xf>
  </cellXfs>
  <cellStyles count="3272">
    <cellStyle name="Dezimal (2)" xfId="294" xr:uid="{00000000-0005-0000-0000-000000000000}"/>
    <cellStyle name="Dezimal [0] 2" xfId="295" xr:uid="{00000000-0005-0000-0000-000001000000}"/>
    <cellStyle name="Dezimal [1]" xfId="296" xr:uid="{00000000-0005-0000-0000-000002000000}"/>
    <cellStyle name="Eingabe2kommastelle" xfId="297" xr:uid="{00000000-0005-0000-0000-000003000000}"/>
    <cellStyle name="Euro" xfId="32" xr:uid="{00000000-0005-0000-0000-000004000000}"/>
    <cellStyle name="Excel Built-in Normal" xfId="1" xr:uid="{00000000-0005-0000-0000-000005000000}"/>
    <cellStyle name="Heading" xfId="5" xr:uid="{00000000-0005-0000-0000-000006000000}"/>
    <cellStyle name="Heading1" xfId="6" xr:uid="{00000000-0005-0000-0000-000007000000}"/>
    <cellStyle name="Link" xfId="1129" builtinId="8"/>
    <cellStyle name="M_w_Z+%2_Sz_AS10_R_G" xfId="298" xr:uid="{00000000-0005-0000-0000-000009000000}"/>
    <cellStyle name="M_w_Z+2nr_Sz_AS10_R_G" xfId="57" xr:uid="{00000000-0005-0000-0000-00000A000000}"/>
    <cellStyle name="MatrixmitRahmen" xfId="3" xr:uid="{00000000-0005-0000-0000-00000B000000}"/>
    <cellStyle name="MatrixmitRahmeneinekommastelle" xfId="27" xr:uid="{00000000-0005-0000-0000-00000C000000}"/>
    <cellStyle name="MatrixmRahmenohneKomma" xfId="29" xr:uid="{00000000-0005-0000-0000-00000D000000}"/>
    <cellStyle name="Prozent 2" xfId="35" xr:uid="{00000000-0005-0000-0000-00000E000000}"/>
    <cellStyle name="Prozent 2 2" xfId="36" xr:uid="{00000000-0005-0000-0000-00000F000000}"/>
    <cellStyle name="Prozent 3" xfId="37" xr:uid="{00000000-0005-0000-0000-000010000000}"/>
    <cellStyle name="Prozent 4" xfId="38" xr:uid="{00000000-0005-0000-0000-000011000000}"/>
    <cellStyle name="Prozent 4 2" xfId="39" xr:uid="{00000000-0005-0000-0000-000012000000}"/>
    <cellStyle name="Result" xfId="7" xr:uid="{00000000-0005-0000-0000-000013000000}"/>
    <cellStyle name="Result2" xfId="8" xr:uid="{00000000-0005-0000-0000-000014000000}"/>
    <cellStyle name="Spaltenüberschrift" xfId="299" xr:uid="{00000000-0005-0000-0000-000015000000}"/>
    <cellStyle name="Standard" xfId="0" builtinId="0"/>
    <cellStyle name="Standard 10" xfId="25" xr:uid="{00000000-0005-0000-0000-000017000000}"/>
    <cellStyle name="Standard 11" xfId="26" xr:uid="{00000000-0005-0000-0000-000018000000}"/>
    <cellStyle name="Standard 12" xfId="2" xr:uid="{00000000-0005-0000-0000-000019000000}"/>
    <cellStyle name="Standard 12 10" xfId="552" xr:uid="{00000000-0005-0000-0000-00001A000000}"/>
    <cellStyle name="Standard 12 10 2" xfId="1067" xr:uid="{00000000-0005-0000-0000-00001B000000}"/>
    <cellStyle name="Standard 12 10 2 2" xfId="2138" xr:uid="{00000000-0005-0000-0000-00001C000000}"/>
    <cellStyle name="Standard 12 10 2 3" xfId="3210" xr:uid="{00000000-0005-0000-0000-00001D000000}"/>
    <cellStyle name="Standard 12 10 3" xfId="1626" xr:uid="{00000000-0005-0000-0000-00001E000000}"/>
    <cellStyle name="Standard 12 10 4" xfId="2698" xr:uid="{00000000-0005-0000-0000-00001F000000}"/>
    <cellStyle name="Standard 12 11" xfId="303" xr:uid="{00000000-0005-0000-0000-000020000000}"/>
    <cellStyle name="Standard 12 11 2" xfId="1378" xr:uid="{00000000-0005-0000-0000-000021000000}"/>
    <cellStyle name="Standard 12 11 3" xfId="2450" xr:uid="{00000000-0005-0000-0000-000022000000}"/>
    <cellStyle name="Standard 12 12" xfId="819" xr:uid="{00000000-0005-0000-0000-000023000000}"/>
    <cellStyle name="Standard 12 12 2" xfId="1890" xr:uid="{00000000-0005-0000-0000-000024000000}"/>
    <cellStyle name="Standard 12 12 3" xfId="2962" xr:uid="{00000000-0005-0000-0000-000025000000}"/>
    <cellStyle name="Standard 12 13" xfId="1114" xr:uid="{00000000-0005-0000-0000-000026000000}"/>
    <cellStyle name="Standard 12 13 2" xfId="2185" xr:uid="{00000000-0005-0000-0000-000027000000}"/>
    <cellStyle name="Standard 12 13 3" xfId="3257" xr:uid="{00000000-0005-0000-0000-000028000000}"/>
    <cellStyle name="Standard 12 14" xfId="1130" xr:uid="{00000000-0005-0000-0000-000029000000}"/>
    <cellStyle name="Standard 12 15" xfId="2202" xr:uid="{00000000-0005-0000-0000-00002A000000}"/>
    <cellStyle name="Standard 12 2" xfId="76" xr:uid="{00000000-0005-0000-0000-00002B000000}"/>
    <cellStyle name="Standard 12 2 2" xfId="168" xr:uid="{00000000-0005-0000-0000-00002C000000}"/>
    <cellStyle name="Standard 12 2 2 2" xfId="245" xr:uid="{00000000-0005-0000-0000-00002D000000}"/>
    <cellStyle name="Standard 12 2 2 2 2" xfId="752" xr:uid="{00000000-0005-0000-0000-00002E000000}"/>
    <cellStyle name="Standard 12 2 2 2 2 2" xfId="1826" xr:uid="{00000000-0005-0000-0000-00002F000000}"/>
    <cellStyle name="Standard 12 2 2 2 2 3" xfId="2898" xr:uid="{00000000-0005-0000-0000-000030000000}"/>
    <cellStyle name="Standard 12 2 2 2 3" xfId="503" xr:uid="{00000000-0005-0000-0000-000031000000}"/>
    <cellStyle name="Standard 12 2 2 2 3 2" xfId="1578" xr:uid="{00000000-0005-0000-0000-000032000000}"/>
    <cellStyle name="Standard 12 2 2 2 3 3" xfId="2650" xr:uid="{00000000-0005-0000-0000-000033000000}"/>
    <cellStyle name="Standard 12 2 2 2 4" xfId="1019" xr:uid="{00000000-0005-0000-0000-000034000000}"/>
    <cellStyle name="Standard 12 2 2 2 4 2" xfId="2090" xr:uid="{00000000-0005-0000-0000-000035000000}"/>
    <cellStyle name="Standard 12 2 2 2 4 3" xfId="3162" xr:uid="{00000000-0005-0000-0000-000036000000}"/>
    <cellStyle name="Standard 12 2 2 2 5" xfId="1330" xr:uid="{00000000-0005-0000-0000-000037000000}"/>
    <cellStyle name="Standard 12 2 2 2 6" xfId="2402" xr:uid="{00000000-0005-0000-0000-000038000000}"/>
    <cellStyle name="Standard 12 2 2 3" xfId="675" xr:uid="{00000000-0005-0000-0000-000039000000}"/>
    <cellStyle name="Standard 12 2 2 3 2" xfId="1749" xr:uid="{00000000-0005-0000-0000-00003A000000}"/>
    <cellStyle name="Standard 12 2 2 3 3" xfId="2821" xr:uid="{00000000-0005-0000-0000-00003B000000}"/>
    <cellStyle name="Standard 12 2 2 4" xfId="426" xr:uid="{00000000-0005-0000-0000-00003C000000}"/>
    <cellStyle name="Standard 12 2 2 4 2" xfId="1501" xr:uid="{00000000-0005-0000-0000-00003D000000}"/>
    <cellStyle name="Standard 12 2 2 4 3" xfId="2573" xr:uid="{00000000-0005-0000-0000-00003E000000}"/>
    <cellStyle name="Standard 12 2 2 5" xfId="942" xr:uid="{00000000-0005-0000-0000-00003F000000}"/>
    <cellStyle name="Standard 12 2 2 5 2" xfId="2013" xr:uid="{00000000-0005-0000-0000-000040000000}"/>
    <cellStyle name="Standard 12 2 2 5 3" xfId="3085" xr:uid="{00000000-0005-0000-0000-000041000000}"/>
    <cellStyle name="Standard 12 2 2 6" xfId="1253" xr:uid="{00000000-0005-0000-0000-000042000000}"/>
    <cellStyle name="Standard 12 2 2 7" xfId="2325" xr:uid="{00000000-0005-0000-0000-000043000000}"/>
    <cellStyle name="Standard 12 2 3" xfId="199" xr:uid="{00000000-0005-0000-0000-000044000000}"/>
    <cellStyle name="Standard 12 2 3 2" xfId="706" xr:uid="{00000000-0005-0000-0000-000045000000}"/>
    <cellStyle name="Standard 12 2 3 2 2" xfId="1780" xr:uid="{00000000-0005-0000-0000-000046000000}"/>
    <cellStyle name="Standard 12 2 3 2 3" xfId="2852" xr:uid="{00000000-0005-0000-0000-000047000000}"/>
    <cellStyle name="Standard 12 2 3 3" xfId="457" xr:uid="{00000000-0005-0000-0000-000048000000}"/>
    <cellStyle name="Standard 12 2 3 3 2" xfId="1532" xr:uid="{00000000-0005-0000-0000-000049000000}"/>
    <cellStyle name="Standard 12 2 3 3 3" xfId="2604" xr:uid="{00000000-0005-0000-0000-00004A000000}"/>
    <cellStyle name="Standard 12 2 3 4" xfId="973" xr:uid="{00000000-0005-0000-0000-00004B000000}"/>
    <cellStyle name="Standard 12 2 3 4 2" xfId="2044" xr:uid="{00000000-0005-0000-0000-00004C000000}"/>
    <cellStyle name="Standard 12 2 3 4 3" xfId="3116" xr:uid="{00000000-0005-0000-0000-00004D000000}"/>
    <cellStyle name="Standard 12 2 3 5" xfId="1284" xr:uid="{00000000-0005-0000-0000-00004E000000}"/>
    <cellStyle name="Standard 12 2 3 6" xfId="2356" xr:uid="{00000000-0005-0000-0000-00004F000000}"/>
    <cellStyle name="Standard 12 2 4" xfId="122" xr:uid="{00000000-0005-0000-0000-000050000000}"/>
    <cellStyle name="Standard 12 2 4 2" xfId="629" xr:uid="{00000000-0005-0000-0000-000051000000}"/>
    <cellStyle name="Standard 12 2 4 2 2" xfId="1703" xr:uid="{00000000-0005-0000-0000-000052000000}"/>
    <cellStyle name="Standard 12 2 4 2 3" xfId="2775" xr:uid="{00000000-0005-0000-0000-000053000000}"/>
    <cellStyle name="Standard 12 2 4 3" xfId="380" xr:uid="{00000000-0005-0000-0000-000054000000}"/>
    <cellStyle name="Standard 12 2 4 3 2" xfId="1455" xr:uid="{00000000-0005-0000-0000-000055000000}"/>
    <cellStyle name="Standard 12 2 4 3 3" xfId="2527" xr:uid="{00000000-0005-0000-0000-000056000000}"/>
    <cellStyle name="Standard 12 2 4 4" xfId="896" xr:uid="{00000000-0005-0000-0000-000057000000}"/>
    <cellStyle name="Standard 12 2 4 4 2" xfId="1967" xr:uid="{00000000-0005-0000-0000-000058000000}"/>
    <cellStyle name="Standard 12 2 4 4 3" xfId="3039" xr:uid="{00000000-0005-0000-0000-000059000000}"/>
    <cellStyle name="Standard 12 2 4 5" xfId="1207" xr:uid="{00000000-0005-0000-0000-00005A000000}"/>
    <cellStyle name="Standard 12 2 4 6" xfId="2279" xr:uid="{00000000-0005-0000-0000-00005B000000}"/>
    <cellStyle name="Standard 12 2 5" xfId="583" xr:uid="{00000000-0005-0000-0000-00005C000000}"/>
    <cellStyle name="Standard 12 2 5 2" xfId="1098" xr:uid="{00000000-0005-0000-0000-00005D000000}"/>
    <cellStyle name="Standard 12 2 5 2 2" xfId="2169" xr:uid="{00000000-0005-0000-0000-00005E000000}"/>
    <cellStyle name="Standard 12 2 5 2 3" xfId="3241" xr:uid="{00000000-0005-0000-0000-00005F000000}"/>
    <cellStyle name="Standard 12 2 5 3" xfId="1657" xr:uid="{00000000-0005-0000-0000-000060000000}"/>
    <cellStyle name="Standard 12 2 5 4" xfId="2729" xr:uid="{00000000-0005-0000-0000-000061000000}"/>
    <cellStyle name="Standard 12 2 6" xfId="334" xr:uid="{00000000-0005-0000-0000-000062000000}"/>
    <cellStyle name="Standard 12 2 6 2" xfId="1409" xr:uid="{00000000-0005-0000-0000-000063000000}"/>
    <cellStyle name="Standard 12 2 6 3" xfId="2481" xr:uid="{00000000-0005-0000-0000-000064000000}"/>
    <cellStyle name="Standard 12 2 7" xfId="850" xr:uid="{00000000-0005-0000-0000-000065000000}"/>
    <cellStyle name="Standard 12 2 7 2" xfId="1921" xr:uid="{00000000-0005-0000-0000-000066000000}"/>
    <cellStyle name="Standard 12 2 7 3" xfId="2993" xr:uid="{00000000-0005-0000-0000-000067000000}"/>
    <cellStyle name="Standard 12 2 8" xfId="1161" xr:uid="{00000000-0005-0000-0000-000068000000}"/>
    <cellStyle name="Standard 12 2 9" xfId="2233" xr:uid="{00000000-0005-0000-0000-000069000000}"/>
    <cellStyle name="Standard 12 3" xfId="59" xr:uid="{00000000-0005-0000-0000-00006A000000}"/>
    <cellStyle name="Standard 12 3 2" xfId="229" xr:uid="{00000000-0005-0000-0000-00006B000000}"/>
    <cellStyle name="Standard 12 3 2 2" xfId="736" xr:uid="{00000000-0005-0000-0000-00006C000000}"/>
    <cellStyle name="Standard 12 3 2 2 2" xfId="1810" xr:uid="{00000000-0005-0000-0000-00006D000000}"/>
    <cellStyle name="Standard 12 3 2 2 3" xfId="2882" xr:uid="{00000000-0005-0000-0000-00006E000000}"/>
    <cellStyle name="Standard 12 3 2 3" xfId="487" xr:uid="{00000000-0005-0000-0000-00006F000000}"/>
    <cellStyle name="Standard 12 3 2 3 2" xfId="1562" xr:uid="{00000000-0005-0000-0000-000070000000}"/>
    <cellStyle name="Standard 12 3 2 3 3" xfId="2634" xr:uid="{00000000-0005-0000-0000-000071000000}"/>
    <cellStyle name="Standard 12 3 2 4" xfId="1003" xr:uid="{00000000-0005-0000-0000-000072000000}"/>
    <cellStyle name="Standard 12 3 2 4 2" xfId="2074" xr:uid="{00000000-0005-0000-0000-000073000000}"/>
    <cellStyle name="Standard 12 3 2 4 3" xfId="3146" xr:uid="{00000000-0005-0000-0000-000074000000}"/>
    <cellStyle name="Standard 12 3 2 5" xfId="1314" xr:uid="{00000000-0005-0000-0000-000075000000}"/>
    <cellStyle name="Standard 12 3 2 6" xfId="2386" xr:uid="{00000000-0005-0000-0000-000076000000}"/>
    <cellStyle name="Standard 12 3 3" xfId="152" xr:uid="{00000000-0005-0000-0000-000077000000}"/>
    <cellStyle name="Standard 12 3 3 2" xfId="659" xr:uid="{00000000-0005-0000-0000-000078000000}"/>
    <cellStyle name="Standard 12 3 3 2 2" xfId="1733" xr:uid="{00000000-0005-0000-0000-000079000000}"/>
    <cellStyle name="Standard 12 3 3 2 3" xfId="2805" xr:uid="{00000000-0005-0000-0000-00007A000000}"/>
    <cellStyle name="Standard 12 3 3 3" xfId="410" xr:uid="{00000000-0005-0000-0000-00007B000000}"/>
    <cellStyle name="Standard 12 3 3 3 2" xfId="1485" xr:uid="{00000000-0005-0000-0000-00007C000000}"/>
    <cellStyle name="Standard 12 3 3 3 3" xfId="2557" xr:uid="{00000000-0005-0000-0000-00007D000000}"/>
    <cellStyle name="Standard 12 3 3 4" xfId="926" xr:uid="{00000000-0005-0000-0000-00007E000000}"/>
    <cellStyle name="Standard 12 3 3 4 2" xfId="1997" xr:uid="{00000000-0005-0000-0000-00007F000000}"/>
    <cellStyle name="Standard 12 3 3 4 3" xfId="3069" xr:uid="{00000000-0005-0000-0000-000080000000}"/>
    <cellStyle name="Standard 12 3 3 5" xfId="1237" xr:uid="{00000000-0005-0000-0000-000081000000}"/>
    <cellStyle name="Standard 12 3 3 6" xfId="2309" xr:uid="{00000000-0005-0000-0000-000082000000}"/>
    <cellStyle name="Standard 12 3 4" xfId="567" xr:uid="{00000000-0005-0000-0000-000083000000}"/>
    <cellStyle name="Standard 12 3 4 2" xfId="1082" xr:uid="{00000000-0005-0000-0000-000084000000}"/>
    <cellStyle name="Standard 12 3 4 2 2" xfId="2153" xr:uid="{00000000-0005-0000-0000-000085000000}"/>
    <cellStyle name="Standard 12 3 4 2 3" xfId="3225" xr:uid="{00000000-0005-0000-0000-000086000000}"/>
    <cellStyle name="Standard 12 3 4 3" xfId="1641" xr:uid="{00000000-0005-0000-0000-000087000000}"/>
    <cellStyle name="Standard 12 3 4 4" xfId="2713" xr:uid="{00000000-0005-0000-0000-000088000000}"/>
    <cellStyle name="Standard 12 3 5" xfId="318" xr:uid="{00000000-0005-0000-0000-000089000000}"/>
    <cellStyle name="Standard 12 3 5 2" xfId="1393" xr:uid="{00000000-0005-0000-0000-00008A000000}"/>
    <cellStyle name="Standard 12 3 5 3" xfId="2465" xr:uid="{00000000-0005-0000-0000-00008B000000}"/>
    <cellStyle name="Standard 12 3 6" xfId="834" xr:uid="{00000000-0005-0000-0000-00008C000000}"/>
    <cellStyle name="Standard 12 3 6 2" xfId="1905" xr:uid="{00000000-0005-0000-0000-00008D000000}"/>
    <cellStyle name="Standard 12 3 6 3" xfId="2977" xr:uid="{00000000-0005-0000-0000-00008E000000}"/>
    <cellStyle name="Standard 12 3 7" xfId="1145" xr:uid="{00000000-0005-0000-0000-00008F000000}"/>
    <cellStyle name="Standard 12 3 8" xfId="2217" xr:uid="{00000000-0005-0000-0000-000090000000}"/>
    <cellStyle name="Standard 12 4" xfId="137" xr:uid="{00000000-0005-0000-0000-000091000000}"/>
    <cellStyle name="Standard 12 4 2" xfId="214" xr:uid="{00000000-0005-0000-0000-000092000000}"/>
    <cellStyle name="Standard 12 4 2 2" xfId="721" xr:uid="{00000000-0005-0000-0000-000093000000}"/>
    <cellStyle name="Standard 12 4 2 2 2" xfId="1795" xr:uid="{00000000-0005-0000-0000-000094000000}"/>
    <cellStyle name="Standard 12 4 2 2 3" xfId="2867" xr:uid="{00000000-0005-0000-0000-000095000000}"/>
    <cellStyle name="Standard 12 4 2 3" xfId="472" xr:uid="{00000000-0005-0000-0000-000096000000}"/>
    <cellStyle name="Standard 12 4 2 3 2" xfId="1547" xr:uid="{00000000-0005-0000-0000-000097000000}"/>
    <cellStyle name="Standard 12 4 2 3 3" xfId="2619" xr:uid="{00000000-0005-0000-0000-000098000000}"/>
    <cellStyle name="Standard 12 4 2 4" xfId="988" xr:uid="{00000000-0005-0000-0000-000099000000}"/>
    <cellStyle name="Standard 12 4 2 4 2" xfId="2059" xr:uid="{00000000-0005-0000-0000-00009A000000}"/>
    <cellStyle name="Standard 12 4 2 4 3" xfId="3131" xr:uid="{00000000-0005-0000-0000-00009B000000}"/>
    <cellStyle name="Standard 12 4 2 5" xfId="1299" xr:uid="{00000000-0005-0000-0000-00009C000000}"/>
    <cellStyle name="Standard 12 4 2 6" xfId="2371" xr:uid="{00000000-0005-0000-0000-00009D000000}"/>
    <cellStyle name="Standard 12 4 3" xfId="644" xr:uid="{00000000-0005-0000-0000-00009E000000}"/>
    <cellStyle name="Standard 12 4 3 2" xfId="1718" xr:uid="{00000000-0005-0000-0000-00009F000000}"/>
    <cellStyle name="Standard 12 4 3 3" xfId="2790" xr:uid="{00000000-0005-0000-0000-0000A0000000}"/>
    <cellStyle name="Standard 12 4 4" xfId="395" xr:uid="{00000000-0005-0000-0000-0000A1000000}"/>
    <cellStyle name="Standard 12 4 4 2" xfId="1470" xr:uid="{00000000-0005-0000-0000-0000A2000000}"/>
    <cellStyle name="Standard 12 4 4 3" xfId="2542" xr:uid="{00000000-0005-0000-0000-0000A3000000}"/>
    <cellStyle name="Standard 12 4 5" xfId="911" xr:uid="{00000000-0005-0000-0000-0000A4000000}"/>
    <cellStyle name="Standard 12 4 5 2" xfId="1982" xr:uid="{00000000-0005-0000-0000-0000A5000000}"/>
    <cellStyle name="Standard 12 4 5 3" xfId="3054" xr:uid="{00000000-0005-0000-0000-0000A6000000}"/>
    <cellStyle name="Standard 12 4 6" xfId="1222" xr:uid="{00000000-0005-0000-0000-0000A7000000}"/>
    <cellStyle name="Standard 12 4 7" xfId="2294" xr:uid="{00000000-0005-0000-0000-0000A8000000}"/>
    <cellStyle name="Standard 12 5" xfId="106" xr:uid="{00000000-0005-0000-0000-0000A9000000}"/>
    <cellStyle name="Standard 12 5 2" xfId="613" xr:uid="{00000000-0005-0000-0000-0000AA000000}"/>
    <cellStyle name="Standard 12 5 2 2" xfId="1687" xr:uid="{00000000-0005-0000-0000-0000AB000000}"/>
    <cellStyle name="Standard 12 5 2 3" xfId="2759" xr:uid="{00000000-0005-0000-0000-0000AC000000}"/>
    <cellStyle name="Standard 12 5 3" xfId="364" xr:uid="{00000000-0005-0000-0000-0000AD000000}"/>
    <cellStyle name="Standard 12 5 3 2" xfId="1439" xr:uid="{00000000-0005-0000-0000-0000AE000000}"/>
    <cellStyle name="Standard 12 5 3 3" xfId="2511" xr:uid="{00000000-0005-0000-0000-0000AF000000}"/>
    <cellStyle name="Standard 12 5 4" xfId="880" xr:uid="{00000000-0005-0000-0000-0000B0000000}"/>
    <cellStyle name="Standard 12 5 4 2" xfId="1951" xr:uid="{00000000-0005-0000-0000-0000B1000000}"/>
    <cellStyle name="Standard 12 5 4 3" xfId="3023" xr:uid="{00000000-0005-0000-0000-0000B2000000}"/>
    <cellStyle name="Standard 12 5 5" xfId="1191" xr:uid="{00000000-0005-0000-0000-0000B3000000}"/>
    <cellStyle name="Standard 12 5 6" xfId="2263" xr:uid="{00000000-0005-0000-0000-0000B4000000}"/>
    <cellStyle name="Standard 12 6" xfId="183" xr:uid="{00000000-0005-0000-0000-0000B5000000}"/>
    <cellStyle name="Standard 12 6 2" xfId="690" xr:uid="{00000000-0005-0000-0000-0000B6000000}"/>
    <cellStyle name="Standard 12 6 2 2" xfId="1764" xr:uid="{00000000-0005-0000-0000-0000B7000000}"/>
    <cellStyle name="Standard 12 6 2 3" xfId="2836" xr:uid="{00000000-0005-0000-0000-0000B8000000}"/>
    <cellStyle name="Standard 12 6 3" xfId="441" xr:uid="{00000000-0005-0000-0000-0000B9000000}"/>
    <cellStyle name="Standard 12 6 3 2" xfId="1516" xr:uid="{00000000-0005-0000-0000-0000BA000000}"/>
    <cellStyle name="Standard 12 6 3 3" xfId="2588" xr:uid="{00000000-0005-0000-0000-0000BB000000}"/>
    <cellStyle name="Standard 12 6 4" xfId="957" xr:uid="{00000000-0005-0000-0000-0000BC000000}"/>
    <cellStyle name="Standard 12 6 4 2" xfId="2028" xr:uid="{00000000-0005-0000-0000-0000BD000000}"/>
    <cellStyle name="Standard 12 6 4 3" xfId="3100" xr:uid="{00000000-0005-0000-0000-0000BE000000}"/>
    <cellStyle name="Standard 12 6 5" xfId="1268" xr:uid="{00000000-0005-0000-0000-0000BF000000}"/>
    <cellStyle name="Standard 12 6 6" xfId="2340" xr:uid="{00000000-0005-0000-0000-0000C0000000}"/>
    <cellStyle name="Standard 12 7" xfId="91" xr:uid="{00000000-0005-0000-0000-0000C1000000}"/>
    <cellStyle name="Standard 12 7 2" xfId="598" xr:uid="{00000000-0005-0000-0000-0000C2000000}"/>
    <cellStyle name="Standard 12 7 2 2" xfId="1672" xr:uid="{00000000-0005-0000-0000-0000C3000000}"/>
    <cellStyle name="Standard 12 7 2 3" xfId="2744" xr:uid="{00000000-0005-0000-0000-0000C4000000}"/>
    <cellStyle name="Standard 12 7 3" xfId="349" xr:uid="{00000000-0005-0000-0000-0000C5000000}"/>
    <cellStyle name="Standard 12 7 3 2" xfId="1424" xr:uid="{00000000-0005-0000-0000-0000C6000000}"/>
    <cellStyle name="Standard 12 7 3 3" xfId="2496" xr:uid="{00000000-0005-0000-0000-0000C7000000}"/>
    <cellStyle name="Standard 12 7 4" xfId="865" xr:uid="{00000000-0005-0000-0000-0000C8000000}"/>
    <cellStyle name="Standard 12 7 4 2" xfId="1936" xr:uid="{00000000-0005-0000-0000-0000C9000000}"/>
    <cellStyle name="Standard 12 7 4 3" xfId="3008" xr:uid="{00000000-0005-0000-0000-0000CA000000}"/>
    <cellStyle name="Standard 12 7 5" xfId="1176" xr:uid="{00000000-0005-0000-0000-0000CB000000}"/>
    <cellStyle name="Standard 12 7 6" xfId="2248" xr:uid="{00000000-0005-0000-0000-0000CC000000}"/>
    <cellStyle name="Standard 12 8" xfId="261" xr:uid="{00000000-0005-0000-0000-0000CD000000}"/>
    <cellStyle name="Standard 12 8 2" xfId="803" xr:uid="{00000000-0005-0000-0000-0000CE000000}"/>
    <cellStyle name="Standard 12 8 2 2" xfId="1875" xr:uid="{00000000-0005-0000-0000-0000CF000000}"/>
    <cellStyle name="Standard 12 8 2 3" xfId="2947" xr:uid="{00000000-0005-0000-0000-0000D0000000}"/>
    <cellStyle name="Standard 12 8 3" xfId="769" xr:uid="{00000000-0005-0000-0000-0000D1000000}"/>
    <cellStyle name="Standard 12 8 3 2" xfId="1842" xr:uid="{00000000-0005-0000-0000-0000D2000000}"/>
    <cellStyle name="Standard 12 8 3 3" xfId="2914" xr:uid="{00000000-0005-0000-0000-0000D3000000}"/>
    <cellStyle name="Standard 12 8 4" xfId="519" xr:uid="{00000000-0005-0000-0000-0000D4000000}"/>
    <cellStyle name="Standard 12 8 4 2" xfId="1594" xr:uid="{00000000-0005-0000-0000-0000D5000000}"/>
    <cellStyle name="Standard 12 8 4 3" xfId="2666" xr:uid="{00000000-0005-0000-0000-0000D6000000}"/>
    <cellStyle name="Standard 12 8 5" xfId="1035" xr:uid="{00000000-0005-0000-0000-0000D7000000}"/>
    <cellStyle name="Standard 12 8 5 2" xfId="2106" xr:uid="{00000000-0005-0000-0000-0000D8000000}"/>
    <cellStyle name="Standard 12 8 5 3" xfId="3178" xr:uid="{00000000-0005-0000-0000-0000D9000000}"/>
    <cellStyle name="Standard 12 8 6" xfId="1346" xr:uid="{00000000-0005-0000-0000-0000DA000000}"/>
    <cellStyle name="Standard 12 8 7" xfId="2418" xr:uid="{00000000-0005-0000-0000-0000DB000000}"/>
    <cellStyle name="Standard 12 9" xfId="277" xr:uid="{00000000-0005-0000-0000-0000DC000000}"/>
    <cellStyle name="Standard 12 9 2" xfId="785" xr:uid="{00000000-0005-0000-0000-0000DD000000}"/>
    <cellStyle name="Standard 12 9 2 2" xfId="1858" xr:uid="{00000000-0005-0000-0000-0000DE000000}"/>
    <cellStyle name="Standard 12 9 2 3" xfId="2930" xr:uid="{00000000-0005-0000-0000-0000DF000000}"/>
    <cellStyle name="Standard 12 9 3" xfId="535" xr:uid="{00000000-0005-0000-0000-0000E0000000}"/>
    <cellStyle name="Standard 12 9 3 2" xfId="1610" xr:uid="{00000000-0005-0000-0000-0000E1000000}"/>
    <cellStyle name="Standard 12 9 3 3" xfId="2682" xr:uid="{00000000-0005-0000-0000-0000E2000000}"/>
    <cellStyle name="Standard 12 9 4" xfId="1051" xr:uid="{00000000-0005-0000-0000-0000E3000000}"/>
    <cellStyle name="Standard 12 9 4 2" xfId="2122" xr:uid="{00000000-0005-0000-0000-0000E4000000}"/>
    <cellStyle name="Standard 12 9 4 3" xfId="3194" xr:uid="{00000000-0005-0000-0000-0000E5000000}"/>
    <cellStyle name="Standard 12 9 5" xfId="1362" xr:uid="{00000000-0005-0000-0000-0000E6000000}"/>
    <cellStyle name="Standard 12 9 6" xfId="2434" xr:uid="{00000000-0005-0000-0000-0000E7000000}"/>
    <cellStyle name="Standard 13" xfId="58" xr:uid="{00000000-0005-0000-0000-0000E8000000}"/>
    <cellStyle name="Standard 14" xfId="75" xr:uid="{00000000-0005-0000-0000-0000E9000000}"/>
    <cellStyle name="Standard 15" xfId="74" xr:uid="{00000000-0005-0000-0000-0000EA000000}"/>
    <cellStyle name="Standard 15 2" xfId="167" xr:uid="{00000000-0005-0000-0000-0000EB000000}"/>
    <cellStyle name="Standard 15 2 2" xfId="244" xr:uid="{00000000-0005-0000-0000-0000EC000000}"/>
    <cellStyle name="Standard 15 2 2 2" xfId="751" xr:uid="{00000000-0005-0000-0000-0000ED000000}"/>
    <cellStyle name="Standard 15 2 2 2 2" xfId="1825" xr:uid="{00000000-0005-0000-0000-0000EE000000}"/>
    <cellStyle name="Standard 15 2 2 2 3" xfId="2897" xr:uid="{00000000-0005-0000-0000-0000EF000000}"/>
    <cellStyle name="Standard 15 2 2 3" xfId="502" xr:uid="{00000000-0005-0000-0000-0000F0000000}"/>
    <cellStyle name="Standard 15 2 2 3 2" xfId="1577" xr:uid="{00000000-0005-0000-0000-0000F1000000}"/>
    <cellStyle name="Standard 15 2 2 3 3" xfId="2649" xr:uid="{00000000-0005-0000-0000-0000F2000000}"/>
    <cellStyle name="Standard 15 2 2 4" xfId="1018" xr:uid="{00000000-0005-0000-0000-0000F3000000}"/>
    <cellStyle name="Standard 15 2 2 4 2" xfId="2089" xr:uid="{00000000-0005-0000-0000-0000F4000000}"/>
    <cellStyle name="Standard 15 2 2 4 3" xfId="3161" xr:uid="{00000000-0005-0000-0000-0000F5000000}"/>
    <cellStyle name="Standard 15 2 2 5" xfId="1329" xr:uid="{00000000-0005-0000-0000-0000F6000000}"/>
    <cellStyle name="Standard 15 2 2 6" xfId="2401" xr:uid="{00000000-0005-0000-0000-0000F7000000}"/>
    <cellStyle name="Standard 15 2 3" xfId="674" xr:uid="{00000000-0005-0000-0000-0000F8000000}"/>
    <cellStyle name="Standard 15 2 3 2" xfId="1748" xr:uid="{00000000-0005-0000-0000-0000F9000000}"/>
    <cellStyle name="Standard 15 2 3 3" xfId="2820" xr:uid="{00000000-0005-0000-0000-0000FA000000}"/>
    <cellStyle name="Standard 15 2 4" xfId="425" xr:uid="{00000000-0005-0000-0000-0000FB000000}"/>
    <cellStyle name="Standard 15 2 4 2" xfId="1500" xr:uid="{00000000-0005-0000-0000-0000FC000000}"/>
    <cellStyle name="Standard 15 2 4 3" xfId="2572" xr:uid="{00000000-0005-0000-0000-0000FD000000}"/>
    <cellStyle name="Standard 15 2 5" xfId="941" xr:uid="{00000000-0005-0000-0000-0000FE000000}"/>
    <cellStyle name="Standard 15 2 5 2" xfId="2012" xr:uid="{00000000-0005-0000-0000-0000FF000000}"/>
    <cellStyle name="Standard 15 2 5 3" xfId="3084" xr:uid="{00000000-0005-0000-0000-000000010000}"/>
    <cellStyle name="Standard 15 2 6" xfId="1252" xr:uid="{00000000-0005-0000-0000-000001010000}"/>
    <cellStyle name="Standard 15 2 7" xfId="2324" xr:uid="{00000000-0005-0000-0000-000002010000}"/>
    <cellStyle name="Standard 15 3" xfId="198" xr:uid="{00000000-0005-0000-0000-000003010000}"/>
    <cellStyle name="Standard 15 3 2" xfId="705" xr:uid="{00000000-0005-0000-0000-000004010000}"/>
    <cellStyle name="Standard 15 3 2 2" xfId="1779" xr:uid="{00000000-0005-0000-0000-000005010000}"/>
    <cellStyle name="Standard 15 3 2 3" xfId="2851" xr:uid="{00000000-0005-0000-0000-000006010000}"/>
    <cellStyle name="Standard 15 3 3" xfId="456" xr:uid="{00000000-0005-0000-0000-000007010000}"/>
    <cellStyle name="Standard 15 3 3 2" xfId="1531" xr:uid="{00000000-0005-0000-0000-000008010000}"/>
    <cellStyle name="Standard 15 3 3 3" xfId="2603" xr:uid="{00000000-0005-0000-0000-000009010000}"/>
    <cellStyle name="Standard 15 3 4" xfId="972" xr:uid="{00000000-0005-0000-0000-00000A010000}"/>
    <cellStyle name="Standard 15 3 4 2" xfId="2043" xr:uid="{00000000-0005-0000-0000-00000B010000}"/>
    <cellStyle name="Standard 15 3 4 3" xfId="3115" xr:uid="{00000000-0005-0000-0000-00000C010000}"/>
    <cellStyle name="Standard 15 3 5" xfId="1283" xr:uid="{00000000-0005-0000-0000-00000D010000}"/>
    <cellStyle name="Standard 15 3 6" xfId="2355" xr:uid="{00000000-0005-0000-0000-00000E010000}"/>
    <cellStyle name="Standard 15 4" xfId="121" xr:uid="{00000000-0005-0000-0000-00000F010000}"/>
    <cellStyle name="Standard 15 4 2" xfId="628" xr:uid="{00000000-0005-0000-0000-000010010000}"/>
    <cellStyle name="Standard 15 4 2 2" xfId="1702" xr:uid="{00000000-0005-0000-0000-000011010000}"/>
    <cellStyle name="Standard 15 4 2 3" xfId="2774" xr:uid="{00000000-0005-0000-0000-000012010000}"/>
    <cellStyle name="Standard 15 4 3" xfId="379" xr:uid="{00000000-0005-0000-0000-000013010000}"/>
    <cellStyle name="Standard 15 4 3 2" xfId="1454" xr:uid="{00000000-0005-0000-0000-000014010000}"/>
    <cellStyle name="Standard 15 4 3 3" xfId="2526" xr:uid="{00000000-0005-0000-0000-000015010000}"/>
    <cellStyle name="Standard 15 4 4" xfId="895" xr:uid="{00000000-0005-0000-0000-000016010000}"/>
    <cellStyle name="Standard 15 4 4 2" xfId="1966" xr:uid="{00000000-0005-0000-0000-000017010000}"/>
    <cellStyle name="Standard 15 4 4 3" xfId="3038" xr:uid="{00000000-0005-0000-0000-000018010000}"/>
    <cellStyle name="Standard 15 4 5" xfId="1206" xr:uid="{00000000-0005-0000-0000-000019010000}"/>
    <cellStyle name="Standard 15 4 6" xfId="2278" xr:uid="{00000000-0005-0000-0000-00001A010000}"/>
    <cellStyle name="Standard 15 5" xfId="582" xr:uid="{00000000-0005-0000-0000-00001B010000}"/>
    <cellStyle name="Standard 15 5 2" xfId="1097" xr:uid="{00000000-0005-0000-0000-00001C010000}"/>
    <cellStyle name="Standard 15 5 2 2" xfId="2168" xr:uid="{00000000-0005-0000-0000-00001D010000}"/>
    <cellStyle name="Standard 15 5 2 3" xfId="3240" xr:uid="{00000000-0005-0000-0000-00001E010000}"/>
    <cellStyle name="Standard 15 5 3" xfId="1656" xr:uid="{00000000-0005-0000-0000-00001F010000}"/>
    <cellStyle name="Standard 15 5 4" xfId="2728" xr:uid="{00000000-0005-0000-0000-000020010000}"/>
    <cellStyle name="Standard 15 6" xfId="333" xr:uid="{00000000-0005-0000-0000-000021010000}"/>
    <cellStyle name="Standard 15 6 2" xfId="1408" xr:uid="{00000000-0005-0000-0000-000022010000}"/>
    <cellStyle name="Standard 15 6 3" xfId="2480" xr:uid="{00000000-0005-0000-0000-000023010000}"/>
    <cellStyle name="Standard 15 7" xfId="849" xr:uid="{00000000-0005-0000-0000-000024010000}"/>
    <cellStyle name="Standard 15 7 2" xfId="1920" xr:uid="{00000000-0005-0000-0000-000025010000}"/>
    <cellStyle name="Standard 15 7 3" xfId="2992" xr:uid="{00000000-0005-0000-0000-000026010000}"/>
    <cellStyle name="Standard 15 8" xfId="1160" xr:uid="{00000000-0005-0000-0000-000027010000}"/>
    <cellStyle name="Standard 15 9" xfId="2232" xr:uid="{00000000-0005-0000-0000-000028010000}"/>
    <cellStyle name="Standard 16" xfId="260" xr:uid="{00000000-0005-0000-0000-000029010000}"/>
    <cellStyle name="Standard 16 2" xfId="802" xr:uid="{00000000-0005-0000-0000-00002A010000}"/>
    <cellStyle name="Standard 16 2 2" xfId="1874" xr:uid="{00000000-0005-0000-0000-00002B010000}"/>
    <cellStyle name="Standard 16 2 3" xfId="2946" xr:uid="{00000000-0005-0000-0000-00002C010000}"/>
    <cellStyle name="Standard 16 3" xfId="768" xr:uid="{00000000-0005-0000-0000-00002D010000}"/>
    <cellStyle name="Standard 16 3 2" xfId="1841" xr:uid="{00000000-0005-0000-0000-00002E010000}"/>
    <cellStyle name="Standard 16 3 3" xfId="2913" xr:uid="{00000000-0005-0000-0000-00002F010000}"/>
    <cellStyle name="Standard 16 4" xfId="518" xr:uid="{00000000-0005-0000-0000-000030010000}"/>
    <cellStyle name="Standard 16 4 2" xfId="1593" xr:uid="{00000000-0005-0000-0000-000031010000}"/>
    <cellStyle name="Standard 16 4 3" xfId="2665" xr:uid="{00000000-0005-0000-0000-000032010000}"/>
    <cellStyle name="Standard 16 5" xfId="1034" xr:uid="{00000000-0005-0000-0000-000033010000}"/>
    <cellStyle name="Standard 16 5 2" xfId="2105" xr:uid="{00000000-0005-0000-0000-000034010000}"/>
    <cellStyle name="Standard 16 5 3" xfId="3177" xr:uid="{00000000-0005-0000-0000-000035010000}"/>
    <cellStyle name="Standard 16 6" xfId="1345" xr:uid="{00000000-0005-0000-0000-000036010000}"/>
    <cellStyle name="Standard 16 7" xfId="2417" xr:uid="{00000000-0005-0000-0000-000037010000}"/>
    <cellStyle name="Standard 17" xfId="276" xr:uid="{00000000-0005-0000-0000-000038010000}"/>
    <cellStyle name="Standard 17 2" xfId="784" xr:uid="{00000000-0005-0000-0000-000039010000}"/>
    <cellStyle name="Standard 17 2 2" xfId="1857" xr:uid="{00000000-0005-0000-0000-00003A010000}"/>
    <cellStyle name="Standard 17 2 3" xfId="2929" xr:uid="{00000000-0005-0000-0000-00003B010000}"/>
    <cellStyle name="Standard 17 3" xfId="534" xr:uid="{00000000-0005-0000-0000-00003C010000}"/>
    <cellStyle name="Standard 17 3 2" xfId="1609" xr:uid="{00000000-0005-0000-0000-00003D010000}"/>
    <cellStyle name="Standard 17 3 3" xfId="2681" xr:uid="{00000000-0005-0000-0000-00003E010000}"/>
    <cellStyle name="Standard 17 4" xfId="1050" xr:uid="{00000000-0005-0000-0000-00003F010000}"/>
    <cellStyle name="Standard 17 4 2" xfId="2121" xr:uid="{00000000-0005-0000-0000-000040010000}"/>
    <cellStyle name="Standard 17 4 3" xfId="3193" xr:uid="{00000000-0005-0000-0000-000041010000}"/>
    <cellStyle name="Standard 17 5" xfId="1361" xr:uid="{00000000-0005-0000-0000-000042010000}"/>
    <cellStyle name="Standard 17 6" xfId="2433" xr:uid="{00000000-0005-0000-0000-000043010000}"/>
    <cellStyle name="Standard 18" xfId="292" xr:uid="{00000000-0005-0000-0000-000044010000}"/>
    <cellStyle name="Standard 18 2" xfId="800" xr:uid="{00000000-0005-0000-0000-000045010000}"/>
    <cellStyle name="Standard 18 2 2" xfId="1873" xr:uid="{00000000-0005-0000-0000-000046010000}"/>
    <cellStyle name="Standard 18 2 3" xfId="2945" xr:uid="{00000000-0005-0000-0000-000047010000}"/>
    <cellStyle name="Standard 18 3" xfId="550" xr:uid="{00000000-0005-0000-0000-000048010000}"/>
    <cellStyle name="Standard 18 3 2" xfId="1625" xr:uid="{00000000-0005-0000-0000-000049010000}"/>
    <cellStyle name="Standard 18 3 3" xfId="2697" xr:uid="{00000000-0005-0000-0000-00004A010000}"/>
    <cellStyle name="Standard 18 4" xfId="1066" xr:uid="{00000000-0005-0000-0000-00004B010000}"/>
    <cellStyle name="Standard 18 4 2" xfId="2137" xr:uid="{00000000-0005-0000-0000-00004C010000}"/>
    <cellStyle name="Standard 18 4 3" xfId="3209" xr:uid="{00000000-0005-0000-0000-00004D010000}"/>
    <cellStyle name="Standard 18 5" xfId="1377" xr:uid="{00000000-0005-0000-0000-00004E010000}"/>
    <cellStyle name="Standard 18 6" xfId="2449" xr:uid="{00000000-0005-0000-0000-00004F010000}"/>
    <cellStyle name="Standard 19" xfId="293" xr:uid="{00000000-0005-0000-0000-000050010000}"/>
    <cellStyle name="Standard 19 2" xfId="818" xr:uid="{00000000-0005-0000-0000-000051010000}"/>
    <cellStyle name="Standard 19 3" xfId="801" xr:uid="{00000000-0005-0000-0000-000052010000}"/>
    <cellStyle name="Standard 19 4" xfId="551" xr:uid="{00000000-0005-0000-0000-000053010000}"/>
    <cellStyle name="Standard 2" xfId="4" xr:uid="{00000000-0005-0000-0000-000054010000}"/>
    <cellStyle name="Standard 2 2" xfId="31" xr:uid="{00000000-0005-0000-0000-000055010000}"/>
    <cellStyle name="Standard 2 2 2" xfId="41" xr:uid="{00000000-0005-0000-0000-000056010000}"/>
    <cellStyle name="Standard 2 3" xfId="42" xr:uid="{00000000-0005-0000-0000-000057010000}"/>
    <cellStyle name="Standard 2 3 2" xfId="43" xr:uid="{00000000-0005-0000-0000-000058010000}"/>
    <cellStyle name="Standard 2 3 2 2" xfId="44" xr:uid="{00000000-0005-0000-0000-000059010000}"/>
    <cellStyle name="Standard 2 3 2 3" xfId="45" xr:uid="{00000000-0005-0000-0000-00005A010000}"/>
    <cellStyle name="Standard 2 3 2 4" xfId="46" xr:uid="{00000000-0005-0000-0000-00005B010000}"/>
    <cellStyle name="Standard 2 3 2 4 2" xfId="47" xr:uid="{00000000-0005-0000-0000-00005C010000}"/>
    <cellStyle name="Standard 2 3 3" xfId="48" xr:uid="{00000000-0005-0000-0000-00005D010000}"/>
    <cellStyle name="Standard 2 3 4" xfId="49" xr:uid="{00000000-0005-0000-0000-00005E010000}"/>
    <cellStyle name="Standard 2 4" xfId="50" xr:uid="{00000000-0005-0000-0000-00005F010000}"/>
    <cellStyle name="Standard 2 4 2" xfId="51" xr:uid="{00000000-0005-0000-0000-000060010000}"/>
    <cellStyle name="Standard 2 4 3" xfId="52" xr:uid="{00000000-0005-0000-0000-000061010000}"/>
    <cellStyle name="Standard 2 4 4" xfId="53" xr:uid="{00000000-0005-0000-0000-000062010000}"/>
    <cellStyle name="Standard 2 4 4 2" xfId="54" xr:uid="{00000000-0005-0000-0000-000063010000}"/>
    <cellStyle name="Standard 2 5" xfId="55" xr:uid="{00000000-0005-0000-0000-000064010000}"/>
    <cellStyle name="Standard 2 6" xfId="56" xr:uid="{00000000-0005-0000-0000-000065010000}"/>
    <cellStyle name="Standard 2 7" xfId="33" xr:uid="{00000000-0005-0000-0000-000066010000}"/>
    <cellStyle name="Standard 2 8" xfId="40" xr:uid="{00000000-0005-0000-0000-000067010000}"/>
    <cellStyle name="Standard 20" xfId="767" xr:uid="{00000000-0005-0000-0000-000068010000}"/>
    <cellStyle name="Standard 21" xfId="1113" xr:uid="{00000000-0005-0000-0000-000069010000}"/>
    <cellStyle name="Standard 21 2" xfId="2184" xr:uid="{00000000-0005-0000-0000-00006A010000}"/>
    <cellStyle name="Standard 21 3" xfId="3256" xr:uid="{00000000-0005-0000-0000-00006B010000}"/>
    <cellStyle name="Standard 22" xfId="2201" xr:uid="{00000000-0005-0000-0000-00006C010000}"/>
    <cellStyle name="Standard 23" xfId="2200" xr:uid="{00000000-0005-0000-0000-00006D010000}"/>
    <cellStyle name="Standard 3" xfId="9" xr:uid="{00000000-0005-0000-0000-00006E010000}"/>
    <cellStyle name="Standard 3 10" xfId="184" xr:uid="{00000000-0005-0000-0000-00006F010000}"/>
    <cellStyle name="Standard 3 10 2" xfId="691" xr:uid="{00000000-0005-0000-0000-000070010000}"/>
    <cellStyle name="Standard 3 10 2 2" xfId="1765" xr:uid="{00000000-0005-0000-0000-000071010000}"/>
    <cellStyle name="Standard 3 10 2 3" xfId="2837" xr:uid="{00000000-0005-0000-0000-000072010000}"/>
    <cellStyle name="Standard 3 10 3" xfId="442" xr:uid="{00000000-0005-0000-0000-000073010000}"/>
    <cellStyle name="Standard 3 10 3 2" xfId="1517" xr:uid="{00000000-0005-0000-0000-000074010000}"/>
    <cellStyle name="Standard 3 10 3 3" xfId="2589" xr:uid="{00000000-0005-0000-0000-000075010000}"/>
    <cellStyle name="Standard 3 10 4" xfId="958" xr:uid="{00000000-0005-0000-0000-000076010000}"/>
    <cellStyle name="Standard 3 10 4 2" xfId="2029" xr:uid="{00000000-0005-0000-0000-000077010000}"/>
    <cellStyle name="Standard 3 10 4 3" xfId="3101" xr:uid="{00000000-0005-0000-0000-000078010000}"/>
    <cellStyle name="Standard 3 10 5" xfId="1269" xr:uid="{00000000-0005-0000-0000-000079010000}"/>
    <cellStyle name="Standard 3 10 6" xfId="2341" xr:uid="{00000000-0005-0000-0000-00007A010000}"/>
    <cellStyle name="Standard 3 11" xfId="92" xr:uid="{00000000-0005-0000-0000-00007B010000}"/>
    <cellStyle name="Standard 3 11 2" xfId="599" xr:uid="{00000000-0005-0000-0000-00007C010000}"/>
    <cellStyle name="Standard 3 11 2 2" xfId="1673" xr:uid="{00000000-0005-0000-0000-00007D010000}"/>
    <cellStyle name="Standard 3 11 2 3" xfId="2745" xr:uid="{00000000-0005-0000-0000-00007E010000}"/>
    <cellStyle name="Standard 3 11 3" xfId="350" xr:uid="{00000000-0005-0000-0000-00007F010000}"/>
    <cellStyle name="Standard 3 11 3 2" xfId="1425" xr:uid="{00000000-0005-0000-0000-000080010000}"/>
    <cellStyle name="Standard 3 11 3 3" xfId="2497" xr:uid="{00000000-0005-0000-0000-000081010000}"/>
    <cellStyle name="Standard 3 11 4" xfId="866" xr:uid="{00000000-0005-0000-0000-000082010000}"/>
    <cellStyle name="Standard 3 11 4 2" xfId="1937" xr:uid="{00000000-0005-0000-0000-000083010000}"/>
    <cellStyle name="Standard 3 11 4 3" xfId="3009" xr:uid="{00000000-0005-0000-0000-000084010000}"/>
    <cellStyle name="Standard 3 11 5" xfId="1177" xr:uid="{00000000-0005-0000-0000-000085010000}"/>
    <cellStyle name="Standard 3 11 6" xfId="2249" xr:uid="{00000000-0005-0000-0000-000086010000}"/>
    <cellStyle name="Standard 3 12" xfId="262" xr:uid="{00000000-0005-0000-0000-000087010000}"/>
    <cellStyle name="Standard 3 12 2" xfId="804" xr:uid="{00000000-0005-0000-0000-000088010000}"/>
    <cellStyle name="Standard 3 12 2 2" xfId="1876" xr:uid="{00000000-0005-0000-0000-000089010000}"/>
    <cellStyle name="Standard 3 12 2 3" xfId="2948" xr:uid="{00000000-0005-0000-0000-00008A010000}"/>
    <cellStyle name="Standard 3 12 3" xfId="770" xr:uid="{00000000-0005-0000-0000-00008B010000}"/>
    <cellStyle name="Standard 3 12 3 2" xfId="1843" xr:uid="{00000000-0005-0000-0000-00008C010000}"/>
    <cellStyle name="Standard 3 12 3 3" xfId="2915" xr:uid="{00000000-0005-0000-0000-00008D010000}"/>
    <cellStyle name="Standard 3 12 4" xfId="520" xr:uid="{00000000-0005-0000-0000-00008E010000}"/>
    <cellStyle name="Standard 3 12 4 2" xfId="1595" xr:uid="{00000000-0005-0000-0000-00008F010000}"/>
    <cellStyle name="Standard 3 12 4 3" xfId="2667" xr:uid="{00000000-0005-0000-0000-000090010000}"/>
    <cellStyle name="Standard 3 12 5" xfId="1036" xr:uid="{00000000-0005-0000-0000-000091010000}"/>
    <cellStyle name="Standard 3 12 5 2" xfId="2107" xr:uid="{00000000-0005-0000-0000-000092010000}"/>
    <cellStyle name="Standard 3 12 5 3" xfId="3179" xr:uid="{00000000-0005-0000-0000-000093010000}"/>
    <cellStyle name="Standard 3 12 6" xfId="1347" xr:uid="{00000000-0005-0000-0000-000094010000}"/>
    <cellStyle name="Standard 3 12 7" xfId="2419" xr:uid="{00000000-0005-0000-0000-000095010000}"/>
    <cellStyle name="Standard 3 13" xfId="278" xr:uid="{00000000-0005-0000-0000-000096010000}"/>
    <cellStyle name="Standard 3 13 2" xfId="786" xr:uid="{00000000-0005-0000-0000-000097010000}"/>
    <cellStyle name="Standard 3 13 2 2" xfId="1859" xr:uid="{00000000-0005-0000-0000-000098010000}"/>
    <cellStyle name="Standard 3 13 2 3" xfId="2931" xr:uid="{00000000-0005-0000-0000-000099010000}"/>
    <cellStyle name="Standard 3 13 3" xfId="536" xr:uid="{00000000-0005-0000-0000-00009A010000}"/>
    <cellStyle name="Standard 3 13 3 2" xfId="1611" xr:uid="{00000000-0005-0000-0000-00009B010000}"/>
    <cellStyle name="Standard 3 13 3 3" xfId="2683" xr:uid="{00000000-0005-0000-0000-00009C010000}"/>
    <cellStyle name="Standard 3 13 4" xfId="1052" xr:uid="{00000000-0005-0000-0000-00009D010000}"/>
    <cellStyle name="Standard 3 13 4 2" xfId="2123" xr:uid="{00000000-0005-0000-0000-00009E010000}"/>
    <cellStyle name="Standard 3 13 4 3" xfId="3195" xr:uid="{00000000-0005-0000-0000-00009F010000}"/>
    <cellStyle name="Standard 3 13 5" xfId="1363" xr:uid="{00000000-0005-0000-0000-0000A0010000}"/>
    <cellStyle name="Standard 3 13 6" xfId="2435" xr:uid="{00000000-0005-0000-0000-0000A1010000}"/>
    <cellStyle name="Standard 3 14" xfId="553" xr:uid="{00000000-0005-0000-0000-0000A2010000}"/>
    <cellStyle name="Standard 3 14 2" xfId="1068" xr:uid="{00000000-0005-0000-0000-0000A3010000}"/>
    <cellStyle name="Standard 3 14 2 2" xfId="2139" xr:uid="{00000000-0005-0000-0000-0000A4010000}"/>
    <cellStyle name="Standard 3 14 2 3" xfId="3211" xr:uid="{00000000-0005-0000-0000-0000A5010000}"/>
    <cellStyle name="Standard 3 14 3" xfId="1627" xr:uid="{00000000-0005-0000-0000-0000A6010000}"/>
    <cellStyle name="Standard 3 14 4" xfId="2699" xr:uid="{00000000-0005-0000-0000-0000A7010000}"/>
    <cellStyle name="Standard 3 15" xfId="304" xr:uid="{00000000-0005-0000-0000-0000A8010000}"/>
    <cellStyle name="Standard 3 15 2" xfId="1379" xr:uid="{00000000-0005-0000-0000-0000A9010000}"/>
    <cellStyle name="Standard 3 15 3" xfId="2451" xr:uid="{00000000-0005-0000-0000-0000AA010000}"/>
    <cellStyle name="Standard 3 16" xfId="820" xr:uid="{00000000-0005-0000-0000-0000AB010000}"/>
    <cellStyle name="Standard 3 16 2" xfId="1891" xr:uid="{00000000-0005-0000-0000-0000AC010000}"/>
    <cellStyle name="Standard 3 16 3" xfId="2963" xr:uid="{00000000-0005-0000-0000-0000AD010000}"/>
    <cellStyle name="Standard 3 17" xfId="1115" xr:uid="{00000000-0005-0000-0000-0000AE010000}"/>
    <cellStyle name="Standard 3 17 2" xfId="2186" xr:uid="{00000000-0005-0000-0000-0000AF010000}"/>
    <cellStyle name="Standard 3 17 3" xfId="3258" xr:uid="{00000000-0005-0000-0000-0000B0010000}"/>
    <cellStyle name="Standard 3 18" xfId="1131" xr:uid="{00000000-0005-0000-0000-0000B1010000}"/>
    <cellStyle name="Standard 3 19" xfId="2203" xr:uid="{00000000-0005-0000-0000-0000B2010000}"/>
    <cellStyle name="Standard 3 2" xfId="12" xr:uid="{00000000-0005-0000-0000-0000B3010000}"/>
    <cellStyle name="Standard 3 2 10" xfId="265" xr:uid="{00000000-0005-0000-0000-0000B4010000}"/>
    <cellStyle name="Standard 3 2 10 2" xfId="807" xr:uid="{00000000-0005-0000-0000-0000B5010000}"/>
    <cellStyle name="Standard 3 2 10 2 2" xfId="1879" xr:uid="{00000000-0005-0000-0000-0000B6010000}"/>
    <cellStyle name="Standard 3 2 10 2 3" xfId="2951" xr:uid="{00000000-0005-0000-0000-0000B7010000}"/>
    <cellStyle name="Standard 3 2 10 3" xfId="773" xr:uid="{00000000-0005-0000-0000-0000B8010000}"/>
    <cellStyle name="Standard 3 2 10 3 2" xfId="1846" xr:uid="{00000000-0005-0000-0000-0000B9010000}"/>
    <cellStyle name="Standard 3 2 10 3 3" xfId="2918" xr:uid="{00000000-0005-0000-0000-0000BA010000}"/>
    <cellStyle name="Standard 3 2 10 4" xfId="523" xr:uid="{00000000-0005-0000-0000-0000BB010000}"/>
    <cellStyle name="Standard 3 2 10 4 2" xfId="1598" xr:uid="{00000000-0005-0000-0000-0000BC010000}"/>
    <cellStyle name="Standard 3 2 10 4 3" xfId="2670" xr:uid="{00000000-0005-0000-0000-0000BD010000}"/>
    <cellStyle name="Standard 3 2 10 5" xfId="1039" xr:uid="{00000000-0005-0000-0000-0000BE010000}"/>
    <cellStyle name="Standard 3 2 10 5 2" xfId="2110" xr:uid="{00000000-0005-0000-0000-0000BF010000}"/>
    <cellStyle name="Standard 3 2 10 5 3" xfId="3182" xr:uid="{00000000-0005-0000-0000-0000C0010000}"/>
    <cellStyle name="Standard 3 2 10 6" xfId="1350" xr:uid="{00000000-0005-0000-0000-0000C1010000}"/>
    <cellStyle name="Standard 3 2 10 7" xfId="2422" xr:uid="{00000000-0005-0000-0000-0000C2010000}"/>
    <cellStyle name="Standard 3 2 11" xfId="281" xr:uid="{00000000-0005-0000-0000-0000C3010000}"/>
    <cellStyle name="Standard 3 2 11 2" xfId="789" xr:uid="{00000000-0005-0000-0000-0000C4010000}"/>
    <cellStyle name="Standard 3 2 11 2 2" xfId="1862" xr:uid="{00000000-0005-0000-0000-0000C5010000}"/>
    <cellStyle name="Standard 3 2 11 2 3" xfId="2934" xr:uid="{00000000-0005-0000-0000-0000C6010000}"/>
    <cellStyle name="Standard 3 2 11 3" xfId="539" xr:uid="{00000000-0005-0000-0000-0000C7010000}"/>
    <cellStyle name="Standard 3 2 11 3 2" xfId="1614" xr:uid="{00000000-0005-0000-0000-0000C8010000}"/>
    <cellStyle name="Standard 3 2 11 3 3" xfId="2686" xr:uid="{00000000-0005-0000-0000-0000C9010000}"/>
    <cellStyle name="Standard 3 2 11 4" xfId="1055" xr:uid="{00000000-0005-0000-0000-0000CA010000}"/>
    <cellStyle name="Standard 3 2 11 4 2" xfId="2126" xr:uid="{00000000-0005-0000-0000-0000CB010000}"/>
    <cellStyle name="Standard 3 2 11 4 3" xfId="3198" xr:uid="{00000000-0005-0000-0000-0000CC010000}"/>
    <cellStyle name="Standard 3 2 11 5" xfId="1366" xr:uid="{00000000-0005-0000-0000-0000CD010000}"/>
    <cellStyle name="Standard 3 2 11 6" xfId="2438" xr:uid="{00000000-0005-0000-0000-0000CE010000}"/>
    <cellStyle name="Standard 3 2 12" xfId="556" xr:uid="{00000000-0005-0000-0000-0000CF010000}"/>
    <cellStyle name="Standard 3 2 12 2" xfId="1071" xr:uid="{00000000-0005-0000-0000-0000D0010000}"/>
    <cellStyle name="Standard 3 2 12 2 2" xfId="2142" xr:uid="{00000000-0005-0000-0000-0000D1010000}"/>
    <cellStyle name="Standard 3 2 12 2 3" xfId="3214" xr:uid="{00000000-0005-0000-0000-0000D2010000}"/>
    <cellStyle name="Standard 3 2 12 3" xfId="1630" xr:uid="{00000000-0005-0000-0000-0000D3010000}"/>
    <cellStyle name="Standard 3 2 12 4" xfId="2702" xr:uid="{00000000-0005-0000-0000-0000D4010000}"/>
    <cellStyle name="Standard 3 2 13" xfId="307" xr:uid="{00000000-0005-0000-0000-0000D5010000}"/>
    <cellStyle name="Standard 3 2 13 2" xfId="1382" xr:uid="{00000000-0005-0000-0000-0000D6010000}"/>
    <cellStyle name="Standard 3 2 13 3" xfId="2454" xr:uid="{00000000-0005-0000-0000-0000D7010000}"/>
    <cellStyle name="Standard 3 2 14" xfId="823" xr:uid="{00000000-0005-0000-0000-0000D8010000}"/>
    <cellStyle name="Standard 3 2 14 2" xfId="1894" xr:uid="{00000000-0005-0000-0000-0000D9010000}"/>
    <cellStyle name="Standard 3 2 14 3" xfId="2966" xr:uid="{00000000-0005-0000-0000-0000DA010000}"/>
    <cellStyle name="Standard 3 2 15" xfId="1118" xr:uid="{00000000-0005-0000-0000-0000DB010000}"/>
    <cellStyle name="Standard 3 2 15 2" xfId="2189" xr:uid="{00000000-0005-0000-0000-0000DC010000}"/>
    <cellStyle name="Standard 3 2 15 3" xfId="3261" xr:uid="{00000000-0005-0000-0000-0000DD010000}"/>
    <cellStyle name="Standard 3 2 16" xfId="1134" xr:uid="{00000000-0005-0000-0000-0000DE010000}"/>
    <cellStyle name="Standard 3 2 17" xfId="2206" xr:uid="{00000000-0005-0000-0000-0000DF010000}"/>
    <cellStyle name="Standard 3 2 2" xfId="18" xr:uid="{00000000-0005-0000-0000-0000E0010000}"/>
    <cellStyle name="Standard 3 2 2 10" xfId="561" xr:uid="{00000000-0005-0000-0000-0000E1010000}"/>
    <cellStyle name="Standard 3 2 2 10 2" xfId="1076" xr:uid="{00000000-0005-0000-0000-0000E2010000}"/>
    <cellStyle name="Standard 3 2 2 10 2 2" xfId="2147" xr:uid="{00000000-0005-0000-0000-0000E3010000}"/>
    <cellStyle name="Standard 3 2 2 10 2 3" xfId="3219" xr:uid="{00000000-0005-0000-0000-0000E4010000}"/>
    <cellStyle name="Standard 3 2 2 10 3" xfId="1635" xr:uid="{00000000-0005-0000-0000-0000E5010000}"/>
    <cellStyle name="Standard 3 2 2 10 4" xfId="2707" xr:uid="{00000000-0005-0000-0000-0000E6010000}"/>
    <cellStyle name="Standard 3 2 2 11" xfId="312" xr:uid="{00000000-0005-0000-0000-0000E7010000}"/>
    <cellStyle name="Standard 3 2 2 11 2" xfId="1387" xr:uid="{00000000-0005-0000-0000-0000E8010000}"/>
    <cellStyle name="Standard 3 2 2 11 3" xfId="2459" xr:uid="{00000000-0005-0000-0000-0000E9010000}"/>
    <cellStyle name="Standard 3 2 2 12" xfId="828" xr:uid="{00000000-0005-0000-0000-0000EA010000}"/>
    <cellStyle name="Standard 3 2 2 12 2" xfId="1899" xr:uid="{00000000-0005-0000-0000-0000EB010000}"/>
    <cellStyle name="Standard 3 2 2 12 3" xfId="2971" xr:uid="{00000000-0005-0000-0000-0000EC010000}"/>
    <cellStyle name="Standard 3 2 2 13" xfId="1123" xr:uid="{00000000-0005-0000-0000-0000ED010000}"/>
    <cellStyle name="Standard 3 2 2 13 2" xfId="2194" xr:uid="{00000000-0005-0000-0000-0000EE010000}"/>
    <cellStyle name="Standard 3 2 2 13 3" xfId="3266" xr:uid="{00000000-0005-0000-0000-0000EF010000}"/>
    <cellStyle name="Standard 3 2 2 14" xfId="1139" xr:uid="{00000000-0005-0000-0000-0000F0010000}"/>
    <cellStyle name="Standard 3 2 2 15" xfId="2211" xr:uid="{00000000-0005-0000-0000-0000F1010000}"/>
    <cellStyle name="Standard 3 2 2 2" xfId="85" xr:uid="{00000000-0005-0000-0000-0000F2010000}"/>
    <cellStyle name="Standard 3 2 2 2 2" xfId="177" xr:uid="{00000000-0005-0000-0000-0000F3010000}"/>
    <cellStyle name="Standard 3 2 2 2 2 2" xfId="254" xr:uid="{00000000-0005-0000-0000-0000F4010000}"/>
    <cellStyle name="Standard 3 2 2 2 2 2 2" xfId="761" xr:uid="{00000000-0005-0000-0000-0000F5010000}"/>
    <cellStyle name="Standard 3 2 2 2 2 2 2 2" xfId="1835" xr:uid="{00000000-0005-0000-0000-0000F6010000}"/>
    <cellStyle name="Standard 3 2 2 2 2 2 2 3" xfId="2907" xr:uid="{00000000-0005-0000-0000-0000F7010000}"/>
    <cellStyle name="Standard 3 2 2 2 2 2 3" xfId="512" xr:uid="{00000000-0005-0000-0000-0000F8010000}"/>
    <cellStyle name="Standard 3 2 2 2 2 2 3 2" xfId="1587" xr:uid="{00000000-0005-0000-0000-0000F9010000}"/>
    <cellStyle name="Standard 3 2 2 2 2 2 3 3" xfId="2659" xr:uid="{00000000-0005-0000-0000-0000FA010000}"/>
    <cellStyle name="Standard 3 2 2 2 2 2 4" xfId="1028" xr:uid="{00000000-0005-0000-0000-0000FB010000}"/>
    <cellStyle name="Standard 3 2 2 2 2 2 4 2" xfId="2099" xr:uid="{00000000-0005-0000-0000-0000FC010000}"/>
    <cellStyle name="Standard 3 2 2 2 2 2 4 3" xfId="3171" xr:uid="{00000000-0005-0000-0000-0000FD010000}"/>
    <cellStyle name="Standard 3 2 2 2 2 2 5" xfId="1339" xr:uid="{00000000-0005-0000-0000-0000FE010000}"/>
    <cellStyle name="Standard 3 2 2 2 2 2 6" xfId="2411" xr:uid="{00000000-0005-0000-0000-0000FF010000}"/>
    <cellStyle name="Standard 3 2 2 2 2 3" xfId="684" xr:uid="{00000000-0005-0000-0000-000000020000}"/>
    <cellStyle name="Standard 3 2 2 2 2 3 2" xfId="1758" xr:uid="{00000000-0005-0000-0000-000001020000}"/>
    <cellStyle name="Standard 3 2 2 2 2 3 3" xfId="2830" xr:uid="{00000000-0005-0000-0000-000002020000}"/>
    <cellStyle name="Standard 3 2 2 2 2 4" xfId="435" xr:uid="{00000000-0005-0000-0000-000003020000}"/>
    <cellStyle name="Standard 3 2 2 2 2 4 2" xfId="1510" xr:uid="{00000000-0005-0000-0000-000004020000}"/>
    <cellStyle name="Standard 3 2 2 2 2 4 3" xfId="2582" xr:uid="{00000000-0005-0000-0000-000005020000}"/>
    <cellStyle name="Standard 3 2 2 2 2 5" xfId="951" xr:uid="{00000000-0005-0000-0000-000006020000}"/>
    <cellStyle name="Standard 3 2 2 2 2 5 2" xfId="2022" xr:uid="{00000000-0005-0000-0000-000007020000}"/>
    <cellStyle name="Standard 3 2 2 2 2 5 3" xfId="3094" xr:uid="{00000000-0005-0000-0000-000008020000}"/>
    <cellStyle name="Standard 3 2 2 2 2 6" xfId="1262" xr:uid="{00000000-0005-0000-0000-000009020000}"/>
    <cellStyle name="Standard 3 2 2 2 2 7" xfId="2334" xr:uid="{00000000-0005-0000-0000-00000A020000}"/>
    <cellStyle name="Standard 3 2 2 2 3" xfId="208" xr:uid="{00000000-0005-0000-0000-00000B020000}"/>
    <cellStyle name="Standard 3 2 2 2 3 2" xfId="715" xr:uid="{00000000-0005-0000-0000-00000C020000}"/>
    <cellStyle name="Standard 3 2 2 2 3 2 2" xfId="1789" xr:uid="{00000000-0005-0000-0000-00000D020000}"/>
    <cellStyle name="Standard 3 2 2 2 3 2 3" xfId="2861" xr:uid="{00000000-0005-0000-0000-00000E020000}"/>
    <cellStyle name="Standard 3 2 2 2 3 3" xfId="466" xr:uid="{00000000-0005-0000-0000-00000F020000}"/>
    <cellStyle name="Standard 3 2 2 2 3 3 2" xfId="1541" xr:uid="{00000000-0005-0000-0000-000010020000}"/>
    <cellStyle name="Standard 3 2 2 2 3 3 3" xfId="2613" xr:uid="{00000000-0005-0000-0000-000011020000}"/>
    <cellStyle name="Standard 3 2 2 2 3 4" xfId="982" xr:uid="{00000000-0005-0000-0000-000012020000}"/>
    <cellStyle name="Standard 3 2 2 2 3 4 2" xfId="2053" xr:uid="{00000000-0005-0000-0000-000013020000}"/>
    <cellStyle name="Standard 3 2 2 2 3 4 3" xfId="3125" xr:uid="{00000000-0005-0000-0000-000014020000}"/>
    <cellStyle name="Standard 3 2 2 2 3 5" xfId="1293" xr:uid="{00000000-0005-0000-0000-000015020000}"/>
    <cellStyle name="Standard 3 2 2 2 3 6" xfId="2365" xr:uid="{00000000-0005-0000-0000-000016020000}"/>
    <cellStyle name="Standard 3 2 2 2 4" xfId="131" xr:uid="{00000000-0005-0000-0000-000017020000}"/>
    <cellStyle name="Standard 3 2 2 2 4 2" xfId="638" xr:uid="{00000000-0005-0000-0000-000018020000}"/>
    <cellStyle name="Standard 3 2 2 2 4 2 2" xfId="1712" xr:uid="{00000000-0005-0000-0000-000019020000}"/>
    <cellStyle name="Standard 3 2 2 2 4 2 3" xfId="2784" xr:uid="{00000000-0005-0000-0000-00001A020000}"/>
    <cellStyle name="Standard 3 2 2 2 4 3" xfId="389" xr:uid="{00000000-0005-0000-0000-00001B020000}"/>
    <cellStyle name="Standard 3 2 2 2 4 3 2" xfId="1464" xr:uid="{00000000-0005-0000-0000-00001C020000}"/>
    <cellStyle name="Standard 3 2 2 2 4 3 3" xfId="2536" xr:uid="{00000000-0005-0000-0000-00001D020000}"/>
    <cellStyle name="Standard 3 2 2 2 4 4" xfId="905" xr:uid="{00000000-0005-0000-0000-00001E020000}"/>
    <cellStyle name="Standard 3 2 2 2 4 4 2" xfId="1976" xr:uid="{00000000-0005-0000-0000-00001F020000}"/>
    <cellStyle name="Standard 3 2 2 2 4 4 3" xfId="3048" xr:uid="{00000000-0005-0000-0000-000020020000}"/>
    <cellStyle name="Standard 3 2 2 2 4 5" xfId="1216" xr:uid="{00000000-0005-0000-0000-000021020000}"/>
    <cellStyle name="Standard 3 2 2 2 4 6" xfId="2288" xr:uid="{00000000-0005-0000-0000-000022020000}"/>
    <cellStyle name="Standard 3 2 2 2 5" xfId="592" xr:uid="{00000000-0005-0000-0000-000023020000}"/>
    <cellStyle name="Standard 3 2 2 2 5 2" xfId="1107" xr:uid="{00000000-0005-0000-0000-000024020000}"/>
    <cellStyle name="Standard 3 2 2 2 5 2 2" xfId="2178" xr:uid="{00000000-0005-0000-0000-000025020000}"/>
    <cellStyle name="Standard 3 2 2 2 5 2 3" xfId="3250" xr:uid="{00000000-0005-0000-0000-000026020000}"/>
    <cellStyle name="Standard 3 2 2 2 5 3" xfId="1666" xr:uid="{00000000-0005-0000-0000-000027020000}"/>
    <cellStyle name="Standard 3 2 2 2 5 4" xfId="2738" xr:uid="{00000000-0005-0000-0000-000028020000}"/>
    <cellStyle name="Standard 3 2 2 2 6" xfId="343" xr:uid="{00000000-0005-0000-0000-000029020000}"/>
    <cellStyle name="Standard 3 2 2 2 6 2" xfId="1418" xr:uid="{00000000-0005-0000-0000-00002A020000}"/>
    <cellStyle name="Standard 3 2 2 2 6 3" xfId="2490" xr:uid="{00000000-0005-0000-0000-00002B020000}"/>
    <cellStyle name="Standard 3 2 2 2 7" xfId="859" xr:uid="{00000000-0005-0000-0000-00002C020000}"/>
    <cellStyle name="Standard 3 2 2 2 7 2" xfId="1930" xr:uid="{00000000-0005-0000-0000-00002D020000}"/>
    <cellStyle name="Standard 3 2 2 2 7 3" xfId="3002" xr:uid="{00000000-0005-0000-0000-00002E020000}"/>
    <cellStyle name="Standard 3 2 2 2 8" xfId="1170" xr:uid="{00000000-0005-0000-0000-00002F020000}"/>
    <cellStyle name="Standard 3 2 2 2 9" xfId="2242" xr:uid="{00000000-0005-0000-0000-000030020000}"/>
    <cellStyle name="Standard 3 2 2 3" xfId="68" xr:uid="{00000000-0005-0000-0000-000031020000}"/>
    <cellStyle name="Standard 3 2 2 3 2" xfId="238" xr:uid="{00000000-0005-0000-0000-000032020000}"/>
    <cellStyle name="Standard 3 2 2 3 2 2" xfId="745" xr:uid="{00000000-0005-0000-0000-000033020000}"/>
    <cellStyle name="Standard 3 2 2 3 2 2 2" xfId="1819" xr:uid="{00000000-0005-0000-0000-000034020000}"/>
    <cellStyle name="Standard 3 2 2 3 2 2 3" xfId="2891" xr:uid="{00000000-0005-0000-0000-000035020000}"/>
    <cellStyle name="Standard 3 2 2 3 2 3" xfId="496" xr:uid="{00000000-0005-0000-0000-000036020000}"/>
    <cellStyle name="Standard 3 2 2 3 2 3 2" xfId="1571" xr:uid="{00000000-0005-0000-0000-000037020000}"/>
    <cellStyle name="Standard 3 2 2 3 2 3 3" xfId="2643" xr:uid="{00000000-0005-0000-0000-000038020000}"/>
    <cellStyle name="Standard 3 2 2 3 2 4" xfId="1012" xr:uid="{00000000-0005-0000-0000-000039020000}"/>
    <cellStyle name="Standard 3 2 2 3 2 4 2" xfId="2083" xr:uid="{00000000-0005-0000-0000-00003A020000}"/>
    <cellStyle name="Standard 3 2 2 3 2 4 3" xfId="3155" xr:uid="{00000000-0005-0000-0000-00003B020000}"/>
    <cellStyle name="Standard 3 2 2 3 2 5" xfId="1323" xr:uid="{00000000-0005-0000-0000-00003C020000}"/>
    <cellStyle name="Standard 3 2 2 3 2 6" xfId="2395" xr:uid="{00000000-0005-0000-0000-00003D020000}"/>
    <cellStyle name="Standard 3 2 2 3 3" xfId="161" xr:uid="{00000000-0005-0000-0000-00003E020000}"/>
    <cellStyle name="Standard 3 2 2 3 3 2" xfId="668" xr:uid="{00000000-0005-0000-0000-00003F020000}"/>
    <cellStyle name="Standard 3 2 2 3 3 2 2" xfId="1742" xr:uid="{00000000-0005-0000-0000-000040020000}"/>
    <cellStyle name="Standard 3 2 2 3 3 2 3" xfId="2814" xr:uid="{00000000-0005-0000-0000-000041020000}"/>
    <cellStyle name="Standard 3 2 2 3 3 3" xfId="419" xr:uid="{00000000-0005-0000-0000-000042020000}"/>
    <cellStyle name="Standard 3 2 2 3 3 3 2" xfId="1494" xr:uid="{00000000-0005-0000-0000-000043020000}"/>
    <cellStyle name="Standard 3 2 2 3 3 3 3" xfId="2566" xr:uid="{00000000-0005-0000-0000-000044020000}"/>
    <cellStyle name="Standard 3 2 2 3 3 4" xfId="935" xr:uid="{00000000-0005-0000-0000-000045020000}"/>
    <cellStyle name="Standard 3 2 2 3 3 4 2" xfId="2006" xr:uid="{00000000-0005-0000-0000-000046020000}"/>
    <cellStyle name="Standard 3 2 2 3 3 4 3" xfId="3078" xr:uid="{00000000-0005-0000-0000-000047020000}"/>
    <cellStyle name="Standard 3 2 2 3 3 5" xfId="1246" xr:uid="{00000000-0005-0000-0000-000048020000}"/>
    <cellStyle name="Standard 3 2 2 3 3 6" xfId="2318" xr:uid="{00000000-0005-0000-0000-000049020000}"/>
    <cellStyle name="Standard 3 2 2 3 4" xfId="576" xr:uid="{00000000-0005-0000-0000-00004A020000}"/>
    <cellStyle name="Standard 3 2 2 3 4 2" xfId="1091" xr:uid="{00000000-0005-0000-0000-00004B020000}"/>
    <cellStyle name="Standard 3 2 2 3 4 2 2" xfId="2162" xr:uid="{00000000-0005-0000-0000-00004C020000}"/>
    <cellStyle name="Standard 3 2 2 3 4 2 3" xfId="3234" xr:uid="{00000000-0005-0000-0000-00004D020000}"/>
    <cellStyle name="Standard 3 2 2 3 4 3" xfId="1650" xr:uid="{00000000-0005-0000-0000-00004E020000}"/>
    <cellStyle name="Standard 3 2 2 3 4 4" xfId="2722" xr:uid="{00000000-0005-0000-0000-00004F020000}"/>
    <cellStyle name="Standard 3 2 2 3 5" xfId="327" xr:uid="{00000000-0005-0000-0000-000050020000}"/>
    <cellStyle name="Standard 3 2 2 3 5 2" xfId="1402" xr:uid="{00000000-0005-0000-0000-000051020000}"/>
    <cellStyle name="Standard 3 2 2 3 5 3" xfId="2474" xr:uid="{00000000-0005-0000-0000-000052020000}"/>
    <cellStyle name="Standard 3 2 2 3 6" xfId="843" xr:uid="{00000000-0005-0000-0000-000053020000}"/>
    <cellStyle name="Standard 3 2 2 3 6 2" xfId="1914" xr:uid="{00000000-0005-0000-0000-000054020000}"/>
    <cellStyle name="Standard 3 2 2 3 6 3" xfId="2986" xr:uid="{00000000-0005-0000-0000-000055020000}"/>
    <cellStyle name="Standard 3 2 2 3 7" xfId="1154" xr:uid="{00000000-0005-0000-0000-000056020000}"/>
    <cellStyle name="Standard 3 2 2 3 8" xfId="2226" xr:uid="{00000000-0005-0000-0000-000057020000}"/>
    <cellStyle name="Standard 3 2 2 4" xfId="146" xr:uid="{00000000-0005-0000-0000-000058020000}"/>
    <cellStyle name="Standard 3 2 2 4 2" xfId="223" xr:uid="{00000000-0005-0000-0000-000059020000}"/>
    <cellStyle name="Standard 3 2 2 4 2 2" xfId="730" xr:uid="{00000000-0005-0000-0000-00005A020000}"/>
    <cellStyle name="Standard 3 2 2 4 2 2 2" xfId="1804" xr:uid="{00000000-0005-0000-0000-00005B020000}"/>
    <cellStyle name="Standard 3 2 2 4 2 2 3" xfId="2876" xr:uid="{00000000-0005-0000-0000-00005C020000}"/>
    <cellStyle name="Standard 3 2 2 4 2 3" xfId="481" xr:uid="{00000000-0005-0000-0000-00005D020000}"/>
    <cellStyle name="Standard 3 2 2 4 2 3 2" xfId="1556" xr:uid="{00000000-0005-0000-0000-00005E020000}"/>
    <cellStyle name="Standard 3 2 2 4 2 3 3" xfId="2628" xr:uid="{00000000-0005-0000-0000-00005F020000}"/>
    <cellStyle name="Standard 3 2 2 4 2 4" xfId="997" xr:uid="{00000000-0005-0000-0000-000060020000}"/>
    <cellStyle name="Standard 3 2 2 4 2 4 2" xfId="2068" xr:uid="{00000000-0005-0000-0000-000061020000}"/>
    <cellStyle name="Standard 3 2 2 4 2 4 3" xfId="3140" xr:uid="{00000000-0005-0000-0000-000062020000}"/>
    <cellStyle name="Standard 3 2 2 4 2 5" xfId="1308" xr:uid="{00000000-0005-0000-0000-000063020000}"/>
    <cellStyle name="Standard 3 2 2 4 2 6" xfId="2380" xr:uid="{00000000-0005-0000-0000-000064020000}"/>
    <cellStyle name="Standard 3 2 2 4 3" xfId="653" xr:uid="{00000000-0005-0000-0000-000065020000}"/>
    <cellStyle name="Standard 3 2 2 4 3 2" xfId="1727" xr:uid="{00000000-0005-0000-0000-000066020000}"/>
    <cellStyle name="Standard 3 2 2 4 3 3" xfId="2799" xr:uid="{00000000-0005-0000-0000-000067020000}"/>
    <cellStyle name="Standard 3 2 2 4 4" xfId="404" xr:uid="{00000000-0005-0000-0000-000068020000}"/>
    <cellStyle name="Standard 3 2 2 4 4 2" xfId="1479" xr:uid="{00000000-0005-0000-0000-000069020000}"/>
    <cellStyle name="Standard 3 2 2 4 4 3" xfId="2551" xr:uid="{00000000-0005-0000-0000-00006A020000}"/>
    <cellStyle name="Standard 3 2 2 4 5" xfId="920" xr:uid="{00000000-0005-0000-0000-00006B020000}"/>
    <cellStyle name="Standard 3 2 2 4 5 2" xfId="1991" xr:uid="{00000000-0005-0000-0000-00006C020000}"/>
    <cellStyle name="Standard 3 2 2 4 5 3" xfId="3063" xr:uid="{00000000-0005-0000-0000-00006D020000}"/>
    <cellStyle name="Standard 3 2 2 4 6" xfId="1231" xr:uid="{00000000-0005-0000-0000-00006E020000}"/>
    <cellStyle name="Standard 3 2 2 4 7" xfId="2303" xr:uid="{00000000-0005-0000-0000-00006F020000}"/>
    <cellStyle name="Standard 3 2 2 5" xfId="115" xr:uid="{00000000-0005-0000-0000-000070020000}"/>
    <cellStyle name="Standard 3 2 2 5 2" xfId="622" xr:uid="{00000000-0005-0000-0000-000071020000}"/>
    <cellStyle name="Standard 3 2 2 5 2 2" xfId="1696" xr:uid="{00000000-0005-0000-0000-000072020000}"/>
    <cellStyle name="Standard 3 2 2 5 2 3" xfId="2768" xr:uid="{00000000-0005-0000-0000-000073020000}"/>
    <cellStyle name="Standard 3 2 2 5 3" xfId="373" xr:uid="{00000000-0005-0000-0000-000074020000}"/>
    <cellStyle name="Standard 3 2 2 5 3 2" xfId="1448" xr:uid="{00000000-0005-0000-0000-000075020000}"/>
    <cellStyle name="Standard 3 2 2 5 3 3" xfId="2520" xr:uid="{00000000-0005-0000-0000-000076020000}"/>
    <cellStyle name="Standard 3 2 2 5 4" xfId="889" xr:uid="{00000000-0005-0000-0000-000077020000}"/>
    <cellStyle name="Standard 3 2 2 5 4 2" xfId="1960" xr:uid="{00000000-0005-0000-0000-000078020000}"/>
    <cellStyle name="Standard 3 2 2 5 4 3" xfId="3032" xr:uid="{00000000-0005-0000-0000-000079020000}"/>
    <cellStyle name="Standard 3 2 2 5 5" xfId="1200" xr:uid="{00000000-0005-0000-0000-00007A020000}"/>
    <cellStyle name="Standard 3 2 2 5 6" xfId="2272" xr:uid="{00000000-0005-0000-0000-00007B020000}"/>
    <cellStyle name="Standard 3 2 2 6" xfId="192" xr:uid="{00000000-0005-0000-0000-00007C020000}"/>
    <cellStyle name="Standard 3 2 2 6 2" xfId="699" xr:uid="{00000000-0005-0000-0000-00007D020000}"/>
    <cellStyle name="Standard 3 2 2 6 2 2" xfId="1773" xr:uid="{00000000-0005-0000-0000-00007E020000}"/>
    <cellStyle name="Standard 3 2 2 6 2 3" xfId="2845" xr:uid="{00000000-0005-0000-0000-00007F020000}"/>
    <cellStyle name="Standard 3 2 2 6 3" xfId="450" xr:uid="{00000000-0005-0000-0000-000080020000}"/>
    <cellStyle name="Standard 3 2 2 6 3 2" xfId="1525" xr:uid="{00000000-0005-0000-0000-000081020000}"/>
    <cellStyle name="Standard 3 2 2 6 3 3" xfId="2597" xr:uid="{00000000-0005-0000-0000-000082020000}"/>
    <cellStyle name="Standard 3 2 2 6 4" xfId="966" xr:uid="{00000000-0005-0000-0000-000083020000}"/>
    <cellStyle name="Standard 3 2 2 6 4 2" xfId="2037" xr:uid="{00000000-0005-0000-0000-000084020000}"/>
    <cellStyle name="Standard 3 2 2 6 4 3" xfId="3109" xr:uid="{00000000-0005-0000-0000-000085020000}"/>
    <cellStyle name="Standard 3 2 2 6 5" xfId="1277" xr:uid="{00000000-0005-0000-0000-000086020000}"/>
    <cellStyle name="Standard 3 2 2 6 6" xfId="2349" xr:uid="{00000000-0005-0000-0000-000087020000}"/>
    <cellStyle name="Standard 3 2 2 7" xfId="100" xr:uid="{00000000-0005-0000-0000-000088020000}"/>
    <cellStyle name="Standard 3 2 2 7 2" xfId="607" xr:uid="{00000000-0005-0000-0000-000089020000}"/>
    <cellStyle name="Standard 3 2 2 7 2 2" xfId="1681" xr:uid="{00000000-0005-0000-0000-00008A020000}"/>
    <cellStyle name="Standard 3 2 2 7 2 3" xfId="2753" xr:uid="{00000000-0005-0000-0000-00008B020000}"/>
    <cellStyle name="Standard 3 2 2 7 3" xfId="358" xr:uid="{00000000-0005-0000-0000-00008C020000}"/>
    <cellStyle name="Standard 3 2 2 7 3 2" xfId="1433" xr:uid="{00000000-0005-0000-0000-00008D020000}"/>
    <cellStyle name="Standard 3 2 2 7 3 3" xfId="2505" xr:uid="{00000000-0005-0000-0000-00008E020000}"/>
    <cellStyle name="Standard 3 2 2 7 4" xfId="874" xr:uid="{00000000-0005-0000-0000-00008F020000}"/>
    <cellStyle name="Standard 3 2 2 7 4 2" xfId="1945" xr:uid="{00000000-0005-0000-0000-000090020000}"/>
    <cellStyle name="Standard 3 2 2 7 4 3" xfId="3017" xr:uid="{00000000-0005-0000-0000-000091020000}"/>
    <cellStyle name="Standard 3 2 2 7 5" xfId="1185" xr:uid="{00000000-0005-0000-0000-000092020000}"/>
    <cellStyle name="Standard 3 2 2 7 6" xfId="2257" xr:uid="{00000000-0005-0000-0000-000093020000}"/>
    <cellStyle name="Standard 3 2 2 8" xfId="270" xr:uid="{00000000-0005-0000-0000-000094020000}"/>
    <cellStyle name="Standard 3 2 2 8 2" xfId="812" xr:uid="{00000000-0005-0000-0000-000095020000}"/>
    <cellStyle name="Standard 3 2 2 8 2 2" xfId="1884" xr:uid="{00000000-0005-0000-0000-000096020000}"/>
    <cellStyle name="Standard 3 2 2 8 2 3" xfId="2956" xr:uid="{00000000-0005-0000-0000-000097020000}"/>
    <cellStyle name="Standard 3 2 2 8 3" xfId="778" xr:uid="{00000000-0005-0000-0000-000098020000}"/>
    <cellStyle name="Standard 3 2 2 8 3 2" xfId="1851" xr:uid="{00000000-0005-0000-0000-000099020000}"/>
    <cellStyle name="Standard 3 2 2 8 3 3" xfId="2923" xr:uid="{00000000-0005-0000-0000-00009A020000}"/>
    <cellStyle name="Standard 3 2 2 8 4" xfId="528" xr:uid="{00000000-0005-0000-0000-00009B020000}"/>
    <cellStyle name="Standard 3 2 2 8 4 2" xfId="1603" xr:uid="{00000000-0005-0000-0000-00009C020000}"/>
    <cellStyle name="Standard 3 2 2 8 4 3" xfId="2675" xr:uid="{00000000-0005-0000-0000-00009D020000}"/>
    <cellStyle name="Standard 3 2 2 8 5" xfId="1044" xr:uid="{00000000-0005-0000-0000-00009E020000}"/>
    <cellStyle name="Standard 3 2 2 8 5 2" xfId="2115" xr:uid="{00000000-0005-0000-0000-00009F020000}"/>
    <cellStyle name="Standard 3 2 2 8 5 3" xfId="3187" xr:uid="{00000000-0005-0000-0000-0000A0020000}"/>
    <cellStyle name="Standard 3 2 2 8 6" xfId="1355" xr:uid="{00000000-0005-0000-0000-0000A1020000}"/>
    <cellStyle name="Standard 3 2 2 8 7" xfId="2427" xr:uid="{00000000-0005-0000-0000-0000A2020000}"/>
    <cellStyle name="Standard 3 2 2 9" xfId="286" xr:uid="{00000000-0005-0000-0000-0000A3020000}"/>
    <cellStyle name="Standard 3 2 2 9 2" xfId="794" xr:uid="{00000000-0005-0000-0000-0000A4020000}"/>
    <cellStyle name="Standard 3 2 2 9 2 2" xfId="1867" xr:uid="{00000000-0005-0000-0000-0000A5020000}"/>
    <cellStyle name="Standard 3 2 2 9 2 3" xfId="2939" xr:uid="{00000000-0005-0000-0000-0000A6020000}"/>
    <cellStyle name="Standard 3 2 2 9 3" xfId="544" xr:uid="{00000000-0005-0000-0000-0000A7020000}"/>
    <cellStyle name="Standard 3 2 2 9 3 2" xfId="1619" xr:uid="{00000000-0005-0000-0000-0000A8020000}"/>
    <cellStyle name="Standard 3 2 2 9 3 3" xfId="2691" xr:uid="{00000000-0005-0000-0000-0000A9020000}"/>
    <cellStyle name="Standard 3 2 2 9 4" xfId="1060" xr:uid="{00000000-0005-0000-0000-0000AA020000}"/>
    <cellStyle name="Standard 3 2 2 9 4 2" xfId="2131" xr:uid="{00000000-0005-0000-0000-0000AB020000}"/>
    <cellStyle name="Standard 3 2 2 9 4 3" xfId="3203" xr:uid="{00000000-0005-0000-0000-0000AC020000}"/>
    <cellStyle name="Standard 3 2 2 9 5" xfId="1371" xr:uid="{00000000-0005-0000-0000-0000AD020000}"/>
    <cellStyle name="Standard 3 2 2 9 6" xfId="2443" xr:uid="{00000000-0005-0000-0000-0000AE020000}"/>
    <cellStyle name="Standard 3 2 3" xfId="23" xr:uid="{00000000-0005-0000-0000-0000AF020000}"/>
    <cellStyle name="Standard 3 2 3 10" xfId="566" xr:uid="{00000000-0005-0000-0000-0000B0020000}"/>
    <cellStyle name="Standard 3 2 3 10 2" xfId="1081" xr:uid="{00000000-0005-0000-0000-0000B1020000}"/>
    <cellStyle name="Standard 3 2 3 10 2 2" xfId="2152" xr:uid="{00000000-0005-0000-0000-0000B2020000}"/>
    <cellStyle name="Standard 3 2 3 10 2 3" xfId="3224" xr:uid="{00000000-0005-0000-0000-0000B3020000}"/>
    <cellStyle name="Standard 3 2 3 10 3" xfId="1640" xr:uid="{00000000-0005-0000-0000-0000B4020000}"/>
    <cellStyle name="Standard 3 2 3 10 4" xfId="2712" xr:uid="{00000000-0005-0000-0000-0000B5020000}"/>
    <cellStyle name="Standard 3 2 3 11" xfId="317" xr:uid="{00000000-0005-0000-0000-0000B6020000}"/>
    <cellStyle name="Standard 3 2 3 11 2" xfId="1392" xr:uid="{00000000-0005-0000-0000-0000B7020000}"/>
    <cellStyle name="Standard 3 2 3 11 3" xfId="2464" xr:uid="{00000000-0005-0000-0000-0000B8020000}"/>
    <cellStyle name="Standard 3 2 3 12" xfId="833" xr:uid="{00000000-0005-0000-0000-0000B9020000}"/>
    <cellStyle name="Standard 3 2 3 12 2" xfId="1904" xr:uid="{00000000-0005-0000-0000-0000BA020000}"/>
    <cellStyle name="Standard 3 2 3 12 3" xfId="2976" xr:uid="{00000000-0005-0000-0000-0000BB020000}"/>
    <cellStyle name="Standard 3 2 3 13" xfId="1128" xr:uid="{00000000-0005-0000-0000-0000BC020000}"/>
    <cellStyle name="Standard 3 2 3 13 2" xfId="2199" xr:uid="{00000000-0005-0000-0000-0000BD020000}"/>
    <cellStyle name="Standard 3 2 3 13 3" xfId="3271" xr:uid="{00000000-0005-0000-0000-0000BE020000}"/>
    <cellStyle name="Standard 3 2 3 14" xfId="1144" xr:uid="{00000000-0005-0000-0000-0000BF020000}"/>
    <cellStyle name="Standard 3 2 3 15" xfId="2216" xr:uid="{00000000-0005-0000-0000-0000C0020000}"/>
    <cellStyle name="Standard 3 2 3 2" xfId="90" xr:uid="{00000000-0005-0000-0000-0000C1020000}"/>
    <cellStyle name="Standard 3 2 3 2 2" xfId="182" xr:uid="{00000000-0005-0000-0000-0000C2020000}"/>
    <cellStyle name="Standard 3 2 3 2 2 2" xfId="259" xr:uid="{00000000-0005-0000-0000-0000C3020000}"/>
    <cellStyle name="Standard 3 2 3 2 2 2 2" xfId="766" xr:uid="{00000000-0005-0000-0000-0000C4020000}"/>
    <cellStyle name="Standard 3 2 3 2 2 2 2 2" xfId="1840" xr:uid="{00000000-0005-0000-0000-0000C5020000}"/>
    <cellStyle name="Standard 3 2 3 2 2 2 2 3" xfId="2912" xr:uid="{00000000-0005-0000-0000-0000C6020000}"/>
    <cellStyle name="Standard 3 2 3 2 2 2 3" xfId="517" xr:uid="{00000000-0005-0000-0000-0000C7020000}"/>
    <cellStyle name="Standard 3 2 3 2 2 2 3 2" xfId="1592" xr:uid="{00000000-0005-0000-0000-0000C8020000}"/>
    <cellStyle name="Standard 3 2 3 2 2 2 3 3" xfId="2664" xr:uid="{00000000-0005-0000-0000-0000C9020000}"/>
    <cellStyle name="Standard 3 2 3 2 2 2 4" xfId="1033" xr:uid="{00000000-0005-0000-0000-0000CA020000}"/>
    <cellStyle name="Standard 3 2 3 2 2 2 4 2" xfId="2104" xr:uid="{00000000-0005-0000-0000-0000CB020000}"/>
    <cellStyle name="Standard 3 2 3 2 2 2 4 3" xfId="3176" xr:uid="{00000000-0005-0000-0000-0000CC020000}"/>
    <cellStyle name="Standard 3 2 3 2 2 2 5" xfId="1344" xr:uid="{00000000-0005-0000-0000-0000CD020000}"/>
    <cellStyle name="Standard 3 2 3 2 2 2 6" xfId="2416" xr:uid="{00000000-0005-0000-0000-0000CE020000}"/>
    <cellStyle name="Standard 3 2 3 2 2 3" xfId="689" xr:uid="{00000000-0005-0000-0000-0000CF020000}"/>
    <cellStyle name="Standard 3 2 3 2 2 3 2" xfId="1763" xr:uid="{00000000-0005-0000-0000-0000D0020000}"/>
    <cellStyle name="Standard 3 2 3 2 2 3 3" xfId="2835" xr:uid="{00000000-0005-0000-0000-0000D1020000}"/>
    <cellStyle name="Standard 3 2 3 2 2 4" xfId="440" xr:uid="{00000000-0005-0000-0000-0000D2020000}"/>
    <cellStyle name="Standard 3 2 3 2 2 4 2" xfId="1515" xr:uid="{00000000-0005-0000-0000-0000D3020000}"/>
    <cellStyle name="Standard 3 2 3 2 2 4 3" xfId="2587" xr:uid="{00000000-0005-0000-0000-0000D4020000}"/>
    <cellStyle name="Standard 3 2 3 2 2 5" xfId="956" xr:uid="{00000000-0005-0000-0000-0000D5020000}"/>
    <cellStyle name="Standard 3 2 3 2 2 5 2" xfId="2027" xr:uid="{00000000-0005-0000-0000-0000D6020000}"/>
    <cellStyle name="Standard 3 2 3 2 2 5 3" xfId="3099" xr:uid="{00000000-0005-0000-0000-0000D7020000}"/>
    <cellStyle name="Standard 3 2 3 2 2 6" xfId="1267" xr:uid="{00000000-0005-0000-0000-0000D8020000}"/>
    <cellStyle name="Standard 3 2 3 2 2 7" xfId="2339" xr:uid="{00000000-0005-0000-0000-0000D9020000}"/>
    <cellStyle name="Standard 3 2 3 2 3" xfId="213" xr:uid="{00000000-0005-0000-0000-0000DA020000}"/>
    <cellStyle name="Standard 3 2 3 2 3 2" xfId="720" xr:uid="{00000000-0005-0000-0000-0000DB020000}"/>
    <cellStyle name="Standard 3 2 3 2 3 2 2" xfId="1794" xr:uid="{00000000-0005-0000-0000-0000DC020000}"/>
    <cellStyle name="Standard 3 2 3 2 3 2 3" xfId="2866" xr:uid="{00000000-0005-0000-0000-0000DD020000}"/>
    <cellStyle name="Standard 3 2 3 2 3 3" xfId="471" xr:uid="{00000000-0005-0000-0000-0000DE020000}"/>
    <cellStyle name="Standard 3 2 3 2 3 3 2" xfId="1546" xr:uid="{00000000-0005-0000-0000-0000DF020000}"/>
    <cellStyle name="Standard 3 2 3 2 3 3 3" xfId="2618" xr:uid="{00000000-0005-0000-0000-0000E0020000}"/>
    <cellStyle name="Standard 3 2 3 2 3 4" xfId="987" xr:uid="{00000000-0005-0000-0000-0000E1020000}"/>
    <cellStyle name="Standard 3 2 3 2 3 4 2" xfId="2058" xr:uid="{00000000-0005-0000-0000-0000E2020000}"/>
    <cellStyle name="Standard 3 2 3 2 3 4 3" xfId="3130" xr:uid="{00000000-0005-0000-0000-0000E3020000}"/>
    <cellStyle name="Standard 3 2 3 2 3 5" xfId="1298" xr:uid="{00000000-0005-0000-0000-0000E4020000}"/>
    <cellStyle name="Standard 3 2 3 2 3 6" xfId="2370" xr:uid="{00000000-0005-0000-0000-0000E5020000}"/>
    <cellStyle name="Standard 3 2 3 2 4" xfId="136" xr:uid="{00000000-0005-0000-0000-0000E6020000}"/>
    <cellStyle name="Standard 3 2 3 2 4 2" xfId="643" xr:uid="{00000000-0005-0000-0000-0000E7020000}"/>
    <cellStyle name="Standard 3 2 3 2 4 2 2" xfId="1717" xr:uid="{00000000-0005-0000-0000-0000E8020000}"/>
    <cellStyle name="Standard 3 2 3 2 4 2 3" xfId="2789" xr:uid="{00000000-0005-0000-0000-0000E9020000}"/>
    <cellStyle name="Standard 3 2 3 2 4 3" xfId="394" xr:uid="{00000000-0005-0000-0000-0000EA020000}"/>
    <cellStyle name="Standard 3 2 3 2 4 3 2" xfId="1469" xr:uid="{00000000-0005-0000-0000-0000EB020000}"/>
    <cellStyle name="Standard 3 2 3 2 4 3 3" xfId="2541" xr:uid="{00000000-0005-0000-0000-0000EC020000}"/>
    <cellStyle name="Standard 3 2 3 2 4 4" xfId="910" xr:uid="{00000000-0005-0000-0000-0000ED020000}"/>
    <cellStyle name="Standard 3 2 3 2 4 4 2" xfId="1981" xr:uid="{00000000-0005-0000-0000-0000EE020000}"/>
    <cellStyle name="Standard 3 2 3 2 4 4 3" xfId="3053" xr:uid="{00000000-0005-0000-0000-0000EF020000}"/>
    <cellStyle name="Standard 3 2 3 2 4 5" xfId="1221" xr:uid="{00000000-0005-0000-0000-0000F0020000}"/>
    <cellStyle name="Standard 3 2 3 2 4 6" xfId="2293" xr:uid="{00000000-0005-0000-0000-0000F1020000}"/>
    <cellStyle name="Standard 3 2 3 2 5" xfId="597" xr:uid="{00000000-0005-0000-0000-0000F2020000}"/>
    <cellStyle name="Standard 3 2 3 2 5 2" xfId="1112" xr:uid="{00000000-0005-0000-0000-0000F3020000}"/>
    <cellStyle name="Standard 3 2 3 2 5 2 2" xfId="2183" xr:uid="{00000000-0005-0000-0000-0000F4020000}"/>
    <cellStyle name="Standard 3 2 3 2 5 2 3" xfId="3255" xr:uid="{00000000-0005-0000-0000-0000F5020000}"/>
    <cellStyle name="Standard 3 2 3 2 5 3" xfId="1671" xr:uid="{00000000-0005-0000-0000-0000F6020000}"/>
    <cellStyle name="Standard 3 2 3 2 5 4" xfId="2743" xr:uid="{00000000-0005-0000-0000-0000F7020000}"/>
    <cellStyle name="Standard 3 2 3 2 6" xfId="348" xr:uid="{00000000-0005-0000-0000-0000F8020000}"/>
    <cellStyle name="Standard 3 2 3 2 6 2" xfId="1423" xr:uid="{00000000-0005-0000-0000-0000F9020000}"/>
    <cellStyle name="Standard 3 2 3 2 6 3" xfId="2495" xr:uid="{00000000-0005-0000-0000-0000FA020000}"/>
    <cellStyle name="Standard 3 2 3 2 7" xfId="864" xr:uid="{00000000-0005-0000-0000-0000FB020000}"/>
    <cellStyle name="Standard 3 2 3 2 7 2" xfId="1935" xr:uid="{00000000-0005-0000-0000-0000FC020000}"/>
    <cellStyle name="Standard 3 2 3 2 7 3" xfId="3007" xr:uid="{00000000-0005-0000-0000-0000FD020000}"/>
    <cellStyle name="Standard 3 2 3 2 8" xfId="1175" xr:uid="{00000000-0005-0000-0000-0000FE020000}"/>
    <cellStyle name="Standard 3 2 3 2 9" xfId="2247" xr:uid="{00000000-0005-0000-0000-0000FF020000}"/>
    <cellStyle name="Standard 3 2 3 3" xfId="73" xr:uid="{00000000-0005-0000-0000-000000030000}"/>
    <cellStyle name="Standard 3 2 3 3 2" xfId="243" xr:uid="{00000000-0005-0000-0000-000001030000}"/>
    <cellStyle name="Standard 3 2 3 3 2 2" xfId="750" xr:uid="{00000000-0005-0000-0000-000002030000}"/>
    <cellStyle name="Standard 3 2 3 3 2 2 2" xfId="1824" xr:uid="{00000000-0005-0000-0000-000003030000}"/>
    <cellStyle name="Standard 3 2 3 3 2 2 3" xfId="2896" xr:uid="{00000000-0005-0000-0000-000004030000}"/>
    <cellStyle name="Standard 3 2 3 3 2 3" xfId="501" xr:uid="{00000000-0005-0000-0000-000005030000}"/>
    <cellStyle name="Standard 3 2 3 3 2 3 2" xfId="1576" xr:uid="{00000000-0005-0000-0000-000006030000}"/>
    <cellStyle name="Standard 3 2 3 3 2 3 3" xfId="2648" xr:uid="{00000000-0005-0000-0000-000007030000}"/>
    <cellStyle name="Standard 3 2 3 3 2 4" xfId="1017" xr:uid="{00000000-0005-0000-0000-000008030000}"/>
    <cellStyle name="Standard 3 2 3 3 2 4 2" xfId="2088" xr:uid="{00000000-0005-0000-0000-000009030000}"/>
    <cellStyle name="Standard 3 2 3 3 2 4 3" xfId="3160" xr:uid="{00000000-0005-0000-0000-00000A030000}"/>
    <cellStyle name="Standard 3 2 3 3 2 5" xfId="1328" xr:uid="{00000000-0005-0000-0000-00000B030000}"/>
    <cellStyle name="Standard 3 2 3 3 2 6" xfId="2400" xr:uid="{00000000-0005-0000-0000-00000C030000}"/>
    <cellStyle name="Standard 3 2 3 3 3" xfId="166" xr:uid="{00000000-0005-0000-0000-00000D030000}"/>
    <cellStyle name="Standard 3 2 3 3 3 2" xfId="673" xr:uid="{00000000-0005-0000-0000-00000E030000}"/>
    <cellStyle name="Standard 3 2 3 3 3 2 2" xfId="1747" xr:uid="{00000000-0005-0000-0000-00000F030000}"/>
    <cellStyle name="Standard 3 2 3 3 3 2 3" xfId="2819" xr:uid="{00000000-0005-0000-0000-000010030000}"/>
    <cellStyle name="Standard 3 2 3 3 3 3" xfId="424" xr:uid="{00000000-0005-0000-0000-000011030000}"/>
    <cellStyle name="Standard 3 2 3 3 3 3 2" xfId="1499" xr:uid="{00000000-0005-0000-0000-000012030000}"/>
    <cellStyle name="Standard 3 2 3 3 3 3 3" xfId="2571" xr:uid="{00000000-0005-0000-0000-000013030000}"/>
    <cellStyle name="Standard 3 2 3 3 3 4" xfId="940" xr:uid="{00000000-0005-0000-0000-000014030000}"/>
    <cellStyle name="Standard 3 2 3 3 3 4 2" xfId="2011" xr:uid="{00000000-0005-0000-0000-000015030000}"/>
    <cellStyle name="Standard 3 2 3 3 3 4 3" xfId="3083" xr:uid="{00000000-0005-0000-0000-000016030000}"/>
    <cellStyle name="Standard 3 2 3 3 3 5" xfId="1251" xr:uid="{00000000-0005-0000-0000-000017030000}"/>
    <cellStyle name="Standard 3 2 3 3 3 6" xfId="2323" xr:uid="{00000000-0005-0000-0000-000018030000}"/>
    <cellStyle name="Standard 3 2 3 3 4" xfId="581" xr:uid="{00000000-0005-0000-0000-000019030000}"/>
    <cellStyle name="Standard 3 2 3 3 4 2" xfId="1096" xr:uid="{00000000-0005-0000-0000-00001A030000}"/>
    <cellStyle name="Standard 3 2 3 3 4 2 2" xfId="2167" xr:uid="{00000000-0005-0000-0000-00001B030000}"/>
    <cellStyle name="Standard 3 2 3 3 4 2 3" xfId="3239" xr:uid="{00000000-0005-0000-0000-00001C030000}"/>
    <cellStyle name="Standard 3 2 3 3 4 3" xfId="1655" xr:uid="{00000000-0005-0000-0000-00001D030000}"/>
    <cellStyle name="Standard 3 2 3 3 4 4" xfId="2727" xr:uid="{00000000-0005-0000-0000-00001E030000}"/>
    <cellStyle name="Standard 3 2 3 3 5" xfId="332" xr:uid="{00000000-0005-0000-0000-00001F030000}"/>
    <cellStyle name="Standard 3 2 3 3 5 2" xfId="1407" xr:uid="{00000000-0005-0000-0000-000020030000}"/>
    <cellStyle name="Standard 3 2 3 3 5 3" xfId="2479" xr:uid="{00000000-0005-0000-0000-000021030000}"/>
    <cellStyle name="Standard 3 2 3 3 6" xfId="848" xr:uid="{00000000-0005-0000-0000-000022030000}"/>
    <cellStyle name="Standard 3 2 3 3 6 2" xfId="1919" xr:uid="{00000000-0005-0000-0000-000023030000}"/>
    <cellStyle name="Standard 3 2 3 3 6 3" xfId="2991" xr:uid="{00000000-0005-0000-0000-000024030000}"/>
    <cellStyle name="Standard 3 2 3 3 7" xfId="1159" xr:uid="{00000000-0005-0000-0000-000025030000}"/>
    <cellStyle name="Standard 3 2 3 3 8" xfId="2231" xr:uid="{00000000-0005-0000-0000-000026030000}"/>
    <cellStyle name="Standard 3 2 3 4" xfId="151" xr:uid="{00000000-0005-0000-0000-000027030000}"/>
    <cellStyle name="Standard 3 2 3 4 2" xfId="228" xr:uid="{00000000-0005-0000-0000-000028030000}"/>
    <cellStyle name="Standard 3 2 3 4 2 2" xfId="735" xr:uid="{00000000-0005-0000-0000-000029030000}"/>
    <cellStyle name="Standard 3 2 3 4 2 2 2" xfId="1809" xr:uid="{00000000-0005-0000-0000-00002A030000}"/>
    <cellStyle name="Standard 3 2 3 4 2 2 3" xfId="2881" xr:uid="{00000000-0005-0000-0000-00002B030000}"/>
    <cellStyle name="Standard 3 2 3 4 2 3" xfId="486" xr:uid="{00000000-0005-0000-0000-00002C030000}"/>
    <cellStyle name="Standard 3 2 3 4 2 3 2" xfId="1561" xr:uid="{00000000-0005-0000-0000-00002D030000}"/>
    <cellStyle name="Standard 3 2 3 4 2 3 3" xfId="2633" xr:uid="{00000000-0005-0000-0000-00002E030000}"/>
    <cellStyle name="Standard 3 2 3 4 2 4" xfId="1002" xr:uid="{00000000-0005-0000-0000-00002F030000}"/>
    <cellStyle name="Standard 3 2 3 4 2 4 2" xfId="2073" xr:uid="{00000000-0005-0000-0000-000030030000}"/>
    <cellStyle name="Standard 3 2 3 4 2 4 3" xfId="3145" xr:uid="{00000000-0005-0000-0000-000031030000}"/>
    <cellStyle name="Standard 3 2 3 4 2 5" xfId="1313" xr:uid="{00000000-0005-0000-0000-000032030000}"/>
    <cellStyle name="Standard 3 2 3 4 2 6" xfId="2385" xr:uid="{00000000-0005-0000-0000-000033030000}"/>
    <cellStyle name="Standard 3 2 3 4 3" xfId="658" xr:uid="{00000000-0005-0000-0000-000034030000}"/>
    <cellStyle name="Standard 3 2 3 4 3 2" xfId="1732" xr:uid="{00000000-0005-0000-0000-000035030000}"/>
    <cellStyle name="Standard 3 2 3 4 3 3" xfId="2804" xr:uid="{00000000-0005-0000-0000-000036030000}"/>
    <cellStyle name="Standard 3 2 3 4 4" xfId="409" xr:uid="{00000000-0005-0000-0000-000037030000}"/>
    <cellStyle name="Standard 3 2 3 4 4 2" xfId="1484" xr:uid="{00000000-0005-0000-0000-000038030000}"/>
    <cellStyle name="Standard 3 2 3 4 4 3" xfId="2556" xr:uid="{00000000-0005-0000-0000-000039030000}"/>
    <cellStyle name="Standard 3 2 3 4 5" xfId="925" xr:uid="{00000000-0005-0000-0000-00003A030000}"/>
    <cellStyle name="Standard 3 2 3 4 5 2" xfId="1996" xr:uid="{00000000-0005-0000-0000-00003B030000}"/>
    <cellStyle name="Standard 3 2 3 4 5 3" xfId="3068" xr:uid="{00000000-0005-0000-0000-00003C030000}"/>
    <cellStyle name="Standard 3 2 3 4 6" xfId="1236" xr:uid="{00000000-0005-0000-0000-00003D030000}"/>
    <cellStyle name="Standard 3 2 3 4 7" xfId="2308" xr:uid="{00000000-0005-0000-0000-00003E030000}"/>
    <cellStyle name="Standard 3 2 3 5" xfId="120" xr:uid="{00000000-0005-0000-0000-00003F030000}"/>
    <cellStyle name="Standard 3 2 3 5 2" xfId="627" xr:uid="{00000000-0005-0000-0000-000040030000}"/>
    <cellStyle name="Standard 3 2 3 5 2 2" xfId="1701" xr:uid="{00000000-0005-0000-0000-000041030000}"/>
    <cellStyle name="Standard 3 2 3 5 2 3" xfId="2773" xr:uid="{00000000-0005-0000-0000-000042030000}"/>
    <cellStyle name="Standard 3 2 3 5 3" xfId="378" xr:uid="{00000000-0005-0000-0000-000043030000}"/>
    <cellStyle name="Standard 3 2 3 5 3 2" xfId="1453" xr:uid="{00000000-0005-0000-0000-000044030000}"/>
    <cellStyle name="Standard 3 2 3 5 3 3" xfId="2525" xr:uid="{00000000-0005-0000-0000-000045030000}"/>
    <cellStyle name="Standard 3 2 3 5 4" xfId="894" xr:uid="{00000000-0005-0000-0000-000046030000}"/>
    <cellStyle name="Standard 3 2 3 5 4 2" xfId="1965" xr:uid="{00000000-0005-0000-0000-000047030000}"/>
    <cellStyle name="Standard 3 2 3 5 4 3" xfId="3037" xr:uid="{00000000-0005-0000-0000-000048030000}"/>
    <cellStyle name="Standard 3 2 3 5 5" xfId="1205" xr:uid="{00000000-0005-0000-0000-000049030000}"/>
    <cellStyle name="Standard 3 2 3 5 6" xfId="2277" xr:uid="{00000000-0005-0000-0000-00004A030000}"/>
    <cellStyle name="Standard 3 2 3 6" xfId="197" xr:uid="{00000000-0005-0000-0000-00004B030000}"/>
    <cellStyle name="Standard 3 2 3 6 2" xfId="704" xr:uid="{00000000-0005-0000-0000-00004C030000}"/>
    <cellStyle name="Standard 3 2 3 6 2 2" xfId="1778" xr:uid="{00000000-0005-0000-0000-00004D030000}"/>
    <cellStyle name="Standard 3 2 3 6 2 3" xfId="2850" xr:uid="{00000000-0005-0000-0000-00004E030000}"/>
    <cellStyle name="Standard 3 2 3 6 3" xfId="455" xr:uid="{00000000-0005-0000-0000-00004F030000}"/>
    <cellStyle name="Standard 3 2 3 6 3 2" xfId="1530" xr:uid="{00000000-0005-0000-0000-000050030000}"/>
    <cellStyle name="Standard 3 2 3 6 3 3" xfId="2602" xr:uid="{00000000-0005-0000-0000-000051030000}"/>
    <cellStyle name="Standard 3 2 3 6 4" xfId="971" xr:uid="{00000000-0005-0000-0000-000052030000}"/>
    <cellStyle name="Standard 3 2 3 6 4 2" xfId="2042" xr:uid="{00000000-0005-0000-0000-000053030000}"/>
    <cellStyle name="Standard 3 2 3 6 4 3" xfId="3114" xr:uid="{00000000-0005-0000-0000-000054030000}"/>
    <cellStyle name="Standard 3 2 3 6 5" xfId="1282" xr:uid="{00000000-0005-0000-0000-000055030000}"/>
    <cellStyle name="Standard 3 2 3 6 6" xfId="2354" xr:uid="{00000000-0005-0000-0000-000056030000}"/>
    <cellStyle name="Standard 3 2 3 7" xfId="105" xr:uid="{00000000-0005-0000-0000-000057030000}"/>
    <cellStyle name="Standard 3 2 3 7 2" xfId="612" xr:uid="{00000000-0005-0000-0000-000058030000}"/>
    <cellStyle name="Standard 3 2 3 7 2 2" xfId="1686" xr:uid="{00000000-0005-0000-0000-000059030000}"/>
    <cellStyle name="Standard 3 2 3 7 2 3" xfId="2758" xr:uid="{00000000-0005-0000-0000-00005A030000}"/>
    <cellStyle name="Standard 3 2 3 7 3" xfId="363" xr:uid="{00000000-0005-0000-0000-00005B030000}"/>
    <cellStyle name="Standard 3 2 3 7 3 2" xfId="1438" xr:uid="{00000000-0005-0000-0000-00005C030000}"/>
    <cellStyle name="Standard 3 2 3 7 3 3" xfId="2510" xr:uid="{00000000-0005-0000-0000-00005D030000}"/>
    <cellStyle name="Standard 3 2 3 7 4" xfId="879" xr:uid="{00000000-0005-0000-0000-00005E030000}"/>
    <cellStyle name="Standard 3 2 3 7 4 2" xfId="1950" xr:uid="{00000000-0005-0000-0000-00005F030000}"/>
    <cellStyle name="Standard 3 2 3 7 4 3" xfId="3022" xr:uid="{00000000-0005-0000-0000-000060030000}"/>
    <cellStyle name="Standard 3 2 3 7 5" xfId="1190" xr:uid="{00000000-0005-0000-0000-000061030000}"/>
    <cellStyle name="Standard 3 2 3 7 6" xfId="2262" xr:uid="{00000000-0005-0000-0000-000062030000}"/>
    <cellStyle name="Standard 3 2 3 8" xfId="275" xr:uid="{00000000-0005-0000-0000-000063030000}"/>
    <cellStyle name="Standard 3 2 3 8 2" xfId="817" xr:uid="{00000000-0005-0000-0000-000064030000}"/>
    <cellStyle name="Standard 3 2 3 8 2 2" xfId="1889" xr:uid="{00000000-0005-0000-0000-000065030000}"/>
    <cellStyle name="Standard 3 2 3 8 2 3" xfId="2961" xr:uid="{00000000-0005-0000-0000-000066030000}"/>
    <cellStyle name="Standard 3 2 3 8 3" xfId="783" xr:uid="{00000000-0005-0000-0000-000067030000}"/>
    <cellStyle name="Standard 3 2 3 8 3 2" xfId="1856" xr:uid="{00000000-0005-0000-0000-000068030000}"/>
    <cellStyle name="Standard 3 2 3 8 3 3" xfId="2928" xr:uid="{00000000-0005-0000-0000-000069030000}"/>
    <cellStyle name="Standard 3 2 3 8 4" xfId="533" xr:uid="{00000000-0005-0000-0000-00006A030000}"/>
    <cellStyle name="Standard 3 2 3 8 4 2" xfId="1608" xr:uid="{00000000-0005-0000-0000-00006B030000}"/>
    <cellStyle name="Standard 3 2 3 8 4 3" xfId="2680" xr:uid="{00000000-0005-0000-0000-00006C030000}"/>
    <cellStyle name="Standard 3 2 3 8 5" xfId="1049" xr:uid="{00000000-0005-0000-0000-00006D030000}"/>
    <cellStyle name="Standard 3 2 3 8 5 2" xfId="2120" xr:uid="{00000000-0005-0000-0000-00006E030000}"/>
    <cellStyle name="Standard 3 2 3 8 5 3" xfId="3192" xr:uid="{00000000-0005-0000-0000-00006F030000}"/>
    <cellStyle name="Standard 3 2 3 8 6" xfId="1360" xr:uid="{00000000-0005-0000-0000-000070030000}"/>
    <cellStyle name="Standard 3 2 3 8 7" xfId="2432" xr:uid="{00000000-0005-0000-0000-000071030000}"/>
    <cellStyle name="Standard 3 2 3 9" xfId="291" xr:uid="{00000000-0005-0000-0000-000072030000}"/>
    <cellStyle name="Standard 3 2 3 9 2" xfId="799" xr:uid="{00000000-0005-0000-0000-000073030000}"/>
    <cellStyle name="Standard 3 2 3 9 2 2" xfId="1872" xr:uid="{00000000-0005-0000-0000-000074030000}"/>
    <cellStyle name="Standard 3 2 3 9 2 3" xfId="2944" xr:uid="{00000000-0005-0000-0000-000075030000}"/>
    <cellStyle name="Standard 3 2 3 9 3" xfId="549" xr:uid="{00000000-0005-0000-0000-000076030000}"/>
    <cellStyle name="Standard 3 2 3 9 3 2" xfId="1624" xr:uid="{00000000-0005-0000-0000-000077030000}"/>
    <cellStyle name="Standard 3 2 3 9 3 3" xfId="2696" xr:uid="{00000000-0005-0000-0000-000078030000}"/>
    <cellStyle name="Standard 3 2 3 9 4" xfId="1065" xr:uid="{00000000-0005-0000-0000-000079030000}"/>
    <cellStyle name="Standard 3 2 3 9 4 2" xfId="2136" xr:uid="{00000000-0005-0000-0000-00007A030000}"/>
    <cellStyle name="Standard 3 2 3 9 4 3" xfId="3208" xr:uid="{00000000-0005-0000-0000-00007B030000}"/>
    <cellStyle name="Standard 3 2 3 9 5" xfId="1376" xr:uid="{00000000-0005-0000-0000-00007C030000}"/>
    <cellStyle name="Standard 3 2 3 9 6" xfId="2448" xr:uid="{00000000-0005-0000-0000-00007D030000}"/>
    <cellStyle name="Standard 3 2 4" xfId="80" xr:uid="{00000000-0005-0000-0000-00007E030000}"/>
    <cellStyle name="Standard 3 2 4 2" xfId="172" xr:uid="{00000000-0005-0000-0000-00007F030000}"/>
    <cellStyle name="Standard 3 2 4 2 2" xfId="249" xr:uid="{00000000-0005-0000-0000-000080030000}"/>
    <cellStyle name="Standard 3 2 4 2 2 2" xfId="756" xr:uid="{00000000-0005-0000-0000-000081030000}"/>
    <cellStyle name="Standard 3 2 4 2 2 2 2" xfId="1830" xr:uid="{00000000-0005-0000-0000-000082030000}"/>
    <cellStyle name="Standard 3 2 4 2 2 2 3" xfId="2902" xr:uid="{00000000-0005-0000-0000-000083030000}"/>
    <cellStyle name="Standard 3 2 4 2 2 3" xfId="507" xr:uid="{00000000-0005-0000-0000-000084030000}"/>
    <cellStyle name="Standard 3 2 4 2 2 3 2" xfId="1582" xr:uid="{00000000-0005-0000-0000-000085030000}"/>
    <cellStyle name="Standard 3 2 4 2 2 3 3" xfId="2654" xr:uid="{00000000-0005-0000-0000-000086030000}"/>
    <cellStyle name="Standard 3 2 4 2 2 4" xfId="1023" xr:uid="{00000000-0005-0000-0000-000087030000}"/>
    <cellStyle name="Standard 3 2 4 2 2 4 2" xfId="2094" xr:uid="{00000000-0005-0000-0000-000088030000}"/>
    <cellStyle name="Standard 3 2 4 2 2 4 3" xfId="3166" xr:uid="{00000000-0005-0000-0000-000089030000}"/>
    <cellStyle name="Standard 3 2 4 2 2 5" xfId="1334" xr:uid="{00000000-0005-0000-0000-00008A030000}"/>
    <cellStyle name="Standard 3 2 4 2 2 6" xfId="2406" xr:uid="{00000000-0005-0000-0000-00008B030000}"/>
    <cellStyle name="Standard 3 2 4 2 3" xfId="679" xr:uid="{00000000-0005-0000-0000-00008C030000}"/>
    <cellStyle name="Standard 3 2 4 2 3 2" xfId="1753" xr:uid="{00000000-0005-0000-0000-00008D030000}"/>
    <cellStyle name="Standard 3 2 4 2 3 3" xfId="2825" xr:uid="{00000000-0005-0000-0000-00008E030000}"/>
    <cellStyle name="Standard 3 2 4 2 4" xfId="430" xr:uid="{00000000-0005-0000-0000-00008F030000}"/>
    <cellStyle name="Standard 3 2 4 2 4 2" xfId="1505" xr:uid="{00000000-0005-0000-0000-000090030000}"/>
    <cellStyle name="Standard 3 2 4 2 4 3" xfId="2577" xr:uid="{00000000-0005-0000-0000-000091030000}"/>
    <cellStyle name="Standard 3 2 4 2 5" xfId="946" xr:uid="{00000000-0005-0000-0000-000092030000}"/>
    <cellStyle name="Standard 3 2 4 2 5 2" xfId="2017" xr:uid="{00000000-0005-0000-0000-000093030000}"/>
    <cellStyle name="Standard 3 2 4 2 5 3" xfId="3089" xr:uid="{00000000-0005-0000-0000-000094030000}"/>
    <cellStyle name="Standard 3 2 4 2 6" xfId="1257" xr:uid="{00000000-0005-0000-0000-000095030000}"/>
    <cellStyle name="Standard 3 2 4 2 7" xfId="2329" xr:uid="{00000000-0005-0000-0000-000096030000}"/>
    <cellStyle name="Standard 3 2 4 3" xfId="203" xr:uid="{00000000-0005-0000-0000-000097030000}"/>
    <cellStyle name="Standard 3 2 4 3 2" xfId="710" xr:uid="{00000000-0005-0000-0000-000098030000}"/>
    <cellStyle name="Standard 3 2 4 3 2 2" xfId="1784" xr:uid="{00000000-0005-0000-0000-000099030000}"/>
    <cellStyle name="Standard 3 2 4 3 2 3" xfId="2856" xr:uid="{00000000-0005-0000-0000-00009A030000}"/>
    <cellStyle name="Standard 3 2 4 3 3" xfId="461" xr:uid="{00000000-0005-0000-0000-00009B030000}"/>
    <cellStyle name="Standard 3 2 4 3 3 2" xfId="1536" xr:uid="{00000000-0005-0000-0000-00009C030000}"/>
    <cellStyle name="Standard 3 2 4 3 3 3" xfId="2608" xr:uid="{00000000-0005-0000-0000-00009D030000}"/>
    <cellStyle name="Standard 3 2 4 3 4" xfId="977" xr:uid="{00000000-0005-0000-0000-00009E030000}"/>
    <cellStyle name="Standard 3 2 4 3 4 2" xfId="2048" xr:uid="{00000000-0005-0000-0000-00009F030000}"/>
    <cellStyle name="Standard 3 2 4 3 4 3" xfId="3120" xr:uid="{00000000-0005-0000-0000-0000A0030000}"/>
    <cellStyle name="Standard 3 2 4 3 5" xfId="1288" xr:uid="{00000000-0005-0000-0000-0000A1030000}"/>
    <cellStyle name="Standard 3 2 4 3 6" xfId="2360" xr:uid="{00000000-0005-0000-0000-0000A2030000}"/>
    <cellStyle name="Standard 3 2 4 4" xfId="126" xr:uid="{00000000-0005-0000-0000-0000A3030000}"/>
    <cellStyle name="Standard 3 2 4 4 2" xfId="633" xr:uid="{00000000-0005-0000-0000-0000A4030000}"/>
    <cellStyle name="Standard 3 2 4 4 2 2" xfId="1707" xr:uid="{00000000-0005-0000-0000-0000A5030000}"/>
    <cellStyle name="Standard 3 2 4 4 2 3" xfId="2779" xr:uid="{00000000-0005-0000-0000-0000A6030000}"/>
    <cellStyle name="Standard 3 2 4 4 3" xfId="384" xr:uid="{00000000-0005-0000-0000-0000A7030000}"/>
    <cellStyle name="Standard 3 2 4 4 3 2" xfId="1459" xr:uid="{00000000-0005-0000-0000-0000A8030000}"/>
    <cellStyle name="Standard 3 2 4 4 3 3" xfId="2531" xr:uid="{00000000-0005-0000-0000-0000A9030000}"/>
    <cellStyle name="Standard 3 2 4 4 4" xfId="900" xr:uid="{00000000-0005-0000-0000-0000AA030000}"/>
    <cellStyle name="Standard 3 2 4 4 4 2" xfId="1971" xr:uid="{00000000-0005-0000-0000-0000AB030000}"/>
    <cellStyle name="Standard 3 2 4 4 4 3" xfId="3043" xr:uid="{00000000-0005-0000-0000-0000AC030000}"/>
    <cellStyle name="Standard 3 2 4 4 5" xfId="1211" xr:uid="{00000000-0005-0000-0000-0000AD030000}"/>
    <cellStyle name="Standard 3 2 4 4 6" xfId="2283" xr:uid="{00000000-0005-0000-0000-0000AE030000}"/>
    <cellStyle name="Standard 3 2 4 5" xfId="587" xr:uid="{00000000-0005-0000-0000-0000AF030000}"/>
    <cellStyle name="Standard 3 2 4 5 2" xfId="1102" xr:uid="{00000000-0005-0000-0000-0000B0030000}"/>
    <cellStyle name="Standard 3 2 4 5 2 2" xfId="2173" xr:uid="{00000000-0005-0000-0000-0000B1030000}"/>
    <cellStyle name="Standard 3 2 4 5 2 3" xfId="3245" xr:uid="{00000000-0005-0000-0000-0000B2030000}"/>
    <cellStyle name="Standard 3 2 4 5 3" xfId="1661" xr:uid="{00000000-0005-0000-0000-0000B3030000}"/>
    <cellStyle name="Standard 3 2 4 5 4" xfId="2733" xr:uid="{00000000-0005-0000-0000-0000B4030000}"/>
    <cellStyle name="Standard 3 2 4 6" xfId="338" xr:uid="{00000000-0005-0000-0000-0000B5030000}"/>
    <cellStyle name="Standard 3 2 4 6 2" xfId="1413" xr:uid="{00000000-0005-0000-0000-0000B6030000}"/>
    <cellStyle name="Standard 3 2 4 6 3" xfId="2485" xr:uid="{00000000-0005-0000-0000-0000B7030000}"/>
    <cellStyle name="Standard 3 2 4 7" xfId="854" xr:uid="{00000000-0005-0000-0000-0000B8030000}"/>
    <cellStyle name="Standard 3 2 4 7 2" xfId="1925" xr:uid="{00000000-0005-0000-0000-0000B9030000}"/>
    <cellStyle name="Standard 3 2 4 7 3" xfId="2997" xr:uid="{00000000-0005-0000-0000-0000BA030000}"/>
    <cellStyle name="Standard 3 2 4 8" xfId="1165" xr:uid="{00000000-0005-0000-0000-0000BB030000}"/>
    <cellStyle name="Standard 3 2 4 9" xfId="2237" xr:uid="{00000000-0005-0000-0000-0000BC030000}"/>
    <cellStyle name="Standard 3 2 5" xfId="63" xr:uid="{00000000-0005-0000-0000-0000BD030000}"/>
    <cellStyle name="Standard 3 2 5 2" xfId="233" xr:uid="{00000000-0005-0000-0000-0000BE030000}"/>
    <cellStyle name="Standard 3 2 5 2 2" xfId="740" xr:uid="{00000000-0005-0000-0000-0000BF030000}"/>
    <cellStyle name="Standard 3 2 5 2 2 2" xfId="1814" xr:uid="{00000000-0005-0000-0000-0000C0030000}"/>
    <cellStyle name="Standard 3 2 5 2 2 3" xfId="2886" xr:uid="{00000000-0005-0000-0000-0000C1030000}"/>
    <cellStyle name="Standard 3 2 5 2 3" xfId="491" xr:uid="{00000000-0005-0000-0000-0000C2030000}"/>
    <cellStyle name="Standard 3 2 5 2 3 2" xfId="1566" xr:uid="{00000000-0005-0000-0000-0000C3030000}"/>
    <cellStyle name="Standard 3 2 5 2 3 3" xfId="2638" xr:uid="{00000000-0005-0000-0000-0000C4030000}"/>
    <cellStyle name="Standard 3 2 5 2 4" xfId="1007" xr:uid="{00000000-0005-0000-0000-0000C5030000}"/>
    <cellStyle name="Standard 3 2 5 2 4 2" xfId="2078" xr:uid="{00000000-0005-0000-0000-0000C6030000}"/>
    <cellStyle name="Standard 3 2 5 2 4 3" xfId="3150" xr:uid="{00000000-0005-0000-0000-0000C7030000}"/>
    <cellStyle name="Standard 3 2 5 2 5" xfId="1318" xr:uid="{00000000-0005-0000-0000-0000C8030000}"/>
    <cellStyle name="Standard 3 2 5 2 6" xfId="2390" xr:uid="{00000000-0005-0000-0000-0000C9030000}"/>
    <cellStyle name="Standard 3 2 5 3" xfId="156" xr:uid="{00000000-0005-0000-0000-0000CA030000}"/>
    <cellStyle name="Standard 3 2 5 3 2" xfId="663" xr:uid="{00000000-0005-0000-0000-0000CB030000}"/>
    <cellStyle name="Standard 3 2 5 3 2 2" xfId="1737" xr:uid="{00000000-0005-0000-0000-0000CC030000}"/>
    <cellStyle name="Standard 3 2 5 3 2 3" xfId="2809" xr:uid="{00000000-0005-0000-0000-0000CD030000}"/>
    <cellStyle name="Standard 3 2 5 3 3" xfId="414" xr:uid="{00000000-0005-0000-0000-0000CE030000}"/>
    <cellStyle name="Standard 3 2 5 3 3 2" xfId="1489" xr:uid="{00000000-0005-0000-0000-0000CF030000}"/>
    <cellStyle name="Standard 3 2 5 3 3 3" xfId="2561" xr:uid="{00000000-0005-0000-0000-0000D0030000}"/>
    <cellStyle name="Standard 3 2 5 3 4" xfId="930" xr:uid="{00000000-0005-0000-0000-0000D1030000}"/>
    <cellStyle name="Standard 3 2 5 3 4 2" xfId="2001" xr:uid="{00000000-0005-0000-0000-0000D2030000}"/>
    <cellStyle name="Standard 3 2 5 3 4 3" xfId="3073" xr:uid="{00000000-0005-0000-0000-0000D3030000}"/>
    <cellStyle name="Standard 3 2 5 3 5" xfId="1241" xr:uid="{00000000-0005-0000-0000-0000D4030000}"/>
    <cellStyle name="Standard 3 2 5 3 6" xfId="2313" xr:uid="{00000000-0005-0000-0000-0000D5030000}"/>
    <cellStyle name="Standard 3 2 5 4" xfId="571" xr:uid="{00000000-0005-0000-0000-0000D6030000}"/>
    <cellStyle name="Standard 3 2 5 4 2" xfId="1086" xr:uid="{00000000-0005-0000-0000-0000D7030000}"/>
    <cellStyle name="Standard 3 2 5 4 2 2" xfId="2157" xr:uid="{00000000-0005-0000-0000-0000D8030000}"/>
    <cellStyle name="Standard 3 2 5 4 2 3" xfId="3229" xr:uid="{00000000-0005-0000-0000-0000D9030000}"/>
    <cellStyle name="Standard 3 2 5 4 3" xfId="1645" xr:uid="{00000000-0005-0000-0000-0000DA030000}"/>
    <cellStyle name="Standard 3 2 5 4 4" xfId="2717" xr:uid="{00000000-0005-0000-0000-0000DB030000}"/>
    <cellStyle name="Standard 3 2 5 5" xfId="322" xr:uid="{00000000-0005-0000-0000-0000DC030000}"/>
    <cellStyle name="Standard 3 2 5 5 2" xfId="1397" xr:uid="{00000000-0005-0000-0000-0000DD030000}"/>
    <cellStyle name="Standard 3 2 5 5 3" xfId="2469" xr:uid="{00000000-0005-0000-0000-0000DE030000}"/>
    <cellStyle name="Standard 3 2 5 6" xfId="838" xr:uid="{00000000-0005-0000-0000-0000DF030000}"/>
    <cellStyle name="Standard 3 2 5 6 2" xfId="1909" xr:uid="{00000000-0005-0000-0000-0000E0030000}"/>
    <cellStyle name="Standard 3 2 5 6 3" xfId="2981" xr:uid="{00000000-0005-0000-0000-0000E1030000}"/>
    <cellStyle name="Standard 3 2 5 7" xfId="1149" xr:uid="{00000000-0005-0000-0000-0000E2030000}"/>
    <cellStyle name="Standard 3 2 5 8" xfId="2221" xr:uid="{00000000-0005-0000-0000-0000E3030000}"/>
    <cellStyle name="Standard 3 2 6" xfId="141" xr:uid="{00000000-0005-0000-0000-0000E4030000}"/>
    <cellStyle name="Standard 3 2 6 2" xfId="218" xr:uid="{00000000-0005-0000-0000-0000E5030000}"/>
    <cellStyle name="Standard 3 2 6 2 2" xfId="725" xr:uid="{00000000-0005-0000-0000-0000E6030000}"/>
    <cellStyle name="Standard 3 2 6 2 2 2" xfId="1799" xr:uid="{00000000-0005-0000-0000-0000E7030000}"/>
    <cellStyle name="Standard 3 2 6 2 2 3" xfId="2871" xr:uid="{00000000-0005-0000-0000-0000E8030000}"/>
    <cellStyle name="Standard 3 2 6 2 3" xfId="476" xr:uid="{00000000-0005-0000-0000-0000E9030000}"/>
    <cellStyle name="Standard 3 2 6 2 3 2" xfId="1551" xr:uid="{00000000-0005-0000-0000-0000EA030000}"/>
    <cellStyle name="Standard 3 2 6 2 3 3" xfId="2623" xr:uid="{00000000-0005-0000-0000-0000EB030000}"/>
    <cellStyle name="Standard 3 2 6 2 4" xfId="992" xr:uid="{00000000-0005-0000-0000-0000EC030000}"/>
    <cellStyle name="Standard 3 2 6 2 4 2" xfId="2063" xr:uid="{00000000-0005-0000-0000-0000ED030000}"/>
    <cellStyle name="Standard 3 2 6 2 4 3" xfId="3135" xr:uid="{00000000-0005-0000-0000-0000EE030000}"/>
    <cellStyle name="Standard 3 2 6 2 5" xfId="1303" xr:uid="{00000000-0005-0000-0000-0000EF030000}"/>
    <cellStyle name="Standard 3 2 6 2 6" xfId="2375" xr:uid="{00000000-0005-0000-0000-0000F0030000}"/>
    <cellStyle name="Standard 3 2 6 3" xfId="648" xr:uid="{00000000-0005-0000-0000-0000F1030000}"/>
    <cellStyle name="Standard 3 2 6 3 2" xfId="1722" xr:uid="{00000000-0005-0000-0000-0000F2030000}"/>
    <cellStyle name="Standard 3 2 6 3 3" xfId="2794" xr:uid="{00000000-0005-0000-0000-0000F3030000}"/>
    <cellStyle name="Standard 3 2 6 4" xfId="399" xr:uid="{00000000-0005-0000-0000-0000F4030000}"/>
    <cellStyle name="Standard 3 2 6 4 2" xfId="1474" xr:uid="{00000000-0005-0000-0000-0000F5030000}"/>
    <cellStyle name="Standard 3 2 6 4 3" xfId="2546" xr:uid="{00000000-0005-0000-0000-0000F6030000}"/>
    <cellStyle name="Standard 3 2 6 5" xfId="915" xr:uid="{00000000-0005-0000-0000-0000F7030000}"/>
    <cellStyle name="Standard 3 2 6 5 2" xfId="1986" xr:uid="{00000000-0005-0000-0000-0000F8030000}"/>
    <cellStyle name="Standard 3 2 6 5 3" xfId="3058" xr:uid="{00000000-0005-0000-0000-0000F9030000}"/>
    <cellStyle name="Standard 3 2 6 6" xfId="1226" xr:uid="{00000000-0005-0000-0000-0000FA030000}"/>
    <cellStyle name="Standard 3 2 6 7" xfId="2298" xr:uid="{00000000-0005-0000-0000-0000FB030000}"/>
    <cellStyle name="Standard 3 2 7" xfId="110" xr:uid="{00000000-0005-0000-0000-0000FC030000}"/>
    <cellStyle name="Standard 3 2 7 2" xfId="617" xr:uid="{00000000-0005-0000-0000-0000FD030000}"/>
    <cellStyle name="Standard 3 2 7 2 2" xfId="1691" xr:uid="{00000000-0005-0000-0000-0000FE030000}"/>
    <cellStyle name="Standard 3 2 7 2 3" xfId="2763" xr:uid="{00000000-0005-0000-0000-0000FF030000}"/>
    <cellStyle name="Standard 3 2 7 3" xfId="368" xr:uid="{00000000-0005-0000-0000-000000040000}"/>
    <cellStyle name="Standard 3 2 7 3 2" xfId="1443" xr:uid="{00000000-0005-0000-0000-000001040000}"/>
    <cellStyle name="Standard 3 2 7 3 3" xfId="2515" xr:uid="{00000000-0005-0000-0000-000002040000}"/>
    <cellStyle name="Standard 3 2 7 4" xfId="884" xr:uid="{00000000-0005-0000-0000-000003040000}"/>
    <cellStyle name="Standard 3 2 7 4 2" xfId="1955" xr:uid="{00000000-0005-0000-0000-000004040000}"/>
    <cellStyle name="Standard 3 2 7 4 3" xfId="3027" xr:uid="{00000000-0005-0000-0000-000005040000}"/>
    <cellStyle name="Standard 3 2 7 5" xfId="1195" xr:uid="{00000000-0005-0000-0000-000006040000}"/>
    <cellStyle name="Standard 3 2 7 6" xfId="2267" xr:uid="{00000000-0005-0000-0000-000007040000}"/>
    <cellStyle name="Standard 3 2 8" xfId="187" xr:uid="{00000000-0005-0000-0000-000008040000}"/>
    <cellStyle name="Standard 3 2 8 2" xfId="694" xr:uid="{00000000-0005-0000-0000-000009040000}"/>
    <cellStyle name="Standard 3 2 8 2 2" xfId="1768" xr:uid="{00000000-0005-0000-0000-00000A040000}"/>
    <cellStyle name="Standard 3 2 8 2 3" xfId="2840" xr:uid="{00000000-0005-0000-0000-00000B040000}"/>
    <cellStyle name="Standard 3 2 8 3" xfId="445" xr:uid="{00000000-0005-0000-0000-00000C040000}"/>
    <cellStyle name="Standard 3 2 8 3 2" xfId="1520" xr:uid="{00000000-0005-0000-0000-00000D040000}"/>
    <cellStyle name="Standard 3 2 8 3 3" xfId="2592" xr:uid="{00000000-0005-0000-0000-00000E040000}"/>
    <cellStyle name="Standard 3 2 8 4" xfId="961" xr:uid="{00000000-0005-0000-0000-00000F040000}"/>
    <cellStyle name="Standard 3 2 8 4 2" xfId="2032" xr:uid="{00000000-0005-0000-0000-000010040000}"/>
    <cellStyle name="Standard 3 2 8 4 3" xfId="3104" xr:uid="{00000000-0005-0000-0000-000011040000}"/>
    <cellStyle name="Standard 3 2 8 5" xfId="1272" xr:uid="{00000000-0005-0000-0000-000012040000}"/>
    <cellStyle name="Standard 3 2 8 6" xfId="2344" xr:uid="{00000000-0005-0000-0000-000013040000}"/>
    <cellStyle name="Standard 3 2 9" xfId="95" xr:uid="{00000000-0005-0000-0000-000014040000}"/>
    <cellStyle name="Standard 3 2 9 2" xfId="602" xr:uid="{00000000-0005-0000-0000-000015040000}"/>
    <cellStyle name="Standard 3 2 9 2 2" xfId="1676" xr:uid="{00000000-0005-0000-0000-000016040000}"/>
    <cellStyle name="Standard 3 2 9 2 3" xfId="2748" xr:uid="{00000000-0005-0000-0000-000017040000}"/>
    <cellStyle name="Standard 3 2 9 3" xfId="353" xr:uid="{00000000-0005-0000-0000-000018040000}"/>
    <cellStyle name="Standard 3 2 9 3 2" xfId="1428" xr:uid="{00000000-0005-0000-0000-000019040000}"/>
    <cellStyle name="Standard 3 2 9 3 3" xfId="2500" xr:uid="{00000000-0005-0000-0000-00001A040000}"/>
    <cellStyle name="Standard 3 2 9 4" xfId="869" xr:uid="{00000000-0005-0000-0000-00001B040000}"/>
    <cellStyle name="Standard 3 2 9 4 2" xfId="1940" xr:uid="{00000000-0005-0000-0000-00001C040000}"/>
    <cellStyle name="Standard 3 2 9 4 3" xfId="3012" xr:uid="{00000000-0005-0000-0000-00001D040000}"/>
    <cellStyle name="Standard 3 2 9 5" xfId="1180" xr:uid="{00000000-0005-0000-0000-00001E040000}"/>
    <cellStyle name="Standard 3 2 9 6" xfId="2252" xr:uid="{00000000-0005-0000-0000-00001F040000}"/>
    <cellStyle name="Standard 3 3" xfId="15" xr:uid="{00000000-0005-0000-0000-000020040000}"/>
    <cellStyle name="Standard 3 3 10" xfId="558" xr:uid="{00000000-0005-0000-0000-000021040000}"/>
    <cellStyle name="Standard 3 3 10 2" xfId="1073" xr:uid="{00000000-0005-0000-0000-000022040000}"/>
    <cellStyle name="Standard 3 3 10 2 2" xfId="2144" xr:uid="{00000000-0005-0000-0000-000023040000}"/>
    <cellStyle name="Standard 3 3 10 2 3" xfId="3216" xr:uid="{00000000-0005-0000-0000-000024040000}"/>
    <cellStyle name="Standard 3 3 10 3" xfId="1632" xr:uid="{00000000-0005-0000-0000-000025040000}"/>
    <cellStyle name="Standard 3 3 10 4" xfId="2704" xr:uid="{00000000-0005-0000-0000-000026040000}"/>
    <cellStyle name="Standard 3 3 11" xfId="309" xr:uid="{00000000-0005-0000-0000-000027040000}"/>
    <cellStyle name="Standard 3 3 11 2" xfId="1384" xr:uid="{00000000-0005-0000-0000-000028040000}"/>
    <cellStyle name="Standard 3 3 11 3" xfId="2456" xr:uid="{00000000-0005-0000-0000-000029040000}"/>
    <cellStyle name="Standard 3 3 12" xfId="825" xr:uid="{00000000-0005-0000-0000-00002A040000}"/>
    <cellStyle name="Standard 3 3 12 2" xfId="1896" xr:uid="{00000000-0005-0000-0000-00002B040000}"/>
    <cellStyle name="Standard 3 3 12 3" xfId="2968" xr:uid="{00000000-0005-0000-0000-00002C040000}"/>
    <cellStyle name="Standard 3 3 13" xfId="1120" xr:uid="{00000000-0005-0000-0000-00002D040000}"/>
    <cellStyle name="Standard 3 3 13 2" xfId="2191" xr:uid="{00000000-0005-0000-0000-00002E040000}"/>
    <cellStyle name="Standard 3 3 13 3" xfId="3263" xr:uid="{00000000-0005-0000-0000-00002F040000}"/>
    <cellStyle name="Standard 3 3 14" xfId="1136" xr:uid="{00000000-0005-0000-0000-000030040000}"/>
    <cellStyle name="Standard 3 3 15" xfId="2208" xr:uid="{00000000-0005-0000-0000-000031040000}"/>
    <cellStyle name="Standard 3 3 2" xfId="82" xr:uid="{00000000-0005-0000-0000-000032040000}"/>
    <cellStyle name="Standard 3 3 2 2" xfId="174" xr:uid="{00000000-0005-0000-0000-000033040000}"/>
    <cellStyle name="Standard 3 3 2 2 2" xfId="251" xr:uid="{00000000-0005-0000-0000-000034040000}"/>
    <cellStyle name="Standard 3 3 2 2 2 2" xfId="758" xr:uid="{00000000-0005-0000-0000-000035040000}"/>
    <cellStyle name="Standard 3 3 2 2 2 2 2" xfId="1832" xr:uid="{00000000-0005-0000-0000-000036040000}"/>
    <cellStyle name="Standard 3 3 2 2 2 2 3" xfId="2904" xr:uid="{00000000-0005-0000-0000-000037040000}"/>
    <cellStyle name="Standard 3 3 2 2 2 3" xfId="509" xr:uid="{00000000-0005-0000-0000-000038040000}"/>
    <cellStyle name="Standard 3 3 2 2 2 3 2" xfId="1584" xr:uid="{00000000-0005-0000-0000-000039040000}"/>
    <cellStyle name="Standard 3 3 2 2 2 3 3" xfId="2656" xr:uid="{00000000-0005-0000-0000-00003A040000}"/>
    <cellStyle name="Standard 3 3 2 2 2 4" xfId="1025" xr:uid="{00000000-0005-0000-0000-00003B040000}"/>
    <cellStyle name="Standard 3 3 2 2 2 4 2" xfId="2096" xr:uid="{00000000-0005-0000-0000-00003C040000}"/>
    <cellStyle name="Standard 3 3 2 2 2 4 3" xfId="3168" xr:uid="{00000000-0005-0000-0000-00003D040000}"/>
    <cellStyle name="Standard 3 3 2 2 2 5" xfId="1336" xr:uid="{00000000-0005-0000-0000-00003E040000}"/>
    <cellStyle name="Standard 3 3 2 2 2 6" xfId="2408" xr:uid="{00000000-0005-0000-0000-00003F040000}"/>
    <cellStyle name="Standard 3 3 2 2 3" xfId="681" xr:uid="{00000000-0005-0000-0000-000040040000}"/>
    <cellStyle name="Standard 3 3 2 2 3 2" xfId="1755" xr:uid="{00000000-0005-0000-0000-000041040000}"/>
    <cellStyle name="Standard 3 3 2 2 3 3" xfId="2827" xr:uid="{00000000-0005-0000-0000-000042040000}"/>
    <cellStyle name="Standard 3 3 2 2 4" xfId="432" xr:uid="{00000000-0005-0000-0000-000043040000}"/>
    <cellStyle name="Standard 3 3 2 2 4 2" xfId="1507" xr:uid="{00000000-0005-0000-0000-000044040000}"/>
    <cellStyle name="Standard 3 3 2 2 4 3" xfId="2579" xr:uid="{00000000-0005-0000-0000-000045040000}"/>
    <cellStyle name="Standard 3 3 2 2 5" xfId="948" xr:uid="{00000000-0005-0000-0000-000046040000}"/>
    <cellStyle name="Standard 3 3 2 2 5 2" xfId="2019" xr:uid="{00000000-0005-0000-0000-000047040000}"/>
    <cellStyle name="Standard 3 3 2 2 5 3" xfId="3091" xr:uid="{00000000-0005-0000-0000-000048040000}"/>
    <cellStyle name="Standard 3 3 2 2 6" xfId="1259" xr:uid="{00000000-0005-0000-0000-000049040000}"/>
    <cellStyle name="Standard 3 3 2 2 7" xfId="2331" xr:uid="{00000000-0005-0000-0000-00004A040000}"/>
    <cellStyle name="Standard 3 3 2 3" xfId="205" xr:uid="{00000000-0005-0000-0000-00004B040000}"/>
    <cellStyle name="Standard 3 3 2 3 2" xfId="712" xr:uid="{00000000-0005-0000-0000-00004C040000}"/>
    <cellStyle name="Standard 3 3 2 3 2 2" xfId="1786" xr:uid="{00000000-0005-0000-0000-00004D040000}"/>
    <cellStyle name="Standard 3 3 2 3 2 3" xfId="2858" xr:uid="{00000000-0005-0000-0000-00004E040000}"/>
    <cellStyle name="Standard 3 3 2 3 3" xfId="463" xr:uid="{00000000-0005-0000-0000-00004F040000}"/>
    <cellStyle name="Standard 3 3 2 3 3 2" xfId="1538" xr:uid="{00000000-0005-0000-0000-000050040000}"/>
    <cellStyle name="Standard 3 3 2 3 3 3" xfId="2610" xr:uid="{00000000-0005-0000-0000-000051040000}"/>
    <cellStyle name="Standard 3 3 2 3 4" xfId="979" xr:uid="{00000000-0005-0000-0000-000052040000}"/>
    <cellStyle name="Standard 3 3 2 3 4 2" xfId="2050" xr:uid="{00000000-0005-0000-0000-000053040000}"/>
    <cellStyle name="Standard 3 3 2 3 4 3" xfId="3122" xr:uid="{00000000-0005-0000-0000-000054040000}"/>
    <cellStyle name="Standard 3 3 2 3 5" xfId="1290" xr:uid="{00000000-0005-0000-0000-000055040000}"/>
    <cellStyle name="Standard 3 3 2 3 6" xfId="2362" xr:uid="{00000000-0005-0000-0000-000056040000}"/>
    <cellStyle name="Standard 3 3 2 4" xfId="128" xr:uid="{00000000-0005-0000-0000-000057040000}"/>
    <cellStyle name="Standard 3 3 2 4 2" xfId="635" xr:uid="{00000000-0005-0000-0000-000058040000}"/>
    <cellStyle name="Standard 3 3 2 4 2 2" xfId="1709" xr:uid="{00000000-0005-0000-0000-000059040000}"/>
    <cellStyle name="Standard 3 3 2 4 2 3" xfId="2781" xr:uid="{00000000-0005-0000-0000-00005A040000}"/>
    <cellStyle name="Standard 3 3 2 4 3" xfId="386" xr:uid="{00000000-0005-0000-0000-00005B040000}"/>
    <cellStyle name="Standard 3 3 2 4 3 2" xfId="1461" xr:uid="{00000000-0005-0000-0000-00005C040000}"/>
    <cellStyle name="Standard 3 3 2 4 3 3" xfId="2533" xr:uid="{00000000-0005-0000-0000-00005D040000}"/>
    <cellStyle name="Standard 3 3 2 4 4" xfId="902" xr:uid="{00000000-0005-0000-0000-00005E040000}"/>
    <cellStyle name="Standard 3 3 2 4 4 2" xfId="1973" xr:uid="{00000000-0005-0000-0000-00005F040000}"/>
    <cellStyle name="Standard 3 3 2 4 4 3" xfId="3045" xr:uid="{00000000-0005-0000-0000-000060040000}"/>
    <cellStyle name="Standard 3 3 2 4 5" xfId="1213" xr:uid="{00000000-0005-0000-0000-000061040000}"/>
    <cellStyle name="Standard 3 3 2 4 6" xfId="2285" xr:uid="{00000000-0005-0000-0000-000062040000}"/>
    <cellStyle name="Standard 3 3 2 5" xfId="589" xr:uid="{00000000-0005-0000-0000-000063040000}"/>
    <cellStyle name="Standard 3 3 2 5 2" xfId="1104" xr:uid="{00000000-0005-0000-0000-000064040000}"/>
    <cellStyle name="Standard 3 3 2 5 2 2" xfId="2175" xr:uid="{00000000-0005-0000-0000-000065040000}"/>
    <cellStyle name="Standard 3 3 2 5 2 3" xfId="3247" xr:uid="{00000000-0005-0000-0000-000066040000}"/>
    <cellStyle name="Standard 3 3 2 5 3" xfId="1663" xr:uid="{00000000-0005-0000-0000-000067040000}"/>
    <cellStyle name="Standard 3 3 2 5 4" xfId="2735" xr:uid="{00000000-0005-0000-0000-000068040000}"/>
    <cellStyle name="Standard 3 3 2 6" xfId="340" xr:uid="{00000000-0005-0000-0000-000069040000}"/>
    <cellStyle name="Standard 3 3 2 6 2" xfId="1415" xr:uid="{00000000-0005-0000-0000-00006A040000}"/>
    <cellStyle name="Standard 3 3 2 6 3" xfId="2487" xr:uid="{00000000-0005-0000-0000-00006B040000}"/>
    <cellStyle name="Standard 3 3 2 7" xfId="856" xr:uid="{00000000-0005-0000-0000-00006C040000}"/>
    <cellStyle name="Standard 3 3 2 7 2" xfId="1927" xr:uid="{00000000-0005-0000-0000-00006D040000}"/>
    <cellStyle name="Standard 3 3 2 7 3" xfId="2999" xr:uid="{00000000-0005-0000-0000-00006E040000}"/>
    <cellStyle name="Standard 3 3 2 8" xfId="1167" xr:uid="{00000000-0005-0000-0000-00006F040000}"/>
    <cellStyle name="Standard 3 3 2 9" xfId="2239" xr:uid="{00000000-0005-0000-0000-000070040000}"/>
    <cellStyle name="Standard 3 3 3" xfId="65" xr:uid="{00000000-0005-0000-0000-000071040000}"/>
    <cellStyle name="Standard 3 3 3 2" xfId="235" xr:uid="{00000000-0005-0000-0000-000072040000}"/>
    <cellStyle name="Standard 3 3 3 2 2" xfId="742" xr:uid="{00000000-0005-0000-0000-000073040000}"/>
    <cellStyle name="Standard 3 3 3 2 2 2" xfId="1816" xr:uid="{00000000-0005-0000-0000-000074040000}"/>
    <cellStyle name="Standard 3 3 3 2 2 3" xfId="2888" xr:uid="{00000000-0005-0000-0000-000075040000}"/>
    <cellStyle name="Standard 3 3 3 2 3" xfId="493" xr:uid="{00000000-0005-0000-0000-000076040000}"/>
    <cellStyle name="Standard 3 3 3 2 3 2" xfId="1568" xr:uid="{00000000-0005-0000-0000-000077040000}"/>
    <cellStyle name="Standard 3 3 3 2 3 3" xfId="2640" xr:uid="{00000000-0005-0000-0000-000078040000}"/>
    <cellStyle name="Standard 3 3 3 2 4" xfId="1009" xr:uid="{00000000-0005-0000-0000-000079040000}"/>
    <cellStyle name="Standard 3 3 3 2 4 2" xfId="2080" xr:uid="{00000000-0005-0000-0000-00007A040000}"/>
    <cellStyle name="Standard 3 3 3 2 4 3" xfId="3152" xr:uid="{00000000-0005-0000-0000-00007B040000}"/>
    <cellStyle name="Standard 3 3 3 2 5" xfId="1320" xr:uid="{00000000-0005-0000-0000-00007C040000}"/>
    <cellStyle name="Standard 3 3 3 2 6" xfId="2392" xr:uid="{00000000-0005-0000-0000-00007D040000}"/>
    <cellStyle name="Standard 3 3 3 3" xfId="158" xr:uid="{00000000-0005-0000-0000-00007E040000}"/>
    <cellStyle name="Standard 3 3 3 3 2" xfId="665" xr:uid="{00000000-0005-0000-0000-00007F040000}"/>
    <cellStyle name="Standard 3 3 3 3 2 2" xfId="1739" xr:uid="{00000000-0005-0000-0000-000080040000}"/>
    <cellStyle name="Standard 3 3 3 3 2 3" xfId="2811" xr:uid="{00000000-0005-0000-0000-000081040000}"/>
    <cellStyle name="Standard 3 3 3 3 3" xfId="416" xr:uid="{00000000-0005-0000-0000-000082040000}"/>
    <cellStyle name="Standard 3 3 3 3 3 2" xfId="1491" xr:uid="{00000000-0005-0000-0000-000083040000}"/>
    <cellStyle name="Standard 3 3 3 3 3 3" xfId="2563" xr:uid="{00000000-0005-0000-0000-000084040000}"/>
    <cellStyle name="Standard 3 3 3 3 4" xfId="932" xr:uid="{00000000-0005-0000-0000-000085040000}"/>
    <cellStyle name="Standard 3 3 3 3 4 2" xfId="2003" xr:uid="{00000000-0005-0000-0000-000086040000}"/>
    <cellStyle name="Standard 3 3 3 3 4 3" xfId="3075" xr:uid="{00000000-0005-0000-0000-000087040000}"/>
    <cellStyle name="Standard 3 3 3 3 5" xfId="1243" xr:uid="{00000000-0005-0000-0000-000088040000}"/>
    <cellStyle name="Standard 3 3 3 3 6" xfId="2315" xr:uid="{00000000-0005-0000-0000-000089040000}"/>
    <cellStyle name="Standard 3 3 3 4" xfId="573" xr:uid="{00000000-0005-0000-0000-00008A040000}"/>
    <cellStyle name="Standard 3 3 3 4 2" xfId="1088" xr:uid="{00000000-0005-0000-0000-00008B040000}"/>
    <cellStyle name="Standard 3 3 3 4 2 2" xfId="2159" xr:uid="{00000000-0005-0000-0000-00008C040000}"/>
    <cellStyle name="Standard 3 3 3 4 2 3" xfId="3231" xr:uid="{00000000-0005-0000-0000-00008D040000}"/>
    <cellStyle name="Standard 3 3 3 4 3" xfId="1647" xr:uid="{00000000-0005-0000-0000-00008E040000}"/>
    <cellStyle name="Standard 3 3 3 4 4" xfId="2719" xr:uid="{00000000-0005-0000-0000-00008F040000}"/>
    <cellStyle name="Standard 3 3 3 5" xfId="324" xr:uid="{00000000-0005-0000-0000-000090040000}"/>
    <cellStyle name="Standard 3 3 3 5 2" xfId="1399" xr:uid="{00000000-0005-0000-0000-000091040000}"/>
    <cellStyle name="Standard 3 3 3 5 3" xfId="2471" xr:uid="{00000000-0005-0000-0000-000092040000}"/>
    <cellStyle name="Standard 3 3 3 6" xfId="840" xr:uid="{00000000-0005-0000-0000-000093040000}"/>
    <cellStyle name="Standard 3 3 3 6 2" xfId="1911" xr:uid="{00000000-0005-0000-0000-000094040000}"/>
    <cellStyle name="Standard 3 3 3 6 3" xfId="2983" xr:uid="{00000000-0005-0000-0000-000095040000}"/>
    <cellStyle name="Standard 3 3 3 7" xfId="1151" xr:uid="{00000000-0005-0000-0000-000096040000}"/>
    <cellStyle name="Standard 3 3 3 8" xfId="2223" xr:uid="{00000000-0005-0000-0000-000097040000}"/>
    <cellStyle name="Standard 3 3 4" xfId="143" xr:uid="{00000000-0005-0000-0000-000098040000}"/>
    <cellStyle name="Standard 3 3 4 2" xfId="220" xr:uid="{00000000-0005-0000-0000-000099040000}"/>
    <cellStyle name="Standard 3 3 4 2 2" xfId="727" xr:uid="{00000000-0005-0000-0000-00009A040000}"/>
    <cellStyle name="Standard 3 3 4 2 2 2" xfId="1801" xr:uid="{00000000-0005-0000-0000-00009B040000}"/>
    <cellStyle name="Standard 3 3 4 2 2 3" xfId="2873" xr:uid="{00000000-0005-0000-0000-00009C040000}"/>
    <cellStyle name="Standard 3 3 4 2 3" xfId="478" xr:uid="{00000000-0005-0000-0000-00009D040000}"/>
    <cellStyle name="Standard 3 3 4 2 3 2" xfId="1553" xr:uid="{00000000-0005-0000-0000-00009E040000}"/>
    <cellStyle name="Standard 3 3 4 2 3 3" xfId="2625" xr:uid="{00000000-0005-0000-0000-00009F040000}"/>
    <cellStyle name="Standard 3 3 4 2 4" xfId="994" xr:uid="{00000000-0005-0000-0000-0000A0040000}"/>
    <cellStyle name="Standard 3 3 4 2 4 2" xfId="2065" xr:uid="{00000000-0005-0000-0000-0000A1040000}"/>
    <cellStyle name="Standard 3 3 4 2 4 3" xfId="3137" xr:uid="{00000000-0005-0000-0000-0000A2040000}"/>
    <cellStyle name="Standard 3 3 4 2 5" xfId="1305" xr:uid="{00000000-0005-0000-0000-0000A3040000}"/>
    <cellStyle name="Standard 3 3 4 2 6" xfId="2377" xr:uid="{00000000-0005-0000-0000-0000A4040000}"/>
    <cellStyle name="Standard 3 3 4 3" xfId="650" xr:uid="{00000000-0005-0000-0000-0000A5040000}"/>
    <cellStyle name="Standard 3 3 4 3 2" xfId="1724" xr:uid="{00000000-0005-0000-0000-0000A6040000}"/>
    <cellStyle name="Standard 3 3 4 3 3" xfId="2796" xr:uid="{00000000-0005-0000-0000-0000A7040000}"/>
    <cellStyle name="Standard 3 3 4 4" xfId="401" xr:uid="{00000000-0005-0000-0000-0000A8040000}"/>
    <cellStyle name="Standard 3 3 4 4 2" xfId="1476" xr:uid="{00000000-0005-0000-0000-0000A9040000}"/>
    <cellStyle name="Standard 3 3 4 4 3" xfId="2548" xr:uid="{00000000-0005-0000-0000-0000AA040000}"/>
    <cellStyle name="Standard 3 3 4 5" xfId="917" xr:uid="{00000000-0005-0000-0000-0000AB040000}"/>
    <cellStyle name="Standard 3 3 4 5 2" xfId="1988" xr:uid="{00000000-0005-0000-0000-0000AC040000}"/>
    <cellStyle name="Standard 3 3 4 5 3" xfId="3060" xr:uid="{00000000-0005-0000-0000-0000AD040000}"/>
    <cellStyle name="Standard 3 3 4 6" xfId="1228" xr:uid="{00000000-0005-0000-0000-0000AE040000}"/>
    <cellStyle name="Standard 3 3 4 7" xfId="2300" xr:uid="{00000000-0005-0000-0000-0000AF040000}"/>
    <cellStyle name="Standard 3 3 5" xfId="112" xr:uid="{00000000-0005-0000-0000-0000B0040000}"/>
    <cellStyle name="Standard 3 3 5 2" xfId="619" xr:uid="{00000000-0005-0000-0000-0000B1040000}"/>
    <cellStyle name="Standard 3 3 5 2 2" xfId="1693" xr:uid="{00000000-0005-0000-0000-0000B2040000}"/>
    <cellStyle name="Standard 3 3 5 2 3" xfId="2765" xr:uid="{00000000-0005-0000-0000-0000B3040000}"/>
    <cellStyle name="Standard 3 3 5 3" xfId="370" xr:uid="{00000000-0005-0000-0000-0000B4040000}"/>
    <cellStyle name="Standard 3 3 5 3 2" xfId="1445" xr:uid="{00000000-0005-0000-0000-0000B5040000}"/>
    <cellStyle name="Standard 3 3 5 3 3" xfId="2517" xr:uid="{00000000-0005-0000-0000-0000B6040000}"/>
    <cellStyle name="Standard 3 3 5 4" xfId="886" xr:uid="{00000000-0005-0000-0000-0000B7040000}"/>
    <cellStyle name="Standard 3 3 5 4 2" xfId="1957" xr:uid="{00000000-0005-0000-0000-0000B8040000}"/>
    <cellStyle name="Standard 3 3 5 4 3" xfId="3029" xr:uid="{00000000-0005-0000-0000-0000B9040000}"/>
    <cellStyle name="Standard 3 3 5 5" xfId="1197" xr:uid="{00000000-0005-0000-0000-0000BA040000}"/>
    <cellStyle name="Standard 3 3 5 6" xfId="2269" xr:uid="{00000000-0005-0000-0000-0000BB040000}"/>
    <cellStyle name="Standard 3 3 6" xfId="189" xr:uid="{00000000-0005-0000-0000-0000BC040000}"/>
    <cellStyle name="Standard 3 3 6 2" xfId="696" xr:uid="{00000000-0005-0000-0000-0000BD040000}"/>
    <cellStyle name="Standard 3 3 6 2 2" xfId="1770" xr:uid="{00000000-0005-0000-0000-0000BE040000}"/>
    <cellStyle name="Standard 3 3 6 2 3" xfId="2842" xr:uid="{00000000-0005-0000-0000-0000BF040000}"/>
    <cellStyle name="Standard 3 3 6 3" xfId="447" xr:uid="{00000000-0005-0000-0000-0000C0040000}"/>
    <cellStyle name="Standard 3 3 6 3 2" xfId="1522" xr:uid="{00000000-0005-0000-0000-0000C1040000}"/>
    <cellStyle name="Standard 3 3 6 3 3" xfId="2594" xr:uid="{00000000-0005-0000-0000-0000C2040000}"/>
    <cellStyle name="Standard 3 3 6 4" xfId="963" xr:uid="{00000000-0005-0000-0000-0000C3040000}"/>
    <cellStyle name="Standard 3 3 6 4 2" xfId="2034" xr:uid="{00000000-0005-0000-0000-0000C4040000}"/>
    <cellStyle name="Standard 3 3 6 4 3" xfId="3106" xr:uid="{00000000-0005-0000-0000-0000C5040000}"/>
    <cellStyle name="Standard 3 3 6 5" xfId="1274" xr:uid="{00000000-0005-0000-0000-0000C6040000}"/>
    <cellStyle name="Standard 3 3 6 6" xfId="2346" xr:uid="{00000000-0005-0000-0000-0000C7040000}"/>
    <cellStyle name="Standard 3 3 7" xfId="97" xr:uid="{00000000-0005-0000-0000-0000C8040000}"/>
    <cellStyle name="Standard 3 3 7 2" xfId="604" xr:uid="{00000000-0005-0000-0000-0000C9040000}"/>
    <cellStyle name="Standard 3 3 7 2 2" xfId="1678" xr:uid="{00000000-0005-0000-0000-0000CA040000}"/>
    <cellStyle name="Standard 3 3 7 2 3" xfId="2750" xr:uid="{00000000-0005-0000-0000-0000CB040000}"/>
    <cellStyle name="Standard 3 3 7 3" xfId="355" xr:uid="{00000000-0005-0000-0000-0000CC040000}"/>
    <cellStyle name="Standard 3 3 7 3 2" xfId="1430" xr:uid="{00000000-0005-0000-0000-0000CD040000}"/>
    <cellStyle name="Standard 3 3 7 3 3" xfId="2502" xr:uid="{00000000-0005-0000-0000-0000CE040000}"/>
    <cellStyle name="Standard 3 3 7 4" xfId="871" xr:uid="{00000000-0005-0000-0000-0000CF040000}"/>
    <cellStyle name="Standard 3 3 7 4 2" xfId="1942" xr:uid="{00000000-0005-0000-0000-0000D0040000}"/>
    <cellStyle name="Standard 3 3 7 4 3" xfId="3014" xr:uid="{00000000-0005-0000-0000-0000D1040000}"/>
    <cellStyle name="Standard 3 3 7 5" xfId="1182" xr:uid="{00000000-0005-0000-0000-0000D2040000}"/>
    <cellStyle name="Standard 3 3 7 6" xfId="2254" xr:uid="{00000000-0005-0000-0000-0000D3040000}"/>
    <cellStyle name="Standard 3 3 8" xfId="267" xr:uid="{00000000-0005-0000-0000-0000D4040000}"/>
    <cellStyle name="Standard 3 3 8 2" xfId="809" xr:uid="{00000000-0005-0000-0000-0000D5040000}"/>
    <cellStyle name="Standard 3 3 8 2 2" xfId="1881" xr:uid="{00000000-0005-0000-0000-0000D6040000}"/>
    <cellStyle name="Standard 3 3 8 2 3" xfId="2953" xr:uid="{00000000-0005-0000-0000-0000D7040000}"/>
    <cellStyle name="Standard 3 3 8 3" xfId="775" xr:uid="{00000000-0005-0000-0000-0000D8040000}"/>
    <cellStyle name="Standard 3 3 8 3 2" xfId="1848" xr:uid="{00000000-0005-0000-0000-0000D9040000}"/>
    <cellStyle name="Standard 3 3 8 3 3" xfId="2920" xr:uid="{00000000-0005-0000-0000-0000DA040000}"/>
    <cellStyle name="Standard 3 3 8 4" xfId="525" xr:uid="{00000000-0005-0000-0000-0000DB040000}"/>
    <cellStyle name="Standard 3 3 8 4 2" xfId="1600" xr:uid="{00000000-0005-0000-0000-0000DC040000}"/>
    <cellStyle name="Standard 3 3 8 4 3" xfId="2672" xr:uid="{00000000-0005-0000-0000-0000DD040000}"/>
    <cellStyle name="Standard 3 3 8 5" xfId="1041" xr:uid="{00000000-0005-0000-0000-0000DE040000}"/>
    <cellStyle name="Standard 3 3 8 5 2" xfId="2112" xr:uid="{00000000-0005-0000-0000-0000DF040000}"/>
    <cellStyle name="Standard 3 3 8 5 3" xfId="3184" xr:uid="{00000000-0005-0000-0000-0000E0040000}"/>
    <cellStyle name="Standard 3 3 8 6" xfId="1352" xr:uid="{00000000-0005-0000-0000-0000E1040000}"/>
    <cellStyle name="Standard 3 3 8 7" xfId="2424" xr:uid="{00000000-0005-0000-0000-0000E2040000}"/>
    <cellStyle name="Standard 3 3 9" xfId="283" xr:uid="{00000000-0005-0000-0000-0000E3040000}"/>
    <cellStyle name="Standard 3 3 9 2" xfId="791" xr:uid="{00000000-0005-0000-0000-0000E4040000}"/>
    <cellStyle name="Standard 3 3 9 2 2" xfId="1864" xr:uid="{00000000-0005-0000-0000-0000E5040000}"/>
    <cellStyle name="Standard 3 3 9 2 3" xfId="2936" xr:uid="{00000000-0005-0000-0000-0000E6040000}"/>
    <cellStyle name="Standard 3 3 9 3" xfId="541" xr:uid="{00000000-0005-0000-0000-0000E7040000}"/>
    <cellStyle name="Standard 3 3 9 3 2" xfId="1616" xr:uid="{00000000-0005-0000-0000-0000E8040000}"/>
    <cellStyle name="Standard 3 3 9 3 3" xfId="2688" xr:uid="{00000000-0005-0000-0000-0000E9040000}"/>
    <cellStyle name="Standard 3 3 9 4" xfId="1057" xr:uid="{00000000-0005-0000-0000-0000EA040000}"/>
    <cellStyle name="Standard 3 3 9 4 2" xfId="2128" xr:uid="{00000000-0005-0000-0000-0000EB040000}"/>
    <cellStyle name="Standard 3 3 9 4 3" xfId="3200" xr:uid="{00000000-0005-0000-0000-0000EC040000}"/>
    <cellStyle name="Standard 3 3 9 5" xfId="1368" xr:uid="{00000000-0005-0000-0000-0000ED040000}"/>
    <cellStyle name="Standard 3 3 9 6" xfId="2440" xr:uid="{00000000-0005-0000-0000-0000EE040000}"/>
    <cellStyle name="Standard 3 4" xfId="20" xr:uid="{00000000-0005-0000-0000-0000EF040000}"/>
    <cellStyle name="Standard 3 4 10" xfId="563" xr:uid="{00000000-0005-0000-0000-0000F0040000}"/>
    <cellStyle name="Standard 3 4 10 2" xfId="1078" xr:uid="{00000000-0005-0000-0000-0000F1040000}"/>
    <cellStyle name="Standard 3 4 10 2 2" xfId="2149" xr:uid="{00000000-0005-0000-0000-0000F2040000}"/>
    <cellStyle name="Standard 3 4 10 2 3" xfId="3221" xr:uid="{00000000-0005-0000-0000-0000F3040000}"/>
    <cellStyle name="Standard 3 4 10 3" xfId="1637" xr:uid="{00000000-0005-0000-0000-0000F4040000}"/>
    <cellStyle name="Standard 3 4 10 4" xfId="2709" xr:uid="{00000000-0005-0000-0000-0000F5040000}"/>
    <cellStyle name="Standard 3 4 11" xfId="314" xr:uid="{00000000-0005-0000-0000-0000F6040000}"/>
    <cellStyle name="Standard 3 4 11 2" xfId="1389" xr:uid="{00000000-0005-0000-0000-0000F7040000}"/>
    <cellStyle name="Standard 3 4 11 3" xfId="2461" xr:uid="{00000000-0005-0000-0000-0000F8040000}"/>
    <cellStyle name="Standard 3 4 12" xfId="830" xr:uid="{00000000-0005-0000-0000-0000F9040000}"/>
    <cellStyle name="Standard 3 4 12 2" xfId="1901" xr:uid="{00000000-0005-0000-0000-0000FA040000}"/>
    <cellStyle name="Standard 3 4 12 3" xfId="2973" xr:uid="{00000000-0005-0000-0000-0000FB040000}"/>
    <cellStyle name="Standard 3 4 13" xfId="1125" xr:uid="{00000000-0005-0000-0000-0000FC040000}"/>
    <cellStyle name="Standard 3 4 13 2" xfId="2196" xr:uid="{00000000-0005-0000-0000-0000FD040000}"/>
    <cellStyle name="Standard 3 4 13 3" xfId="3268" xr:uid="{00000000-0005-0000-0000-0000FE040000}"/>
    <cellStyle name="Standard 3 4 14" xfId="1141" xr:uid="{00000000-0005-0000-0000-0000FF040000}"/>
    <cellStyle name="Standard 3 4 15" xfId="2213" xr:uid="{00000000-0005-0000-0000-000000050000}"/>
    <cellStyle name="Standard 3 4 2" xfId="87" xr:uid="{00000000-0005-0000-0000-000001050000}"/>
    <cellStyle name="Standard 3 4 2 2" xfId="179" xr:uid="{00000000-0005-0000-0000-000002050000}"/>
    <cellStyle name="Standard 3 4 2 2 2" xfId="256" xr:uid="{00000000-0005-0000-0000-000003050000}"/>
    <cellStyle name="Standard 3 4 2 2 2 2" xfId="763" xr:uid="{00000000-0005-0000-0000-000004050000}"/>
    <cellStyle name="Standard 3 4 2 2 2 2 2" xfId="1837" xr:uid="{00000000-0005-0000-0000-000005050000}"/>
    <cellStyle name="Standard 3 4 2 2 2 2 3" xfId="2909" xr:uid="{00000000-0005-0000-0000-000006050000}"/>
    <cellStyle name="Standard 3 4 2 2 2 3" xfId="514" xr:uid="{00000000-0005-0000-0000-000007050000}"/>
    <cellStyle name="Standard 3 4 2 2 2 3 2" xfId="1589" xr:uid="{00000000-0005-0000-0000-000008050000}"/>
    <cellStyle name="Standard 3 4 2 2 2 3 3" xfId="2661" xr:uid="{00000000-0005-0000-0000-000009050000}"/>
    <cellStyle name="Standard 3 4 2 2 2 4" xfId="1030" xr:uid="{00000000-0005-0000-0000-00000A050000}"/>
    <cellStyle name="Standard 3 4 2 2 2 4 2" xfId="2101" xr:uid="{00000000-0005-0000-0000-00000B050000}"/>
    <cellStyle name="Standard 3 4 2 2 2 4 3" xfId="3173" xr:uid="{00000000-0005-0000-0000-00000C050000}"/>
    <cellStyle name="Standard 3 4 2 2 2 5" xfId="1341" xr:uid="{00000000-0005-0000-0000-00000D050000}"/>
    <cellStyle name="Standard 3 4 2 2 2 6" xfId="2413" xr:uid="{00000000-0005-0000-0000-00000E050000}"/>
    <cellStyle name="Standard 3 4 2 2 3" xfId="686" xr:uid="{00000000-0005-0000-0000-00000F050000}"/>
    <cellStyle name="Standard 3 4 2 2 3 2" xfId="1760" xr:uid="{00000000-0005-0000-0000-000010050000}"/>
    <cellStyle name="Standard 3 4 2 2 3 3" xfId="2832" xr:uid="{00000000-0005-0000-0000-000011050000}"/>
    <cellStyle name="Standard 3 4 2 2 4" xfId="437" xr:uid="{00000000-0005-0000-0000-000012050000}"/>
    <cellStyle name="Standard 3 4 2 2 4 2" xfId="1512" xr:uid="{00000000-0005-0000-0000-000013050000}"/>
    <cellStyle name="Standard 3 4 2 2 4 3" xfId="2584" xr:uid="{00000000-0005-0000-0000-000014050000}"/>
    <cellStyle name="Standard 3 4 2 2 5" xfId="953" xr:uid="{00000000-0005-0000-0000-000015050000}"/>
    <cellStyle name="Standard 3 4 2 2 5 2" xfId="2024" xr:uid="{00000000-0005-0000-0000-000016050000}"/>
    <cellStyle name="Standard 3 4 2 2 5 3" xfId="3096" xr:uid="{00000000-0005-0000-0000-000017050000}"/>
    <cellStyle name="Standard 3 4 2 2 6" xfId="1264" xr:uid="{00000000-0005-0000-0000-000018050000}"/>
    <cellStyle name="Standard 3 4 2 2 7" xfId="2336" xr:uid="{00000000-0005-0000-0000-000019050000}"/>
    <cellStyle name="Standard 3 4 2 3" xfId="210" xr:uid="{00000000-0005-0000-0000-00001A050000}"/>
    <cellStyle name="Standard 3 4 2 3 2" xfId="717" xr:uid="{00000000-0005-0000-0000-00001B050000}"/>
    <cellStyle name="Standard 3 4 2 3 2 2" xfId="1791" xr:uid="{00000000-0005-0000-0000-00001C050000}"/>
    <cellStyle name="Standard 3 4 2 3 2 3" xfId="2863" xr:uid="{00000000-0005-0000-0000-00001D050000}"/>
    <cellStyle name="Standard 3 4 2 3 3" xfId="468" xr:uid="{00000000-0005-0000-0000-00001E050000}"/>
    <cellStyle name="Standard 3 4 2 3 3 2" xfId="1543" xr:uid="{00000000-0005-0000-0000-00001F050000}"/>
    <cellStyle name="Standard 3 4 2 3 3 3" xfId="2615" xr:uid="{00000000-0005-0000-0000-000020050000}"/>
    <cellStyle name="Standard 3 4 2 3 4" xfId="984" xr:uid="{00000000-0005-0000-0000-000021050000}"/>
    <cellStyle name="Standard 3 4 2 3 4 2" xfId="2055" xr:uid="{00000000-0005-0000-0000-000022050000}"/>
    <cellStyle name="Standard 3 4 2 3 4 3" xfId="3127" xr:uid="{00000000-0005-0000-0000-000023050000}"/>
    <cellStyle name="Standard 3 4 2 3 5" xfId="1295" xr:uid="{00000000-0005-0000-0000-000024050000}"/>
    <cellStyle name="Standard 3 4 2 3 6" xfId="2367" xr:uid="{00000000-0005-0000-0000-000025050000}"/>
    <cellStyle name="Standard 3 4 2 4" xfId="133" xr:uid="{00000000-0005-0000-0000-000026050000}"/>
    <cellStyle name="Standard 3 4 2 4 2" xfId="640" xr:uid="{00000000-0005-0000-0000-000027050000}"/>
    <cellStyle name="Standard 3 4 2 4 2 2" xfId="1714" xr:uid="{00000000-0005-0000-0000-000028050000}"/>
    <cellStyle name="Standard 3 4 2 4 2 3" xfId="2786" xr:uid="{00000000-0005-0000-0000-000029050000}"/>
    <cellStyle name="Standard 3 4 2 4 3" xfId="391" xr:uid="{00000000-0005-0000-0000-00002A050000}"/>
    <cellStyle name="Standard 3 4 2 4 3 2" xfId="1466" xr:uid="{00000000-0005-0000-0000-00002B050000}"/>
    <cellStyle name="Standard 3 4 2 4 3 3" xfId="2538" xr:uid="{00000000-0005-0000-0000-00002C050000}"/>
    <cellStyle name="Standard 3 4 2 4 4" xfId="907" xr:uid="{00000000-0005-0000-0000-00002D050000}"/>
    <cellStyle name="Standard 3 4 2 4 4 2" xfId="1978" xr:uid="{00000000-0005-0000-0000-00002E050000}"/>
    <cellStyle name="Standard 3 4 2 4 4 3" xfId="3050" xr:uid="{00000000-0005-0000-0000-00002F050000}"/>
    <cellStyle name="Standard 3 4 2 4 5" xfId="1218" xr:uid="{00000000-0005-0000-0000-000030050000}"/>
    <cellStyle name="Standard 3 4 2 4 6" xfId="2290" xr:uid="{00000000-0005-0000-0000-000031050000}"/>
    <cellStyle name="Standard 3 4 2 5" xfId="594" xr:uid="{00000000-0005-0000-0000-000032050000}"/>
    <cellStyle name="Standard 3 4 2 5 2" xfId="1109" xr:uid="{00000000-0005-0000-0000-000033050000}"/>
    <cellStyle name="Standard 3 4 2 5 2 2" xfId="2180" xr:uid="{00000000-0005-0000-0000-000034050000}"/>
    <cellStyle name="Standard 3 4 2 5 2 3" xfId="3252" xr:uid="{00000000-0005-0000-0000-000035050000}"/>
    <cellStyle name="Standard 3 4 2 5 3" xfId="1668" xr:uid="{00000000-0005-0000-0000-000036050000}"/>
    <cellStyle name="Standard 3 4 2 5 4" xfId="2740" xr:uid="{00000000-0005-0000-0000-000037050000}"/>
    <cellStyle name="Standard 3 4 2 6" xfId="345" xr:uid="{00000000-0005-0000-0000-000038050000}"/>
    <cellStyle name="Standard 3 4 2 6 2" xfId="1420" xr:uid="{00000000-0005-0000-0000-000039050000}"/>
    <cellStyle name="Standard 3 4 2 6 3" xfId="2492" xr:uid="{00000000-0005-0000-0000-00003A050000}"/>
    <cellStyle name="Standard 3 4 2 7" xfId="861" xr:uid="{00000000-0005-0000-0000-00003B050000}"/>
    <cellStyle name="Standard 3 4 2 7 2" xfId="1932" xr:uid="{00000000-0005-0000-0000-00003C050000}"/>
    <cellStyle name="Standard 3 4 2 7 3" xfId="3004" xr:uid="{00000000-0005-0000-0000-00003D050000}"/>
    <cellStyle name="Standard 3 4 2 8" xfId="1172" xr:uid="{00000000-0005-0000-0000-00003E050000}"/>
    <cellStyle name="Standard 3 4 2 9" xfId="2244" xr:uid="{00000000-0005-0000-0000-00003F050000}"/>
    <cellStyle name="Standard 3 4 3" xfId="70" xr:uid="{00000000-0005-0000-0000-000040050000}"/>
    <cellStyle name="Standard 3 4 3 2" xfId="240" xr:uid="{00000000-0005-0000-0000-000041050000}"/>
    <cellStyle name="Standard 3 4 3 2 2" xfId="747" xr:uid="{00000000-0005-0000-0000-000042050000}"/>
    <cellStyle name="Standard 3 4 3 2 2 2" xfId="1821" xr:uid="{00000000-0005-0000-0000-000043050000}"/>
    <cellStyle name="Standard 3 4 3 2 2 3" xfId="2893" xr:uid="{00000000-0005-0000-0000-000044050000}"/>
    <cellStyle name="Standard 3 4 3 2 3" xfId="498" xr:uid="{00000000-0005-0000-0000-000045050000}"/>
    <cellStyle name="Standard 3 4 3 2 3 2" xfId="1573" xr:uid="{00000000-0005-0000-0000-000046050000}"/>
    <cellStyle name="Standard 3 4 3 2 3 3" xfId="2645" xr:uid="{00000000-0005-0000-0000-000047050000}"/>
    <cellStyle name="Standard 3 4 3 2 4" xfId="1014" xr:uid="{00000000-0005-0000-0000-000048050000}"/>
    <cellStyle name="Standard 3 4 3 2 4 2" xfId="2085" xr:uid="{00000000-0005-0000-0000-000049050000}"/>
    <cellStyle name="Standard 3 4 3 2 4 3" xfId="3157" xr:uid="{00000000-0005-0000-0000-00004A050000}"/>
    <cellStyle name="Standard 3 4 3 2 5" xfId="1325" xr:uid="{00000000-0005-0000-0000-00004B050000}"/>
    <cellStyle name="Standard 3 4 3 2 6" xfId="2397" xr:uid="{00000000-0005-0000-0000-00004C050000}"/>
    <cellStyle name="Standard 3 4 3 3" xfId="163" xr:uid="{00000000-0005-0000-0000-00004D050000}"/>
    <cellStyle name="Standard 3 4 3 3 2" xfId="670" xr:uid="{00000000-0005-0000-0000-00004E050000}"/>
    <cellStyle name="Standard 3 4 3 3 2 2" xfId="1744" xr:uid="{00000000-0005-0000-0000-00004F050000}"/>
    <cellStyle name="Standard 3 4 3 3 2 3" xfId="2816" xr:uid="{00000000-0005-0000-0000-000050050000}"/>
    <cellStyle name="Standard 3 4 3 3 3" xfId="421" xr:uid="{00000000-0005-0000-0000-000051050000}"/>
    <cellStyle name="Standard 3 4 3 3 3 2" xfId="1496" xr:uid="{00000000-0005-0000-0000-000052050000}"/>
    <cellStyle name="Standard 3 4 3 3 3 3" xfId="2568" xr:uid="{00000000-0005-0000-0000-000053050000}"/>
    <cellStyle name="Standard 3 4 3 3 4" xfId="937" xr:uid="{00000000-0005-0000-0000-000054050000}"/>
    <cellStyle name="Standard 3 4 3 3 4 2" xfId="2008" xr:uid="{00000000-0005-0000-0000-000055050000}"/>
    <cellStyle name="Standard 3 4 3 3 4 3" xfId="3080" xr:uid="{00000000-0005-0000-0000-000056050000}"/>
    <cellStyle name="Standard 3 4 3 3 5" xfId="1248" xr:uid="{00000000-0005-0000-0000-000057050000}"/>
    <cellStyle name="Standard 3 4 3 3 6" xfId="2320" xr:uid="{00000000-0005-0000-0000-000058050000}"/>
    <cellStyle name="Standard 3 4 3 4" xfId="578" xr:uid="{00000000-0005-0000-0000-000059050000}"/>
    <cellStyle name="Standard 3 4 3 4 2" xfId="1093" xr:uid="{00000000-0005-0000-0000-00005A050000}"/>
    <cellStyle name="Standard 3 4 3 4 2 2" xfId="2164" xr:uid="{00000000-0005-0000-0000-00005B050000}"/>
    <cellStyle name="Standard 3 4 3 4 2 3" xfId="3236" xr:uid="{00000000-0005-0000-0000-00005C050000}"/>
    <cellStyle name="Standard 3 4 3 4 3" xfId="1652" xr:uid="{00000000-0005-0000-0000-00005D050000}"/>
    <cellStyle name="Standard 3 4 3 4 4" xfId="2724" xr:uid="{00000000-0005-0000-0000-00005E050000}"/>
    <cellStyle name="Standard 3 4 3 5" xfId="329" xr:uid="{00000000-0005-0000-0000-00005F050000}"/>
    <cellStyle name="Standard 3 4 3 5 2" xfId="1404" xr:uid="{00000000-0005-0000-0000-000060050000}"/>
    <cellStyle name="Standard 3 4 3 5 3" xfId="2476" xr:uid="{00000000-0005-0000-0000-000061050000}"/>
    <cellStyle name="Standard 3 4 3 6" xfId="845" xr:uid="{00000000-0005-0000-0000-000062050000}"/>
    <cellStyle name="Standard 3 4 3 6 2" xfId="1916" xr:uid="{00000000-0005-0000-0000-000063050000}"/>
    <cellStyle name="Standard 3 4 3 6 3" xfId="2988" xr:uid="{00000000-0005-0000-0000-000064050000}"/>
    <cellStyle name="Standard 3 4 3 7" xfId="1156" xr:uid="{00000000-0005-0000-0000-000065050000}"/>
    <cellStyle name="Standard 3 4 3 8" xfId="2228" xr:uid="{00000000-0005-0000-0000-000066050000}"/>
    <cellStyle name="Standard 3 4 4" xfId="148" xr:uid="{00000000-0005-0000-0000-000067050000}"/>
    <cellStyle name="Standard 3 4 4 2" xfId="225" xr:uid="{00000000-0005-0000-0000-000068050000}"/>
    <cellStyle name="Standard 3 4 4 2 2" xfId="732" xr:uid="{00000000-0005-0000-0000-000069050000}"/>
    <cellStyle name="Standard 3 4 4 2 2 2" xfId="1806" xr:uid="{00000000-0005-0000-0000-00006A050000}"/>
    <cellStyle name="Standard 3 4 4 2 2 3" xfId="2878" xr:uid="{00000000-0005-0000-0000-00006B050000}"/>
    <cellStyle name="Standard 3 4 4 2 3" xfId="483" xr:uid="{00000000-0005-0000-0000-00006C050000}"/>
    <cellStyle name="Standard 3 4 4 2 3 2" xfId="1558" xr:uid="{00000000-0005-0000-0000-00006D050000}"/>
    <cellStyle name="Standard 3 4 4 2 3 3" xfId="2630" xr:uid="{00000000-0005-0000-0000-00006E050000}"/>
    <cellStyle name="Standard 3 4 4 2 4" xfId="999" xr:uid="{00000000-0005-0000-0000-00006F050000}"/>
    <cellStyle name="Standard 3 4 4 2 4 2" xfId="2070" xr:uid="{00000000-0005-0000-0000-000070050000}"/>
    <cellStyle name="Standard 3 4 4 2 4 3" xfId="3142" xr:uid="{00000000-0005-0000-0000-000071050000}"/>
    <cellStyle name="Standard 3 4 4 2 5" xfId="1310" xr:uid="{00000000-0005-0000-0000-000072050000}"/>
    <cellStyle name="Standard 3 4 4 2 6" xfId="2382" xr:uid="{00000000-0005-0000-0000-000073050000}"/>
    <cellStyle name="Standard 3 4 4 3" xfId="655" xr:uid="{00000000-0005-0000-0000-000074050000}"/>
    <cellStyle name="Standard 3 4 4 3 2" xfId="1729" xr:uid="{00000000-0005-0000-0000-000075050000}"/>
    <cellStyle name="Standard 3 4 4 3 3" xfId="2801" xr:uid="{00000000-0005-0000-0000-000076050000}"/>
    <cellStyle name="Standard 3 4 4 4" xfId="406" xr:uid="{00000000-0005-0000-0000-000077050000}"/>
    <cellStyle name="Standard 3 4 4 4 2" xfId="1481" xr:uid="{00000000-0005-0000-0000-000078050000}"/>
    <cellStyle name="Standard 3 4 4 4 3" xfId="2553" xr:uid="{00000000-0005-0000-0000-000079050000}"/>
    <cellStyle name="Standard 3 4 4 5" xfId="922" xr:uid="{00000000-0005-0000-0000-00007A050000}"/>
    <cellStyle name="Standard 3 4 4 5 2" xfId="1993" xr:uid="{00000000-0005-0000-0000-00007B050000}"/>
    <cellStyle name="Standard 3 4 4 5 3" xfId="3065" xr:uid="{00000000-0005-0000-0000-00007C050000}"/>
    <cellStyle name="Standard 3 4 4 6" xfId="1233" xr:uid="{00000000-0005-0000-0000-00007D050000}"/>
    <cellStyle name="Standard 3 4 4 7" xfId="2305" xr:uid="{00000000-0005-0000-0000-00007E050000}"/>
    <cellStyle name="Standard 3 4 5" xfId="117" xr:uid="{00000000-0005-0000-0000-00007F050000}"/>
    <cellStyle name="Standard 3 4 5 2" xfId="624" xr:uid="{00000000-0005-0000-0000-000080050000}"/>
    <cellStyle name="Standard 3 4 5 2 2" xfId="1698" xr:uid="{00000000-0005-0000-0000-000081050000}"/>
    <cellStyle name="Standard 3 4 5 2 3" xfId="2770" xr:uid="{00000000-0005-0000-0000-000082050000}"/>
    <cellStyle name="Standard 3 4 5 3" xfId="375" xr:uid="{00000000-0005-0000-0000-000083050000}"/>
    <cellStyle name="Standard 3 4 5 3 2" xfId="1450" xr:uid="{00000000-0005-0000-0000-000084050000}"/>
    <cellStyle name="Standard 3 4 5 3 3" xfId="2522" xr:uid="{00000000-0005-0000-0000-000085050000}"/>
    <cellStyle name="Standard 3 4 5 4" xfId="891" xr:uid="{00000000-0005-0000-0000-000086050000}"/>
    <cellStyle name="Standard 3 4 5 4 2" xfId="1962" xr:uid="{00000000-0005-0000-0000-000087050000}"/>
    <cellStyle name="Standard 3 4 5 4 3" xfId="3034" xr:uid="{00000000-0005-0000-0000-000088050000}"/>
    <cellStyle name="Standard 3 4 5 5" xfId="1202" xr:uid="{00000000-0005-0000-0000-000089050000}"/>
    <cellStyle name="Standard 3 4 5 6" xfId="2274" xr:uid="{00000000-0005-0000-0000-00008A050000}"/>
    <cellStyle name="Standard 3 4 6" xfId="194" xr:uid="{00000000-0005-0000-0000-00008B050000}"/>
    <cellStyle name="Standard 3 4 6 2" xfId="701" xr:uid="{00000000-0005-0000-0000-00008C050000}"/>
    <cellStyle name="Standard 3 4 6 2 2" xfId="1775" xr:uid="{00000000-0005-0000-0000-00008D050000}"/>
    <cellStyle name="Standard 3 4 6 2 3" xfId="2847" xr:uid="{00000000-0005-0000-0000-00008E050000}"/>
    <cellStyle name="Standard 3 4 6 3" xfId="452" xr:uid="{00000000-0005-0000-0000-00008F050000}"/>
    <cellStyle name="Standard 3 4 6 3 2" xfId="1527" xr:uid="{00000000-0005-0000-0000-000090050000}"/>
    <cellStyle name="Standard 3 4 6 3 3" xfId="2599" xr:uid="{00000000-0005-0000-0000-000091050000}"/>
    <cellStyle name="Standard 3 4 6 4" xfId="968" xr:uid="{00000000-0005-0000-0000-000092050000}"/>
    <cellStyle name="Standard 3 4 6 4 2" xfId="2039" xr:uid="{00000000-0005-0000-0000-000093050000}"/>
    <cellStyle name="Standard 3 4 6 4 3" xfId="3111" xr:uid="{00000000-0005-0000-0000-000094050000}"/>
    <cellStyle name="Standard 3 4 6 5" xfId="1279" xr:uid="{00000000-0005-0000-0000-000095050000}"/>
    <cellStyle name="Standard 3 4 6 6" xfId="2351" xr:uid="{00000000-0005-0000-0000-000096050000}"/>
    <cellStyle name="Standard 3 4 7" xfId="102" xr:uid="{00000000-0005-0000-0000-000097050000}"/>
    <cellStyle name="Standard 3 4 7 2" xfId="609" xr:uid="{00000000-0005-0000-0000-000098050000}"/>
    <cellStyle name="Standard 3 4 7 2 2" xfId="1683" xr:uid="{00000000-0005-0000-0000-000099050000}"/>
    <cellStyle name="Standard 3 4 7 2 3" xfId="2755" xr:uid="{00000000-0005-0000-0000-00009A050000}"/>
    <cellStyle name="Standard 3 4 7 3" xfId="360" xr:uid="{00000000-0005-0000-0000-00009B050000}"/>
    <cellStyle name="Standard 3 4 7 3 2" xfId="1435" xr:uid="{00000000-0005-0000-0000-00009C050000}"/>
    <cellStyle name="Standard 3 4 7 3 3" xfId="2507" xr:uid="{00000000-0005-0000-0000-00009D050000}"/>
    <cellStyle name="Standard 3 4 7 4" xfId="876" xr:uid="{00000000-0005-0000-0000-00009E050000}"/>
    <cellStyle name="Standard 3 4 7 4 2" xfId="1947" xr:uid="{00000000-0005-0000-0000-00009F050000}"/>
    <cellStyle name="Standard 3 4 7 4 3" xfId="3019" xr:uid="{00000000-0005-0000-0000-0000A0050000}"/>
    <cellStyle name="Standard 3 4 7 5" xfId="1187" xr:uid="{00000000-0005-0000-0000-0000A1050000}"/>
    <cellStyle name="Standard 3 4 7 6" xfId="2259" xr:uid="{00000000-0005-0000-0000-0000A2050000}"/>
    <cellStyle name="Standard 3 4 8" xfId="272" xr:uid="{00000000-0005-0000-0000-0000A3050000}"/>
    <cellStyle name="Standard 3 4 8 2" xfId="814" xr:uid="{00000000-0005-0000-0000-0000A4050000}"/>
    <cellStyle name="Standard 3 4 8 2 2" xfId="1886" xr:uid="{00000000-0005-0000-0000-0000A5050000}"/>
    <cellStyle name="Standard 3 4 8 2 3" xfId="2958" xr:uid="{00000000-0005-0000-0000-0000A6050000}"/>
    <cellStyle name="Standard 3 4 8 3" xfId="780" xr:uid="{00000000-0005-0000-0000-0000A7050000}"/>
    <cellStyle name="Standard 3 4 8 3 2" xfId="1853" xr:uid="{00000000-0005-0000-0000-0000A8050000}"/>
    <cellStyle name="Standard 3 4 8 3 3" xfId="2925" xr:uid="{00000000-0005-0000-0000-0000A9050000}"/>
    <cellStyle name="Standard 3 4 8 4" xfId="530" xr:uid="{00000000-0005-0000-0000-0000AA050000}"/>
    <cellStyle name="Standard 3 4 8 4 2" xfId="1605" xr:uid="{00000000-0005-0000-0000-0000AB050000}"/>
    <cellStyle name="Standard 3 4 8 4 3" xfId="2677" xr:uid="{00000000-0005-0000-0000-0000AC050000}"/>
    <cellStyle name="Standard 3 4 8 5" xfId="1046" xr:uid="{00000000-0005-0000-0000-0000AD050000}"/>
    <cellStyle name="Standard 3 4 8 5 2" xfId="2117" xr:uid="{00000000-0005-0000-0000-0000AE050000}"/>
    <cellStyle name="Standard 3 4 8 5 3" xfId="3189" xr:uid="{00000000-0005-0000-0000-0000AF050000}"/>
    <cellStyle name="Standard 3 4 8 6" xfId="1357" xr:uid="{00000000-0005-0000-0000-0000B0050000}"/>
    <cellStyle name="Standard 3 4 8 7" xfId="2429" xr:uid="{00000000-0005-0000-0000-0000B1050000}"/>
    <cellStyle name="Standard 3 4 9" xfId="288" xr:uid="{00000000-0005-0000-0000-0000B2050000}"/>
    <cellStyle name="Standard 3 4 9 2" xfId="796" xr:uid="{00000000-0005-0000-0000-0000B3050000}"/>
    <cellStyle name="Standard 3 4 9 2 2" xfId="1869" xr:uid="{00000000-0005-0000-0000-0000B4050000}"/>
    <cellStyle name="Standard 3 4 9 2 3" xfId="2941" xr:uid="{00000000-0005-0000-0000-0000B5050000}"/>
    <cellStyle name="Standard 3 4 9 3" xfId="546" xr:uid="{00000000-0005-0000-0000-0000B6050000}"/>
    <cellStyle name="Standard 3 4 9 3 2" xfId="1621" xr:uid="{00000000-0005-0000-0000-0000B7050000}"/>
    <cellStyle name="Standard 3 4 9 3 3" xfId="2693" xr:uid="{00000000-0005-0000-0000-0000B8050000}"/>
    <cellStyle name="Standard 3 4 9 4" xfId="1062" xr:uid="{00000000-0005-0000-0000-0000B9050000}"/>
    <cellStyle name="Standard 3 4 9 4 2" xfId="2133" xr:uid="{00000000-0005-0000-0000-0000BA050000}"/>
    <cellStyle name="Standard 3 4 9 4 3" xfId="3205" xr:uid="{00000000-0005-0000-0000-0000BB050000}"/>
    <cellStyle name="Standard 3 4 9 5" xfId="1373" xr:uid="{00000000-0005-0000-0000-0000BC050000}"/>
    <cellStyle name="Standard 3 4 9 6" xfId="2445" xr:uid="{00000000-0005-0000-0000-0000BD050000}"/>
    <cellStyle name="Standard 3 5" xfId="34" xr:uid="{00000000-0005-0000-0000-0000BE050000}"/>
    <cellStyle name="Standard 3 6" xfId="77" xr:uid="{00000000-0005-0000-0000-0000BF050000}"/>
    <cellStyle name="Standard 3 6 2" xfId="169" xr:uid="{00000000-0005-0000-0000-0000C0050000}"/>
    <cellStyle name="Standard 3 6 2 2" xfId="246" xr:uid="{00000000-0005-0000-0000-0000C1050000}"/>
    <cellStyle name="Standard 3 6 2 2 2" xfId="753" xr:uid="{00000000-0005-0000-0000-0000C2050000}"/>
    <cellStyle name="Standard 3 6 2 2 2 2" xfId="1827" xr:uid="{00000000-0005-0000-0000-0000C3050000}"/>
    <cellStyle name="Standard 3 6 2 2 2 3" xfId="2899" xr:uid="{00000000-0005-0000-0000-0000C4050000}"/>
    <cellStyle name="Standard 3 6 2 2 3" xfId="504" xr:uid="{00000000-0005-0000-0000-0000C5050000}"/>
    <cellStyle name="Standard 3 6 2 2 3 2" xfId="1579" xr:uid="{00000000-0005-0000-0000-0000C6050000}"/>
    <cellStyle name="Standard 3 6 2 2 3 3" xfId="2651" xr:uid="{00000000-0005-0000-0000-0000C7050000}"/>
    <cellStyle name="Standard 3 6 2 2 4" xfId="1020" xr:uid="{00000000-0005-0000-0000-0000C8050000}"/>
    <cellStyle name="Standard 3 6 2 2 4 2" xfId="2091" xr:uid="{00000000-0005-0000-0000-0000C9050000}"/>
    <cellStyle name="Standard 3 6 2 2 4 3" xfId="3163" xr:uid="{00000000-0005-0000-0000-0000CA050000}"/>
    <cellStyle name="Standard 3 6 2 2 5" xfId="1331" xr:uid="{00000000-0005-0000-0000-0000CB050000}"/>
    <cellStyle name="Standard 3 6 2 2 6" xfId="2403" xr:uid="{00000000-0005-0000-0000-0000CC050000}"/>
    <cellStyle name="Standard 3 6 2 3" xfId="676" xr:uid="{00000000-0005-0000-0000-0000CD050000}"/>
    <cellStyle name="Standard 3 6 2 3 2" xfId="1750" xr:uid="{00000000-0005-0000-0000-0000CE050000}"/>
    <cellStyle name="Standard 3 6 2 3 3" xfId="2822" xr:uid="{00000000-0005-0000-0000-0000CF050000}"/>
    <cellStyle name="Standard 3 6 2 4" xfId="427" xr:uid="{00000000-0005-0000-0000-0000D0050000}"/>
    <cellStyle name="Standard 3 6 2 4 2" xfId="1502" xr:uid="{00000000-0005-0000-0000-0000D1050000}"/>
    <cellStyle name="Standard 3 6 2 4 3" xfId="2574" xr:uid="{00000000-0005-0000-0000-0000D2050000}"/>
    <cellStyle name="Standard 3 6 2 5" xfId="943" xr:uid="{00000000-0005-0000-0000-0000D3050000}"/>
    <cellStyle name="Standard 3 6 2 5 2" xfId="2014" xr:uid="{00000000-0005-0000-0000-0000D4050000}"/>
    <cellStyle name="Standard 3 6 2 5 3" xfId="3086" xr:uid="{00000000-0005-0000-0000-0000D5050000}"/>
    <cellStyle name="Standard 3 6 2 6" xfId="1254" xr:uid="{00000000-0005-0000-0000-0000D6050000}"/>
    <cellStyle name="Standard 3 6 2 7" xfId="2326" xr:uid="{00000000-0005-0000-0000-0000D7050000}"/>
    <cellStyle name="Standard 3 6 3" xfId="200" xr:uid="{00000000-0005-0000-0000-0000D8050000}"/>
    <cellStyle name="Standard 3 6 3 2" xfId="707" xr:uid="{00000000-0005-0000-0000-0000D9050000}"/>
    <cellStyle name="Standard 3 6 3 2 2" xfId="1781" xr:uid="{00000000-0005-0000-0000-0000DA050000}"/>
    <cellStyle name="Standard 3 6 3 2 3" xfId="2853" xr:uid="{00000000-0005-0000-0000-0000DB050000}"/>
    <cellStyle name="Standard 3 6 3 3" xfId="458" xr:uid="{00000000-0005-0000-0000-0000DC050000}"/>
    <cellStyle name="Standard 3 6 3 3 2" xfId="1533" xr:uid="{00000000-0005-0000-0000-0000DD050000}"/>
    <cellStyle name="Standard 3 6 3 3 3" xfId="2605" xr:uid="{00000000-0005-0000-0000-0000DE050000}"/>
    <cellStyle name="Standard 3 6 3 4" xfId="974" xr:uid="{00000000-0005-0000-0000-0000DF050000}"/>
    <cellStyle name="Standard 3 6 3 4 2" xfId="2045" xr:uid="{00000000-0005-0000-0000-0000E0050000}"/>
    <cellStyle name="Standard 3 6 3 4 3" xfId="3117" xr:uid="{00000000-0005-0000-0000-0000E1050000}"/>
    <cellStyle name="Standard 3 6 3 5" xfId="1285" xr:uid="{00000000-0005-0000-0000-0000E2050000}"/>
    <cellStyle name="Standard 3 6 3 6" xfId="2357" xr:uid="{00000000-0005-0000-0000-0000E3050000}"/>
    <cellStyle name="Standard 3 6 4" xfId="123" xr:uid="{00000000-0005-0000-0000-0000E4050000}"/>
    <cellStyle name="Standard 3 6 4 2" xfId="630" xr:uid="{00000000-0005-0000-0000-0000E5050000}"/>
    <cellStyle name="Standard 3 6 4 2 2" xfId="1704" xr:uid="{00000000-0005-0000-0000-0000E6050000}"/>
    <cellStyle name="Standard 3 6 4 2 3" xfId="2776" xr:uid="{00000000-0005-0000-0000-0000E7050000}"/>
    <cellStyle name="Standard 3 6 4 3" xfId="381" xr:uid="{00000000-0005-0000-0000-0000E8050000}"/>
    <cellStyle name="Standard 3 6 4 3 2" xfId="1456" xr:uid="{00000000-0005-0000-0000-0000E9050000}"/>
    <cellStyle name="Standard 3 6 4 3 3" xfId="2528" xr:uid="{00000000-0005-0000-0000-0000EA050000}"/>
    <cellStyle name="Standard 3 6 4 4" xfId="897" xr:uid="{00000000-0005-0000-0000-0000EB050000}"/>
    <cellStyle name="Standard 3 6 4 4 2" xfId="1968" xr:uid="{00000000-0005-0000-0000-0000EC050000}"/>
    <cellStyle name="Standard 3 6 4 4 3" xfId="3040" xr:uid="{00000000-0005-0000-0000-0000ED050000}"/>
    <cellStyle name="Standard 3 6 4 5" xfId="1208" xr:uid="{00000000-0005-0000-0000-0000EE050000}"/>
    <cellStyle name="Standard 3 6 4 6" xfId="2280" xr:uid="{00000000-0005-0000-0000-0000EF050000}"/>
    <cellStyle name="Standard 3 6 5" xfId="584" xr:uid="{00000000-0005-0000-0000-0000F0050000}"/>
    <cellStyle name="Standard 3 6 5 2" xfId="1099" xr:uid="{00000000-0005-0000-0000-0000F1050000}"/>
    <cellStyle name="Standard 3 6 5 2 2" xfId="2170" xr:uid="{00000000-0005-0000-0000-0000F2050000}"/>
    <cellStyle name="Standard 3 6 5 2 3" xfId="3242" xr:uid="{00000000-0005-0000-0000-0000F3050000}"/>
    <cellStyle name="Standard 3 6 5 3" xfId="1658" xr:uid="{00000000-0005-0000-0000-0000F4050000}"/>
    <cellStyle name="Standard 3 6 5 4" xfId="2730" xr:uid="{00000000-0005-0000-0000-0000F5050000}"/>
    <cellStyle name="Standard 3 6 6" xfId="335" xr:uid="{00000000-0005-0000-0000-0000F6050000}"/>
    <cellStyle name="Standard 3 6 6 2" xfId="1410" xr:uid="{00000000-0005-0000-0000-0000F7050000}"/>
    <cellStyle name="Standard 3 6 6 3" xfId="2482" xr:uid="{00000000-0005-0000-0000-0000F8050000}"/>
    <cellStyle name="Standard 3 6 7" xfId="851" xr:uid="{00000000-0005-0000-0000-0000F9050000}"/>
    <cellStyle name="Standard 3 6 7 2" xfId="1922" xr:uid="{00000000-0005-0000-0000-0000FA050000}"/>
    <cellStyle name="Standard 3 6 7 3" xfId="2994" xr:uid="{00000000-0005-0000-0000-0000FB050000}"/>
    <cellStyle name="Standard 3 6 8" xfId="1162" xr:uid="{00000000-0005-0000-0000-0000FC050000}"/>
    <cellStyle name="Standard 3 6 9" xfId="2234" xr:uid="{00000000-0005-0000-0000-0000FD050000}"/>
    <cellStyle name="Standard 3 7" xfId="60" xr:uid="{00000000-0005-0000-0000-0000FE050000}"/>
    <cellStyle name="Standard 3 7 2" xfId="230" xr:uid="{00000000-0005-0000-0000-0000FF050000}"/>
    <cellStyle name="Standard 3 7 2 2" xfId="737" xr:uid="{00000000-0005-0000-0000-000000060000}"/>
    <cellStyle name="Standard 3 7 2 2 2" xfId="1811" xr:uid="{00000000-0005-0000-0000-000001060000}"/>
    <cellStyle name="Standard 3 7 2 2 3" xfId="2883" xr:uid="{00000000-0005-0000-0000-000002060000}"/>
    <cellStyle name="Standard 3 7 2 3" xfId="488" xr:uid="{00000000-0005-0000-0000-000003060000}"/>
    <cellStyle name="Standard 3 7 2 3 2" xfId="1563" xr:uid="{00000000-0005-0000-0000-000004060000}"/>
    <cellStyle name="Standard 3 7 2 3 3" xfId="2635" xr:uid="{00000000-0005-0000-0000-000005060000}"/>
    <cellStyle name="Standard 3 7 2 4" xfId="1004" xr:uid="{00000000-0005-0000-0000-000006060000}"/>
    <cellStyle name="Standard 3 7 2 4 2" xfId="2075" xr:uid="{00000000-0005-0000-0000-000007060000}"/>
    <cellStyle name="Standard 3 7 2 4 3" xfId="3147" xr:uid="{00000000-0005-0000-0000-000008060000}"/>
    <cellStyle name="Standard 3 7 2 5" xfId="1315" xr:uid="{00000000-0005-0000-0000-000009060000}"/>
    <cellStyle name="Standard 3 7 2 6" xfId="2387" xr:uid="{00000000-0005-0000-0000-00000A060000}"/>
    <cellStyle name="Standard 3 7 3" xfId="153" xr:uid="{00000000-0005-0000-0000-00000B060000}"/>
    <cellStyle name="Standard 3 7 3 2" xfId="660" xr:uid="{00000000-0005-0000-0000-00000C060000}"/>
    <cellStyle name="Standard 3 7 3 2 2" xfId="1734" xr:uid="{00000000-0005-0000-0000-00000D060000}"/>
    <cellStyle name="Standard 3 7 3 2 3" xfId="2806" xr:uid="{00000000-0005-0000-0000-00000E060000}"/>
    <cellStyle name="Standard 3 7 3 3" xfId="411" xr:uid="{00000000-0005-0000-0000-00000F060000}"/>
    <cellStyle name="Standard 3 7 3 3 2" xfId="1486" xr:uid="{00000000-0005-0000-0000-000010060000}"/>
    <cellStyle name="Standard 3 7 3 3 3" xfId="2558" xr:uid="{00000000-0005-0000-0000-000011060000}"/>
    <cellStyle name="Standard 3 7 3 4" xfId="927" xr:uid="{00000000-0005-0000-0000-000012060000}"/>
    <cellStyle name="Standard 3 7 3 4 2" xfId="1998" xr:uid="{00000000-0005-0000-0000-000013060000}"/>
    <cellStyle name="Standard 3 7 3 4 3" xfId="3070" xr:uid="{00000000-0005-0000-0000-000014060000}"/>
    <cellStyle name="Standard 3 7 3 5" xfId="1238" xr:uid="{00000000-0005-0000-0000-000015060000}"/>
    <cellStyle name="Standard 3 7 3 6" xfId="2310" xr:uid="{00000000-0005-0000-0000-000016060000}"/>
    <cellStyle name="Standard 3 7 4" xfId="568" xr:uid="{00000000-0005-0000-0000-000017060000}"/>
    <cellStyle name="Standard 3 7 4 2" xfId="1083" xr:uid="{00000000-0005-0000-0000-000018060000}"/>
    <cellStyle name="Standard 3 7 4 2 2" xfId="2154" xr:uid="{00000000-0005-0000-0000-000019060000}"/>
    <cellStyle name="Standard 3 7 4 2 3" xfId="3226" xr:uid="{00000000-0005-0000-0000-00001A060000}"/>
    <cellStyle name="Standard 3 7 4 3" xfId="1642" xr:uid="{00000000-0005-0000-0000-00001B060000}"/>
    <cellStyle name="Standard 3 7 4 4" xfId="2714" xr:uid="{00000000-0005-0000-0000-00001C060000}"/>
    <cellStyle name="Standard 3 7 5" xfId="319" xr:uid="{00000000-0005-0000-0000-00001D060000}"/>
    <cellStyle name="Standard 3 7 5 2" xfId="1394" xr:uid="{00000000-0005-0000-0000-00001E060000}"/>
    <cellStyle name="Standard 3 7 5 3" xfId="2466" xr:uid="{00000000-0005-0000-0000-00001F060000}"/>
    <cellStyle name="Standard 3 7 6" xfId="835" xr:uid="{00000000-0005-0000-0000-000020060000}"/>
    <cellStyle name="Standard 3 7 6 2" xfId="1906" xr:uid="{00000000-0005-0000-0000-000021060000}"/>
    <cellStyle name="Standard 3 7 6 3" xfId="2978" xr:uid="{00000000-0005-0000-0000-000022060000}"/>
    <cellStyle name="Standard 3 7 7" xfId="1146" xr:uid="{00000000-0005-0000-0000-000023060000}"/>
    <cellStyle name="Standard 3 7 8" xfId="2218" xr:uid="{00000000-0005-0000-0000-000024060000}"/>
    <cellStyle name="Standard 3 8" xfId="138" xr:uid="{00000000-0005-0000-0000-000025060000}"/>
    <cellStyle name="Standard 3 8 2" xfId="215" xr:uid="{00000000-0005-0000-0000-000026060000}"/>
    <cellStyle name="Standard 3 8 2 2" xfId="722" xr:uid="{00000000-0005-0000-0000-000027060000}"/>
    <cellStyle name="Standard 3 8 2 2 2" xfId="1796" xr:uid="{00000000-0005-0000-0000-000028060000}"/>
    <cellStyle name="Standard 3 8 2 2 3" xfId="2868" xr:uid="{00000000-0005-0000-0000-000029060000}"/>
    <cellStyle name="Standard 3 8 2 3" xfId="473" xr:uid="{00000000-0005-0000-0000-00002A060000}"/>
    <cellStyle name="Standard 3 8 2 3 2" xfId="1548" xr:uid="{00000000-0005-0000-0000-00002B060000}"/>
    <cellStyle name="Standard 3 8 2 3 3" xfId="2620" xr:uid="{00000000-0005-0000-0000-00002C060000}"/>
    <cellStyle name="Standard 3 8 2 4" xfId="989" xr:uid="{00000000-0005-0000-0000-00002D060000}"/>
    <cellStyle name="Standard 3 8 2 4 2" xfId="2060" xr:uid="{00000000-0005-0000-0000-00002E060000}"/>
    <cellStyle name="Standard 3 8 2 4 3" xfId="3132" xr:uid="{00000000-0005-0000-0000-00002F060000}"/>
    <cellStyle name="Standard 3 8 2 5" xfId="1300" xr:uid="{00000000-0005-0000-0000-000030060000}"/>
    <cellStyle name="Standard 3 8 2 6" xfId="2372" xr:uid="{00000000-0005-0000-0000-000031060000}"/>
    <cellStyle name="Standard 3 8 3" xfId="645" xr:uid="{00000000-0005-0000-0000-000032060000}"/>
    <cellStyle name="Standard 3 8 3 2" xfId="1719" xr:uid="{00000000-0005-0000-0000-000033060000}"/>
    <cellStyle name="Standard 3 8 3 3" xfId="2791" xr:uid="{00000000-0005-0000-0000-000034060000}"/>
    <cellStyle name="Standard 3 8 4" xfId="396" xr:uid="{00000000-0005-0000-0000-000035060000}"/>
    <cellStyle name="Standard 3 8 4 2" xfId="1471" xr:uid="{00000000-0005-0000-0000-000036060000}"/>
    <cellStyle name="Standard 3 8 4 3" xfId="2543" xr:uid="{00000000-0005-0000-0000-000037060000}"/>
    <cellStyle name="Standard 3 8 5" xfId="912" xr:uid="{00000000-0005-0000-0000-000038060000}"/>
    <cellStyle name="Standard 3 8 5 2" xfId="1983" xr:uid="{00000000-0005-0000-0000-000039060000}"/>
    <cellStyle name="Standard 3 8 5 3" xfId="3055" xr:uid="{00000000-0005-0000-0000-00003A060000}"/>
    <cellStyle name="Standard 3 8 6" xfId="1223" xr:uid="{00000000-0005-0000-0000-00003B060000}"/>
    <cellStyle name="Standard 3 8 7" xfId="2295" xr:uid="{00000000-0005-0000-0000-00003C060000}"/>
    <cellStyle name="Standard 3 9" xfId="107" xr:uid="{00000000-0005-0000-0000-00003D060000}"/>
    <cellStyle name="Standard 3 9 2" xfId="614" xr:uid="{00000000-0005-0000-0000-00003E060000}"/>
    <cellStyle name="Standard 3 9 2 2" xfId="1688" xr:uid="{00000000-0005-0000-0000-00003F060000}"/>
    <cellStyle name="Standard 3 9 2 3" xfId="2760" xr:uid="{00000000-0005-0000-0000-000040060000}"/>
    <cellStyle name="Standard 3 9 3" xfId="365" xr:uid="{00000000-0005-0000-0000-000041060000}"/>
    <cellStyle name="Standard 3 9 3 2" xfId="1440" xr:uid="{00000000-0005-0000-0000-000042060000}"/>
    <cellStyle name="Standard 3 9 3 3" xfId="2512" xr:uid="{00000000-0005-0000-0000-000043060000}"/>
    <cellStyle name="Standard 3 9 4" xfId="881" xr:uid="{00000000-0005-0000-0000-000044060000}"/>
    <cellStyle name="Standard 3 9 4 2" xfId="1952" xr:uid="{00000000-0005-0000-0000-000045060000}"/>
    <cellStyle name="Standard 3 9 4 3" xfId="3024" xr:uid="{00000000-0005-0000-0000-000046060000}"/>
    <cellStyle name="Standard 3 9 5" xfId="1192" xr:uid="{00000000-0005-0000-0000-000047060000}"/>
    <cellStyle name="Standard 3 9 6" xfId="2264" xr:uid="{00000000-0005-0000-0000-000048060000}"/>
    <cellStyle name="Standard 4" xfId="10" xr:uid="{00000000-0005-0000-0000-000049060000}"/>
    <cellStyle name="Standard 4 10" xfId="263" xr:uid="{00000000-0005-0000-0000-00004A060000}"/>
    <cellStyle name="Standard 4 10 2" xfId="805" xr:uid="{00000000-0005-0000-0000-00004B060000}"/>
    <cellStyle name="Standard 4 10 2 2" xfId="1877" xr:uid="{00000000-0005-0000-0000-00004C060000}"/>
    <cellStyle name="Standard 4 10 2 3" xfId="2949" xr:uid="{00000000-0005-0000-0000-00004D060000}"/>
    <cellStyle name="Standard 4 10 3" xfId="771" xr:uid="{00000000-0005-0000-0000-00004E060000}"/>
    <cellStyle name="Standard 4 10 3 2" xfId="1844" xr:uid="{00000000-0005-0000-0000-00004F060000}"/>
    <cellStyle name="Standard 4 10 3 3" xfId="2916" xr:uid="{00000000-0005-0000-0000-000050060000}"/>
    <cellStyle name="Standard 4 10 4" xfId="521" xr:uid="{00000000-0005-0000-0000-000051060000}"/>
    <cellStyle name="Standard 4 10 4 2" xfId="1596" xr:uid="{00000000-0005-0000-0000-000052060000}"/>
    <cellStyle name="Standard 4 10 4 3" xfId="2668" xr:uid="{00000000-0005-0000-0000-000053060000}"/>
    <cellStyle name="Standard 4 10 5" xfId="1037" xr:uid="{00000000-0005-0000-0000-000054060000}"/>
    <cellStyle name="Standard 4 10 5 2" xfId="2108" xr:uid="{00000000-0005-0000-0000-000055060000}"/>
    <cellStyle name="Standard 4 10 5 3" xfId="3180" xr:uid="{00000000-0005-0000-0000-000056060000}"/>
    <cellStyle name="Standard 4 10 6" xfId="1348" xr:uid="{00000000-0005-0000-0000-000057060000}"/>
    <cellStyle name="Standard 4 10 7" xfId="2420" xr:uid="{00000000-0005-0000-0000-000058060000}"/>
    <cellStyle name="Standard 4 11" xfId="279" xr:uid="{00000000-0005-0000-0000-000059060000}"/>
    <cellStyle name="Standard 4 11 2" xfId="787" xr:uid="{00000000-0005-0000-0000-00005A060000}"/>
    <cellStyle name="Standard 4 11 2 2" xfId="1860" xr:uid="{00000000-0005-0000-0000-00005B060000}"/>
    <cellStyle name="Standard 4 11 2 3" xfId="2932" xr:uid="{00000000-0005-0000-0000-00005C060000}"/>
    <cellStyle name="Standard 4 11 3" xfId="537" xr:uid="{00000000-0005-0000-0000-00005D060000}"/>
    <cellStyle name="Standard 4 11 3 2" xfId="1612" xr:uid="{00000000-0005-0000-0000-00005E060000}"/>
    <cellStyle name="Standard 4 11 3 3" xfId="2684" xr:uid="{00000000-0005-0000-0000-00005F060000}"/>
    <cellStyle name="Standard 4 11 4" xfId="1053" xr:uid="{00000000-0005-0000-0000-000060060000}"/>
    <cellStyle name="Standard 4 11 4 2" xfId="2124" xr:uid="{00000000-0005-0000-0000-000061060000}"/>
    <cellStyle name="Standard 4 11 4 3" xfId="3196" xr:uid="{00000000-0005-0000-0000-000062060000}"/>
    <cellStyle name="Standard 4 11 5" xfId="1364" xr:uid="{00000000-0005-0000-0000-000063060000}"/>
    <cellStyle name="Standard 4 11 6" xfId="2436" xr:uid="{00000000-0005-0000-0000-000064060000}"/>
    <cellStyle name="Standard 4 12" xfId="554" xr:uid="{00000000-0005-0000-0000-000065060000}"/>
    <cellStyle name="Standard 4 12 2" xfId="1069" xr:uid="{00000000-0005-0000-0000-000066060000}"/>
    <cellStyle name="Standard 4 12 2 2" xfId="2140" xr:uid="{00000000-0005-0000-0000-000067060000}"/>
    <cellStyle name="Standard 4 12 2 3" xfId="3212" xr:uid="{00000000-0005-0000-0000-000068060000}"/>
    <cellStyle name="Standard 4 12 3" xfId="1628" xr:uid="{00000000-0005-0000-0000-000069060000}"/>
    <cellStyle name="Standard 4 12 4" xfId="2700" xr:uid="{00000000-0005-0000-0000-00006A060000}"/>
    <cellStyle name="Standard 4 13" xfId="305" xr:uid="{00000000-0005-0000-0000-00006B060000}"/>
    <cellStyle name="Standard 4 13 2" xfId="1380" xr:uid="{00000000-0005-0000-0000-00006C060000}"/>
    <cellStyle name="Standard 4 13 3" xfId="2452" xr:uid="{00000000-0005-0000-0000-00006D060000}"/>
    <cellStyle name="Standard 4 14" xfId="821" xr:uid="{00000000-0005-0000-0000-00006E060000}"/>
    <cellStyle name="Standard 4 14 2" xfId="1892" xr:uid="{00000000-0005-0000-0000-00006F060000}"/>
    <cellStyle name="Standard 4 14 3" xfId="2964" xr:uid="{00000000-0005-0000-0000-000070060000}"/>
    <cellStyle name="Standard 4 15" xfId="1116" xr:uid="{00000000-0005-0000-0000-000071060000}"/>
    <cellStyle name="Standard 4 15 2" xfId="2187" xr:uid="{00000000-0005-0000-0000-000072060000}"/>
    <cellStyle name="Standard 4 15 3" xfId="3259" xr:uid="{00000000-0005-0000-0000-000073060000}"/>
    <cellStyle name="Standard 4 16" xfId="1132" xr:uid="{00000000-0005-0000-0000-000074060000}"/>
    <cellStyle name="Standard 4 17" xfId="2204" xr:uid="{00000000-0005-0000-0000-000075060000}"/>
    <cellStyle name="Standard 4 2" xfId="16" xr:uid="{00000000-0005-0000-0000-000076060000}"/>
    <cellStyle name="Standard 4 2 10" xfId="559" xr:uid="{00000000-0005-0000-0000-000077060000}"/>
    <cellStyle name="Standard 4 2 10 2" xfId="1074" xr:uid="{00000000-0005-0000-0000-000078060000}"/>
    <cellStyle name="Standard 4 2 10 2 2" xfId="2145" xr:uid="{00000000-0005-0000-0000-000079060000}"/>
    <cellStyle name="Standard 4 2 10 2 3" xfId="3217" xr:uid="{00000000-0005-0000-0000-00007A060000}"/>
    <cellStyle name="Standard 4 2 10 3" xfId="1633" xr:uid="{00000000-0005-0000-0000-00007B060000}"/>
    <cellStyle name="Standard 4 2 10 4" xfId="2705" xr:uid="{00000000-0005-0000-0000-00007C060000}"/>
    <cellStyle name="Standard 4 2 11" xfId="310" xr:uid="{00000000-0005-0000-0000-00007D060000}"/>
    <cellStyle name="Standard 4 2 11 2" xfId="1385" xr:uid="{00000000-0005-0000-0000-00007E060000}"/>
    <cellStyle name="Standard 4 2 11 3" xfId="2457" xr:uid="{00000000-0005-0000-0000-00007F060000}"/>
    <cellStyle name="Standard 4 2 12" xfId="826" xr:uid="{00000000-0005-0000-0000-000080060000}"/>
    <cellStyle name="Standard 4 2 12 2" xfId="1897" xr:uid="{00000000-0005-0000-0000-000081060000}"/>
    <cellStyle name="Standard 4 2 12 3" xfId="2969" xr:uid="{00000000-0005-0000-0000-000082060000}"/>
    <cellStyle name="Standard 4 2 13" xfId="1121" xr:uid="{00000000-0005-0000-0000-000083060000}"/>
    <cellStyle name="Standard 4 2 13 2" xfId="2192" xr:uid="{00000000-0005-0000-0000-000084060000}"/>
    <cellStyle name="Standard 4 2 13 3" xfId="3264" xr:uid="{00000000-0005-0000-0000-000085060000}"/>
    <cellStyle name="Standard 4 2 14" xfId="1137" xr:uid="{00000000-0005-0000-0000-000086060000}"/>
    <cellStyle name="Standard 4 2 15" xfId="2209" xr:uid="{00000000-0005-0000-0000-000087060000}"/>
    <cellStyle name="Standard 4 2 2" xfId="83" xr:uid="{00000000-0005-0000-0000-000088060000}"/>
    <cellStyle name="Standard 4 2 2 2" xfId="175" xr:uid="{00000000-0005-0000-0000-000089060000}"/>
    <cellStyle name="Standard 4 2 2 2 2" xfId="252" xr:uid="{00000000-0005-0000-0000-00008A060000}"/>
    <cellStyle name="Standard 4 2 2 2 2 2" xfId="759" xr:uid="{00000000-0005-0000-0000-00008B060000}"/>
    <cellStyle name="Standard 4 2 2 2 2 2 2" xfId="1833" xr:uid="{00000000-0005-0000-0000-00008C060000}"/>
    <cellStyle name="Standard 4 2 2 2 2 2 3" xfId="2905" xr:uid="{00000000-0005-0000-0000-00008D060000}"/>
    <cellStyle name="Standard 4 2 2 2 2 3" xfId="510" xr:uid="{00000000-0005-0000-0000-00008E060000}"/>
    <cellStyle name="Standard 4 2 2 2 2 3 2" xfId="1585" xr:uid="{00000000-0005-0000-0000-00008F060000}"/>
    <cellStyle name="Standard 4 2 2 2 2 3 3" xfId="2657" xr:uid="{00000000-0005-0000-0000-000090060000}"/>
    <cellStyle name="Standard 4 2 2 2 2 4" xfId="1026" xr:uid="{00000000-0005-0000-0000-000091060000}"/>
    <cellStyle name="Standard 4 2 2 2 2 4 2" xfId="2097" xr:uid="{00000000-0005-0000-0000-000092060000}"/>
    <cellStyle name="Standard 4 2 2 2 2 4 3" xfId="3169" xr:uid="{00000000-0005-0000-0000-000093060000}"/>
    <cellStyle name="Standard 4 2 2 2 2 5" xfId="1337" xr:uid="{00000000-0005-0000-0000-000094060000}"/>
    <cellStyle name="Standard 4 2 2 2 2 6" xfId="2409" xr:uid="{00000000-0005-0000-0000-000095060000}"/>
    <cellStyle name="Standard 4 2 2 2 3" xfId="682" xr:uid="{00000000-0005-0000-0000-000096060000}"/>
    <cellStyle name="Standard 4 2 2 2 3 2" xfId="1756" xr:uid="{00000000-0005-0000-0000-000097060000}"/>
    <cellStyle name="Standard 4 2 2 2 3 3" xfId="2828" xr:uid="{00000000-0005-0000-0000-000098060000}"/>
    <cellStyle name="Standard 4 2 2 2 4" xfId="433" xr:uid="{00000000-0005-0000-0000-000099060000}"/>
    <cellStyle name="Standard 4 2 2 2 4 2" xfId="1508" xr:uid="{00000000-0005-0000-0000-00009A060000}"/>
    <cellStyle name="Standard 4 2 2 2 4 3" xfId="2580" xr:uid="{00000000-0005-0000-0000-00009B060000}"/>
    <cellStyle name="Standard 4 2 2 2 5" xfId="949" xr:uid="{00000000-0005-0000-0000-00009C060000}"/>
    <cellStyle name="Standard 4 2 2 2 5 2" xfId="2020" xr:uid="{00000000-0005-0000-0000-00009D060000}"/>
    <cellStyle name="Standard 4 2 2 2 5 3" xfId="3092" xr:uid="{00000000-0005-0000-0000-00009E060000}"/>
    <cellStyle name="Standard 4 2 2 2 6" xfId="1260" xr:uid="{00000000-0005-0000-0000-00009F060000}"/>
    <cellStyle name="Standard 4 2 2 2 7" xfId="2332" xr:uid="{00000000-0005-0000-0000-0000A0060000}"/>
    <cellStyle name="Standard 4 2 2 3" xfId="206" xr:uid="{00000000-0005-0000-0000-0000A1060000}"/>
    <cellStyle name="Standard 4 2 2 3 2" xfId="713" xr:uid="{00000000-0005-0000-0000-0000A2060000}"/>
    <cellStyle name="Standard 4 2 2 3 2 2" xfId="1787" xr:uid="{00000000-0005-0000-0000-0000A3060000}"/>
    <cellStyle name="Standard 4 2 2 3 2 3" xfId="2859" xr:uid="{00000000-0005-0000-0000-0000A4060000}"/>
    <cellStyle name="Standard 4 2 2 3 3" xfId="464" xr:uid="{00000000-0005-0000-0000-0000A5060000}"/>
    <cellStyle name="Standard 4 2 2 3 3 2" xfId="1539" xr:uid="{00000000-0005-0000-0000-0000A6060000}"/>
    <cellStyle name="Standard 4 2 2 3 3 3" xfId="2611" xr:uid="{00000000-0005-0000-0000-0000A7060000}"/>
    <cellStyle name="Standard 4 2 2 3 4" xfId="980" xr:uid="{00000000-0005-0000-0000-0000A8060000}"/>
    <cellStyle name="Standard 4 2 2 3 4 2" xfId="2051" xr:uid="{00000000-0005-0000-0000-0000A9060000}"/>
    <cellStyle name="Standard 4 2 2 3 4 3" xfId="3123" xr:uid="{00000000-0005-0000-0000-0000AA060000}"/>
    <cellStyle name="Standard 4 2 2 3 5" xfId="1291" xr:uid="{00000000-0005-0000-0000-0000AB060000}"/>
    <cellStyle name="Standard 4 2 2 3 6" xfId="2363" xr:uid="{00000000-0005-0000-0000-0000AC060000}"/>
    <cellStyle name="Standard 4 2 2 4" xfId="129" xr:uid="{00000000-0005-0000-0000-0000AD060000}"/>
    <cellStyle name="Standard 4 2 2 4 2" xfId="636" xr:uid="{00000000-0005-0000-0000-0000AE060000}"/>
    <cellStyle name="Standard 4 2 2 4 2 2" xfId="1710" xr:uid="{00000000-0005-0000-0000-0000AF060000}"/>
    <cellStyle name="Standard 4 2 2 4 2 3" xfId="2782" xr:uid="{00000000-0005-0000-0000-0000B0060000}"/>
    <cellStyle name="Standard 4 2 2 4 3" xfId="387" xr:uid="{00000000-0005-0000-0000-0000B1060000}"/>
    <cellStyle name="Standard 4 2 2 4 3 2" xfId="1462" xr:uid="{00000000-0005-0000-0000-0000B2060000}"/>
    <cellStyle name="Standard 4 2 2 4 3 3" xfId="2534" xr:uid="{00000000-0005-0000-0000-0000B3060000}"/>
    <cellStyle name="Standard 4 2 2 4 4" xfId="903" xr:uid="{00000000-0005-0000-0000-0000B4060000}"/>
    <cellStyle name="Standard 4 2 2 4 4 2" xfId="1974" xr:uid="{00000000-0005-0000-0000-0000B5060000}"/>
    <cellStyle name="Standard 4 2 2 4 4 3" xfId="3046" xr:uid="{00000000-0005-0000-0000-0000B6060000}"/>
    <cellStyle name="Standard 4 2 2 4 5" xfId="1214" xr:uid="{00000000-0005-0000-0000-0000B7060000}"/>
    <cellStyle name="Standard 4 2 2 4 6" xfId="2286" xr:uid="{00000000-0005-0000-0000-0000B8060000}"/>
    <cellStyle name="Standard 4 2 2 5" xfId="590" xr:uid="{00000000-0005-0000-0000-0000B9060000}"/>
    <cellStyle name="Standard 4 2 2 5 2" xfId="1105" xr:uid="{00000000-0005-0000-0000-0000BA060000}"/>
    <cellStyle name="Standard 4 2 2 5 2 2" xfId="2176" xr:uid="{00000000-0005-0000-0000-0000BB060000}"/>
    <cellStyle name="Standard 4 2 2 5 2 3" xfId="3248" xr:uid="{00000000-0005-0000-0000-0000BC060000}"/>
    <cellStyle name="Standard 4 2 2 5 3" xfId="1664" xr:uid="{00000000-0005-0000-0000-0000BD060000}"/>
    <cellStyle name="Standard 4 2 2 5 4" xfId="2736" xr:uid="{00000000-0005-0000-0000-0000BE060000}"/>
    <cellStyle name="Standard 4 2 2 6" xfId="341" xr:uid="{00000000-0005-0000-0000-0000BF060000}"/>
    <cellStyle name="Standard 4 2 2 6 2" xfId="1416" xr:uid="{00000000-0005-0000-0000-0000C0060000}"/>
    <cellStyle name="Standard 4 2 2 6 3" xfId="2488" xr:uid="{00000000-0005-0000-0000-0000C1060000}"/>
    <cellStyle name="Standard 4 2 2 7" xfId="857" xr:uid="{00000000-0005-0000-0000-0000C2060000}"/>
    <cellStyle name="Standard 4 2 2 7 2" xfId="1928" xr:uid="{00000000-0005-0000-0000-0000C3060000}"/>
    <cellStyle name="Standard 4 2 2 7 3" xfId="3000" xr:uid="{00000000-0005-0000-0000-0000C4060000}"/>
    <cellStyle name="Standard 4 2 2 8" xfId="1168" xr:uid="{00000000-0005-0000-0000-0000C5060000}"/>
    <cellStyle name="Standard 4 2 2 9" xfId="2240" xr:uid="{00000000-0005-0000-0000-0000C6060000}"/>
    <cellStyle name="Standard 4 2 3" xfId="66" xr:uid="{00000000-0005-0000-0000-0000C7060000}"/>
    <cellStyle name="Standard 4 2 3 2" xfId="236" xr:uid="{00000000-0005-0000-0000-0000C8060000}"/>
    <cellStyle name="Standard 4 2 3 2 2" xfId="743" xr:uid="{00000000-0005-0000-0000-0000C9060000}"/>
    <cellStyle name="Standard 4 2 3 2 2 2" xfId="1817" xr:uid="{00000000-0005-0000-0000-0000CA060000}"/>
    <cellStyle name="Standard 4 2 3 2 2 3" xfId="2889" xr:uid="{00000000-0005-0000-0000-0000CB060000}"/>
    <cellStyle name="Standard 4 2 3 2 3" xfId="494" xr:uid="{00000000-0005-0000-0000-0000CC060000}"/>
    <cellStyle name="Standard 4 2 3 2 3 2" xfId="1569" xr:uid="{00000000-0005-0000-0000-0000CD060000}"/>
    <cellStyle name="Standard 4 2 3 2 3 3" xfId="2641" xr:uid="{00000000-0005-0000-0000-0000CE060000}"/>
    <cellStyle name="Standard 4 2 3 2 4" xfId="1010" xr:uid="{00000000-0005-0000-0000-0000CF060000}"/>
    <cellStyle name="Standard 4 2 3 2 4 2" xfId="2081" xr:uid="{00000000-0005-0000-0000-0000D0060000}"/>
    <cellStyle name="Standard 4 2 3 2 4 3" xfId="3153" xr:uid="{00000000-0005-0000-0000-0000D1060000}"/>
    <cellStyle name="Standard 4 2 3 2 5" xfId="1321" xr:uid="{00000000-0005-0000-0000-0000D2060000}"/>
    <cellStyle name="Standard 4 2 3 2 6" xfId="2393" xr:uid="{00000000-0005-0000-0000-0000D3060000}"/>
    <cellStyle name="Standard 4 2 3 3" xfId="159" xr:uid="{00000000-0005-0000-0000-0000D4060000}"/>
    <cellStyle name="Standard 4 2 3 3 2" xfId="666" xr:uid="{00000000-0005-0000-0000-0000D5060000}"/>
    <cellStyle name="Standard 4 2 3 3 2 2" xfId="1740" xr:uid="{00000000-0005-0000-0000-0000D6060000}"/>
    <cellStyle name="Standard 4 2 3 3 2 3" xfId="2812" xr:uid="{00000000-0005-0000-0000-0000D7060000}"/>
    <cellStyle name="Standard 4 2 3 3 3" xfId="417" xr:uid="{00000000-0005-0000-0000-0000D8060000}"/>
    <cellStyle name="Standard 4 2 3 3 3 2" xfId="1492" xr:uid="{00000000-0005-0000-0000-0000D9060000}"/>
    <cellStyle name="Standard 4 2 3 3 3 3" xfId="2564" xr:uid="{00000000-0005-0000-0000-0000DA060000}"/>
    <cellStyle name="Standard 4 2 3 3 4" xfId="933" xr:uid="{00000000-0005-0000-0000-0000DB060000}"/>
    <cellStyle name="Standard 4 2 3 3 4 2" xfId="2004" xr:uid="{00000000-0005-0000-0000-0000DC060000}"/>
    <cellStyle name="Standard 4 2 3 3 4 3" xfId="3076" xr:uid="{00000000-0005-0000-0000-0000DD060000}"/>
    <cellStyle name="Standard 4 2 3 3 5" xfId="1244" xr:uid="{00000000-0005-0000-0000-0000DE060000}"/>
    <cellStyle name="Standard 4 2 3 3 6" xfId="2316" xr:uid="{00000000-0005-0000-0000-0000DF060000}"/>
    <cellStyle name="Standard 4 2 3 4" xfId="574" xr:uid="{00000000-0005-0000-0000-0000E0060000}"/>
    <cellStyle name="Standard 4 2 3 4 2" xfId="1089" xr:uid="{00000000-0005-0000-0000-0000E1060000}"/>
    <cellStyle name="Standard 4 2 3 4 2 2" xfId="2160" xr:uid="{00000000-0005-0000-0000-0000E2060000}"/>
    <cellStyle name="Standard 4 2 3 4 2 3" xfId="3232" xr:uid="{00000000-0005-0000-0000-0000E3060000}"/>
    <cellStyle name="Standard 4 2 3 4 3" xfId="1648" xr:uid="{00000000-0005-0000-0000-0000E4060000}"/>
    <cellStyle name="Standard 4 2 3 4 4" xfId="2720" xr:uid="{00000000-0005-0000-0000-0000E5060000}"/>
    <cellStyle name="Standard 4 2 3 5" xfId="325" xr:uid="{00000000-0005-0000-0000-0000E6060000}"/>
    <cellStyle name="Standard 4 2 3 5 2" xfId="1400" xr:uid="{00000000-0005-0000-0000-0000E7060000}"/>
    <cellStyle name="Standard 4 2 3 5 3" xfId="2472" xr:uid="{00000000-0005-0000-0000-0000E8060000}"/>
    <cellStyle name="Standard 4 2 3 6" xfId="841" xr:uid="{00000000-0005-0000-0000-0000E9060000}"/>
    <cellStyle name="Standard 4 2 3 6 2" xfId="1912" xr:uid="{00000000-0005-0000-0000-0000EA060000}"/>
    <cellStyle name="Standard 4 2 3 6 3" xfId="2984" xr:uid="{00000000-0005-0000-0000-0000EB060000}"/>
    <cellStyle name="Standard 4 2 3 7" xfId="1152" xr:uid="{00000000-0005-0000-0000-0000EC060000}"/>
    <cellStyle name="Standard 4 2 3 8" xfId="2224" xr:uid="{00000000-0005-0000-0000-0000ED060000}"/>
    <cellStyle name="Standard 4 2 4" xfId="144" xr:uid="{00000000-0005-0000-0000-0000EE060000}"/>
    <cellStyle name="Standard 4 2 4 2" xfId="221" xr:uid="{00000000-0005-0000-0000-0000EF060000}"/>
    <cellStyle name="Standard 4 2 4 2 2" xfId="728" xr:uid="{00000000-0005-0000-0000-0000F0060000}"/>
    <cellStyle name="Standard 4 2 4 2 2 2" xfId="1802" xr:uid="{00000000-0005-0000-0000-0000F1060000}"/>
    <cellStyle name="Standard 4 2 4 2 2 3" xfId="2874" xr:uid="{00000000-0005-0000-0000-0000F2060000}"/>
    <cellStyle name="Standard 4 2 4 2 3" xfId="479" xr:uid="{00000000-0005-0000-0000-0000F3060000}"/>
    <cellStyle name="Standard 4 2 4 2 3 2" xfId="1554" xr:uid="{00000000-0005-0000-0000-0000F4060000}"/>
    <cellStyle name="Standard 4 2 4 2 3 3" xfId="2626" xr:uid="{00000000-0005-0000-0000-0000F5060000}"/>
    <cellStyle name="Standard 4 2 4 2 4" xfId="995" xr:uid="{00000000-0005-0000-0000-0000F6060000}"/>
    <cellStyle name="Standard 4 2 4 2 4 2" xfId="2066" xr:uid="{00000000-0005-0000-0000-0000F7060000}"/>
    <cellStyle name="Standard 4 2 4 2 4 3" xfId="3138" xr:uid="{00000000-0005-0000-0000-0000F8060000}"/>
    <cellStyle name="Standard 4 2 4 2 5" xfId="1306" xr:uid="{00000000-0005-0000-0000-0000F9060000}"/>
    <cellStyle name="Standard 4 2 4 2 6" xfId="2378" xr:uid="{00000000-0005-0000-0000-0000FA060000}"/>
    <cellStyle name="Standard 4 2 4 3" xfId="651" xr:uid="{00000000-0005-0000-0000-0000FB060000}"/>
    <cellStyle name="Standard 4 2 4 3 2" xfId="1725" xr:uid="{00000000-0005-0000-0000-0000FC060000}"/>
    <cellStyle name="Standard 4 2 4 3 3" xfId="2797" xr:uid="{00000000-0005-0000-0000-0000FD060000}"/>
    <cellStyle name="Standard 4 2 4 4" xfId="402" xr:uid="{00000000-0005-0000-0000-0000FE060000}"/>
    <cellStyle name="Standard 4 2 4 4 2" xfId="1477" xr:uid="{00000000-0005-0000-0000-0000FF060000}"/>
    <cellStyle name="Standard 4 2 4 4 3" xfId="2549" xr:uid="{00000000-0005-0000-0000-000000070000}"/>
    <cellStyle name="Standard 4 2 4 5" xfId="918" xr:uid="{00000000-0005-0000-0000-000001070000}"/>
    <cellStyle name="Standard 4 2 4 5 2" xfId="1989" xr:uid="{00000000-0005-0000-0000-000002070000}"/>
    <cellStyle name="Standard 4 2 4 5 3" xfId="3061" xr:uid="{00000000-0005-0000-0000-000003070000}"/>
    <cellStyle name="Standard 4 2 4 6" xfId="1229" xr:uid="{00000000-0005-0000-0000-000004070000}"/>
    <cellStyle name="Standard 4 2 4 7" xfId="2301" xr:uid="{00000000-0005-0000-0000-000005070000}"/>
    <cellStyle name="Standard 4 2 5" xfId="113" xr:uid="{00000000-0005-0000-0000-000006070000}"/>
    <cellStyle name="Standard 4 2 5 2" xfId="620" xr:uid="{00000000-0005-0000-0000-000007070000}"/>
    <cellStyle name="Standard 4 2 5 2 2" xfId="1694" xr:uid="{00000000-0005-0000-0000-000008070000}"/>
    <cellStyle name="Standard 4 2 5 2 3" xfId="2766" xr:uid="{00000000-0005-0000-0000-000009070000}"/>
    <cellStyle name="Standard 4 2 5 3" xfId="371" xr:uid="{00000000-0005-0000-0000-00000A070000}"/>
    <cellStyle name="Standard 4 2 5 3 2" xfId="1446" xr:uid="{00000000-0005-0000-0000-00000B070000}"/>
    <cellStyle name="Standard 4 2 5 3 3" xfId="2518" xr:uid="{00000000-0005-0000-0000-00000C070000}"/>
    <cellStyle name="Standard 4 2 5 4" xfId="887" xr:uid="{00000000-0005-0000-0000-00000D070000}"/>
    <cellStyle name="Standard 4 2 5 4 2" xfId="1958" xr:uid="{00000000-0005-0000-0000-00000E070000}"/>
    <cellStyle name="Standard 4 2 5 4 3" xfId="3030" xr:uid="{00000000-0005-0000-0000-00000F070000}"/>
    <cellStyle name="Standard 4 2 5 5" xfId="1198" xr:uid="{00000000-0005-0000-0000-000010070000}"/>
    <cellStyle name="Standard 4 2 5 6" xfId="2270" xr:uid="{00000000-0005-0000-0000-000011070000}"/>
    <cellStyle name="Standard 4 2 6" xfId="190" xr:uid="{00000000-0005-0000-0000-000012070000}"/>
    <cellStyle name="Standard 4 2 6 2" xfId="697" xr:uid="{00000000-0005-0000-0000-000013070000}"/>
    <cellStyle name="Standard 4 2 6 2 2" xfId="1771" xr:uid="{00000000-0005-0000-0000-000014070000}"/>
    <cellStyle name="Standard 4 2 6 2 3" xfId="2843" xr:uid="{00000000-0005-0000-0000-000015070000}"/>
    <cellStyle name="Standard 4 2 6 3" xfId="448" xr:uid="{00000000-0005-0000-0000-000016070000}"/>
    <cellStyle name="Standard 4 2 6 3 2" xfId="1523" xr:uid="{00000000-0005-0000-0000-000017070000}"/>
    <cellStyle name="Standard 4 2 6 3 3" xfId="2595" xr:uid="{00000000-0005-0000-0000-000018070000}"/>
    <cellStyle name="Standard 4 2 6 4" xfId="964" xr:uid="{00000000-0005-0000-0000-000019070000}"/>
    <cellStyle name="Standard 4 2 6 4 2" xfId="2035" xr:uid="{00000000-0005-0000-0000-00001A070000}"/>
    <cellStyle name="Standard 4 2 6 4 3" xfId="3107" xr:uid="{00000000-0005-0000-0000-00001B070000}"/>
    <cellStyle name="Standard 4 2 6 5" xfId="1275" xr:uid="{00000000-0005-0000-0000-00001C070000}"/>
    <cellStyle name="Standard 4 2 6 6" xfId="2347" xr:uid="{00000000-0005-0000-0000-00001D070000}"/>
    <cellStyle name="Standard 4 2 7" xfId="98" xr:uid="{00000000-0005-0000-0000-00001E070000}"/>
    <cellStyle name="Standard 4 2 7 2" xfId="605" xr:uid="{00000000-0005-0000-0000-00001F070000}"/>
    <cellStyle name="Standard 4 2 7 2 2" xfId="1679" xr:uid="{00000000-0005-0000-0000-000020070000}"/>
    <cellStyle name="Standard 4 2 7 2 3" xfId="2751" xr:uid="{00000000-0005-0000-0000-000021070000}"/>
    <cellStyle name="Standard 4 2 7 3" xfId="356" xr:uid="{00000000-0005-0000-0000-000022070000}"/>
    <cellStyle name="Standard 4 2 7 3 2" xfId="1431" xr:uid="{00000000-0005-0000-0000-000023070000}"/>
    <cellStyle name="Standard 4 2 7 3 3" xfId="2503" xr:uid="{00000000-0005-0000-0000-000024070000}"/>
    <cellStyle name="Standard 4 2 7 4" xfId="872" xr:uid="{00000000-0005-0000-0000-000025070000}"/>
    <cellStyle name="Standard 4 2 7 4 2" xfId="1943" xr:uid="{00000000-0005-0000-0000-000026070000}"/>
    <cellStyle name="Standard 4 2 7 4 3" xfId="3015" xr:uid="{00000000-0005-0000-0000-000027070000}"/>
    <cellStyle name="Standard 4 2 7 5" xfId="1183" xr:uid="{00000000-0005-0000-0000-000028070000}"/>
    <cellStyle name="Standard 4 2 7 6" xfId="2255" xr:uid="{00000000-0005-0000-0000-000029070000}"/>
    <cellStyle name="Standard 4 2 8" xfId="268" xr:uid="{00000000-0005-0000-0000-00002A070000}"/>
    <cellStyle name="Standard 4 2 8 2" xfId="810" xr:uid="{00000000-0005-0000-0000-00002B070000}"/>
    <cellStyle name="Standard 4 2 8 2 2" xfId="1882" xr:uid="{00000000-0005-0000-0000-00002C070000}"/>
    <cellStyle name="Standard 4 2 8 2 3" xfId="2954" xr:uid="{00000000-0005-0000-0000-00002D070000}"/>
    <cellStyle name="Standard 4 2 8 3" xfId="776" xr:uid="{00000000-0005-0000-0000-00002E070000}"/>
    <cellStyle name="Standard 4 2 8 3 2" xfId="1849" xr:uid="{00000000-0005-0000-0000-00002F070000}"/>
    <cellStyle name="Standard 4 2 8 3 3" xfId="2921" xr:uid="{00000000-0005-0000-0000-000030070000}"/>
    <cellStyle name="Standard 4 2 8 4" xfId="526" xr:uid="{00000000-0005-0000-0000-000031070000}"/>
    <cellStyle name="Standard 4 2 8 4 2" xfId="1601" xr:uid="{00000000-0005-0000-0000-000032070000}"/>
    <cellStyle name="Standard 4 2 8 4 3" xfId="2673" xr:uid="{00000000-0005-0000-0000-000033070000}"/>
    <cellStyle name="Standard 4 2 8 5" xfId="1042" xr:uid="{00000000-0005-0000-0000-000034070000}"/>
    <cellStyle name="Standard 4 2 8 5 2" xfId="2113" xr:uid="{00000000-0005-0000-0000-000035070000}"/>
    <cellStyle name="Standard 4 2 8 5 3" xfId="3185" xr:uid="{00000000-0005-0000-0000-000036070000}"/>
    <cellStyle name="Standard 4 2 8 6" xfId="1353" xr:uid="{00000000-0005-0000-0000-000037070000}"/>
    <cellStyle name="Standard 4 2 8 7" xfId="2425" xr:uid="{00000000-0005-0000-0000-000038070000}"/>
    <cellStyle name="Standard 4 2 9" xfId="284" xr:uid="{00000000-0005-0000-0000-000039070000}"/>
    <cellStyle name="Standard 4 2 9 2" xfId="792" xr:uid="{00000000-0005-0000-0000-00003A070000}"/>
    <cellStyle name="Standard 4 2 9 2 2" xfId="1865" xr:uid="{00000000-0005-0000-0000-00003B070000}"/>
    <cellStyle name="Standard 4 2 9 2 3" xfId="2937" xr:uid="{00000000-0005-0000-0000-00003C070000}"/>
    <cellStyle name="Standard 4 2 9 3" xfId="542" xr:uid="{00000000-0005-0000-0000-00003D070000}"/>
    <cellStyle name="Standard 4 2 9 3 2" xfId="1617" xr:uid="{00000000-0005-0000-0000-00003E070000}"/>
    <cellStyle name="Standard 4 2 9 3 3" xfId="2689" xr:uid="{00000000-0005-0000-0000-00003F070000}"/>
    <cellStyle name="Standard 4 2 9 4" xfId="1058" xr:uid="{00000000-0005-0000-0000-000040070000}"/>
    <cellStyle name="Standard 4 2 9 4 2" xfId="2129" xr:uid="{00000000-0005-0000-0000-000041070000}"/>
    <cellStyle name="Standard 4 2 9 4 3" xfId="3201" xr:uid="{00000000-0005-0000-0000-000042070000}"/>
    <cellStyle name="Standard 4 2 9 5" xfId="1369" xr:uid="{00000000-0005-0000-0000-000043070000}"/>
    <cellStyle name="Standard 4 2 9 6" xfId="2441" xr:uid="{00000000-0005-0000-0000-000044070000}"/>
    <cellStyle name="Standard 4 3" xfId="21" xr:uid="{00000000-0005-0000-0000-000045070000}"/>
    <cellStyle name="Standard 4 3 10" xfId="564" xr:uid="{00000000-0005-0000-0000-000046070000}"/>
    <cellStyle name="Standard 4 3 10 2" xfId="1079" xr:uid="{00000000-0005-0000-0000-000047070000}"/>
    <cellStyle name="Standard 4 3 10 2 2" xfId="2150" xr:uid="{00000000-0005-0000-0000-000048070000}"/>
    <cellStyle name="Standard 4 3 10 2 3" xfId="3222" xr:uid="{00000000-0005-0000-0000-000049070000}"/>
    <cellStyle name="Standard 4 3 10 3" xfId="1638" xr:uid="{00000000-0005-0000-0000-00004A070000}"/>
    <cellStyle name="Standard 4 3 10 4" xfId="2710" xr:uid="{00000000-0005-0000-0000-00004B070000}"/>
    <cellStyle name="Standard 4 3 11" xfId="315" xr:uid="{00000000-0005-0000-0000-00004C070000}"/>
    <cellStyle name="Standard 4 3 11 2" xfId="1390" xr:uid="{00000000-0005-0000-0000-00004D070000}"/>
    <cellStyle name="Standard 4 3 11 3" xfId="2462" xr:uid="{00000000-0005-0000-0000-00004E070000}"/>
    <cellStyle name="Standard 4 3 12" xfId="831" xr:uid="{00000000-0005-0000-0000-00004F070000}"/>
    <cellStyle name="Standard 4 3 12 2" xfId="1902" xr:uid="{00000000-0005-0000-0000-000050070000}"/>
    <cellStyle name="Standard 4 3 12 3" xfId="2974" xr:uid="{00000000-0005-0000-0000-000051070000}"/>
    <cellStyle name="Standard 4 3 13" xfId="1126" xr:uid="{00000000-0005-0000-0000-000052070000}"/>
    <cellStyle name="Standard 4 3 13 2" xfId="2197" xr:uid="{00000000-0005-0000-0000-000053070000}"/>
    <cellStyle name="Standard 4 3 13 3" xfId="3269" xr:uid="{00000000-0005-0000-0000-000054070000}"/>
    <cellStyle name="Standard 4 3 14" xfId="1142" xr:uid="{00000000-0005-0000-0000-000055070000}"/>
    <cellStyle name="Standard 4 3 15" xfId="2214" xr:uid="{00000000-0005-0000-0000-000056070000}"/>
    <cellStyle name="Standard 4 3 2" xfId="88" xr:uid="{00000000-0005-0000-0000-000057070000}"/>
    <cellStyle name="Standard 4 3 2 2" xfId="180" xr:uid="{00000000-0005-0000-0000-000058070000}"/>
    <cellStyle name="Standard 4 3 2 2 2" xfId="257" xr:uid="{00000000-0005-0000-0000-000059070000}"/>
    <cellStyle name="Standard 4 3 2 2 2 2" xfId="764" xr:uid="{00000000-0005-0000-0000-00005A070000}"/>
    <cellStyle name="Standard 4 3 2 2 2 2 2" xfId="1838" xr:uid="{00000000-0005-0000-0000-00005B070000}"/>
    <cellStyle name="Standard 4 3 2 2 2 2 3" xfId="2910" xr:uid="{00000000-0005-0000-0000-00005C070000}"/>
    <cellStyle name="Standard 4 3 2 2 2 3" xfId="515" xr:uid="{00000000-0005-0000-0000-00005D070000}"/>
    <cellStyle name="Standard 4 3 2 2 2 3 2" xfId="1590" xr:uid="{00000000-0005-0000-0000-00005E070000}"/>
    <cellStyle name="Standard 4 3 2 2 2 3 3" xfId="2662" xr:uid="{00000000-0005-0000-0000-00005F070000}"/>
    <cellStyle name="Standard 4 3 2 2 2 4" xfId="1031" xr:uid="{00000000-0005-0000-0000-000060070000}"/>
    <cellStyle name="Standard 4 3 2 2 2 4 2" xfId="2102" xr:uid="{00000000-0005-0000-0000-000061070000}"/>
    <cellStyle name="Standard 4 3 2 2 2 4 3" xfId="3174" xr:uid="{00000000-0005-0000-0000-000062070000}"/>
    <cellStyle name="Standard 4 3 2 2 2 5" xfId="1342" xr:uid="{00000000-0005-0000-0000-000063070000}"/>
    <cellStyle name="Standard 4 3 2 2 2 6" xfId="2414" xr:uid="{00000000-0005-0000-0000-000064070000}"/>
    <cellStyle name="Standard 4 3 2 2 3" xfId="687" xr:uid="{00000000-0005-0000-0000-000065070000}"/>
    <cellStyle name="Standard 4 3 2 2 3 2" xfId="1761" xr:uid="{00000000-0005-0000-0000-000066070000}"/>
    <cellStyle name="Standard 4 3 2 2 3 3" xfId="2833" xr:uid="{00000000-0005-0000-0000-000067070000}"/>
    <cellStyle name="Standard 4 3 2 2 4" xfId="438" xr:uid="{00000000-0005-0000-0000-000068070000}"/>
    <cellStyle name="Standard 4 3 2 2 4 2" xfId="1513" xr:uid="{00000000-0005-0000-0000-000069070000}"/>
    <cellStyle name="Standard 4 3 2 2 4 3" xfId="2585" xr:uid="{00000000-0005-0000-0000-00006A070000}"/>
    <cellStyle name="Standard 4 3 2 2 5" xfId="954" xr:uid="{00000000-0005-0000-0000-00006B070000}"/>
    <cellStyle name="Standard 4 3 2 2 5 2" xfId="2025" xr:uid="{00000000-0005-0000-0000-00006C070000}"/>
    <cellStyle name="Standard 4 3 2 2 5 3" xfId="3097" xr:uid="{00000000-0005-0000-0000-00006D070000}"/>
    <cellStyle name="Standard 4 3 2 2 6" xfId="1265" xr:uid="{00000000-0005-0000-0000-00006E070000}"/>
    <cellStyle name="Standard 4 3 2 2 7" xfId="2337" xr:uid="{00000000-0005-0000-0000-00006F070000}"/>
    <cellStyle name="Standard 4 3 2 3" xfId="211" xr:uid="{00000000-0005-0000-0000-000070070000}"/>
    <cellStyle name="Standard 4 3 2 3 2" xfId="718" xr:uid="{00000000-0005-0000-0000-000071070000}"/>
    <cellStyle name="Standard 4 3 2 3 2 2" xfId="1792" xr:uid="{00000000-0005-0000-0000-000072070000}"/>
    <cellStyle name="Standard 4 3 2 3 2 3" xfId="2864" xr:uid="{00000000-0005-0000-0000-000073070000}"/>
    <cellStyle name="Standard 4 3 2 3 3" xfId="469" xr:uid="{00000000-0005-0000-0000-000074070000}"/>
    <cellStyle name="Standard 4 3 2 3 3 2" xfId="1544" xr:uid="{00000000-0005-0000-0000-000075070000}"/>
    <cellStyle name="Standard 4 3 2 3 3 3" xfId="2616" xr:uid="{00000000-0005-0000-0000-000076070000}"/>
    <cellStyle name="Standard 4 3 2 3 4" xfId="985" xr:uid="{00000000-0005-0000-0000-000077070000}"/>
    <cellStyle name="Standard 4 3 2 3 4 2" xfId="2056" xr:uid="{00000000-0005-0000-0000-000078070000}"/>
    <cellStyle name="Standard 4 3 2 3 4 3" xfId="3128" xr:uid="{00000000-0005-0000-0000-000079070000}"/>
    <cellStyle name="Standard 4 3 2 3 5" xfId="1296" xr:uid="{00000000-0005-0000-0000-00007A070000}"/>
    <cellStyle name="Standard 4 3 2 3 6" xfId="2368" xr:uid="{00000000-0005-0000-0000-00007B070000}"/>
    <cellStyle name="Standard 4 3 2 4" xfId="134" xr:uid="{00000000-0005-0000-0000-00007C070000}"/>
    <cellStyle name="Standard 4 3 2 4 2" xfId="641" xr:uid="{00000000-0005-0000-0000-00007D070000}"/>
    <cellStyle name="Standard 4 3 2 4 2 2" xfId="1715" xr:uid="{00000000-0005-0000-0000-00007E070000}"/>
    <cellStyle name="Standard 4 3 2 4 2 3" xfId="2787" xr:uid="{00000000-0005-0000-0000-00007F070000}"/>
    <cellStyle name="Standard 4 3 2 4 3" xfId="392" xr:uid="{00000000-0005-0000-0000-000080070000}"/>
    <cellStyle name="Standard 4 3 2 4 3 2" xfId="1467" xr:uid="{00000000-0005-0000-0000-000081070000}"/>
    <cellStyle name="Standard 4 3 2 4 3 3" xfId="2539" xr:uid="{00000000-0005-0000-0000-000082070000}"/>
    <cellStyle name="Standard 4 3 2 4 4" xfId="908" xr:uid="{00000000-0005-0000-0000-000083070000}"/>
    <cellStyle name="Standard 4 3 2 4 4 2" xfId="1979" xr:uid="{00000000-0005-0000-0000-000084070000}"/>
    <cellStyle name="Standard 4 3 2 4 4 3" xfId="3051" xr:uid="{00000000-0005-0000-0000-000085070000}"/>
    <cellStyle name="Standard 4 3 2 4 5" xfId="1219" xr:uid="{00000000-0005-0000-0000-000086070000}"/>
    <cellStyle name="Standard 4 3 2 4 6" xfId="2291" xr:uid="{00000000-0005-0000-0000-000087070000}"/>
    <cellStyle name="Standard 4 3 2 5" xfId="595" xr:uid="{00000000-0005-0000-0000-000088070000}"/>
    <cellStyle name="Standard 4 3 2 5 2" xfId="1110" xr:uid="{00000000-0005-0000-0000-000089070000}"/>
    <cellStyle name="Standard 4 3 2 5 2 2" xfId="2181" xr:uid="{00000000-0005-0000-0000-00008A070000}"/>
    <cellStyle name="Standard 4 3 2 5 2 3" xfId="3253" xr:uid="{00000000-0005-0000-0000-00008B070000}"/>
    <cellStyle name="Standard 4 3 2 5 3" xfId="1669" xr:uid="{00000000-0005-0000-0000-00008C070000}"/>
    <cellStyle name="Standard 4 3 2 5 4" xfId="2741" xr:uid="{00000000-0005-0000-0000-00008D070000}"/>
    <cellStyle name="Standard 4 3 2 6" xfId="346" xr:uid="{00000000-0005-0000-0000-00008E070000}"/>
    <cellStyle name="Standard 4 3 2 6 2" xfId="1421" xr:uid="{00000000-0005-0000-0000-00008F070000}"/>
    <cellStyle name="Standard 4 3 2 6 3" xfId="2493" xr:uid="{00000000-0005-0000-0000-000090070000}"/>
    <cellStyle name="Standard 4 3 2 7" xfId="862" xr:uid="{00000000-0005-0000-0000-000091070000}"/>
    <cellStyle name="Standard 4 3 2 7 2" xfId="1933" xr:uid="{00000000-0005-0000-0000-000092070000}"/>
    <cellStyle name="Standard 4 3 2 7 3" xfId="3005" xr:uid="{00000000-0005-0000-0000-000093070000}"/>
    <cellStyle name="Standard 4 3 2 8" xfId="1173" xr:uid="{00000000-0005-0000-0000-000094070000}"/>
    <cellStyle name="Standard 4 3 2 9" xfId="2245" xr:uid="{00000000-0005-0000-0000-000095070000}"/>
    <cellStyle name="Standard 4 3 3" xfId="71" xr:uid="{00000000-0005-0000-0000-000096070000}"/>
    <cellStyle name="Standard 4 3 3 2" xfId="241" xr:uid="{00000000-0005-0000-0000-000097070000}"/>
    <cellStyle name="Standard 4 3 3 2 2" xfId="748" xr:uid="{00000000-0005-0000-0000-000098070000}"/>
    <cellStyle name="Standard 4 3 3 2 2 2" xfId="1822" xr:uid="{00000000-0005-0000-0000-000099070000}"/>
    <cellStyle name="Standard 4 3 3 2 2 3" xfId="2894" xr:uid="{00000000-0005-0000-0000-00009A070000}"/>
    <cellStyle name="Standard 4 3 3 2 3" xfId="499" xr:uid="{00000000-0005-0000-0000-00009B070000}"/>
    <cellStyle name="Standard 4 3 3 2 3 2" xfId="1574" xr:uid="{00000000-0005-0000-0000-00009C070000}"/>
    <cellStyle name="Standard 4 3 3 2 3 3" xfId="2646" xr:uid="{00000000-0005-0000-0000-00009D070000}"/>
    <cellStyle name="Standard 4 3 3 2 4" xfId="1015" xr:uid="{00000000-0005-0000-0000-00009E070000}"/>
    <cellStyle name="Standard 4 3 3 2 4 2" xfId="2086" xr:uid="{00000000-0005-0000-0000-00009F070000}"/>
    <cellStyle name="Standard 4 3 3 2 4 3" xfId="3158" xr:uid="{00000000-0005-0000-0000-0000A0070000}"/>
    <cellStyle name="Standard 4 3 3 2 5" xfId="1326" xr:uid="{00000000-0005-0000-0000-0000A1070000}"/>
    <cellStyle name="Standard 4 3 3 2 6" xfId="2398" xr:uid="{00000000-0005-0000-0000-0000A2070000}"/>
    <cellStyle name="Standard 4 3 3 3" xfId="164" xr:uid="{00000000-0005-0000-0000-0000A3070000}"/>
    <cellStyle name="Standard 4 3 3 3 2" xfId="671" xr:uid="{00000000-0005-0000-0000-0000A4070000}"/>
    <cellStyle name="Standard 4 3 3 3 2 2" xfId="1745" xr:uid="{00000000-0005-0000-0000-0000A5070000}"/>
    <cellStyle name="Standard 4 3 3 3 2 3" xfId="2817" xr:uid="{00000000-0005-0000-0000-0000A6070000}"/>
    <cellStyle name="Standard 4 3 3 3 3" xfId="422" xr:uid="{00000000-0005-0000-0000-0000A7070000}"/>
    <cellStyle name="Standard 4 3 3 3 3 2" xfId="1497" xr:uid="{00000000-0005-0000-0000-0000A8070000}"/>
    <cellStyle name="Standard 4 3 3 3 3 3" xfId="2569" xr:uid="{00000000-0005-0000-0000-0000A9070000}"/>
    <cellStyle name="Standard 4 3 3 3 4" xfId="938" xr:uid="{00000000-0005-0000-0000-0000AA070000}"/>
    <cellStyle name="Standard 4 3 3 3 4 2" xfId="2009" xr:uid="{00000000-0005-0000-0000-0000AB070000}"/>
    <cellStyle name="Standard 4 3 3 3 4 3" xfId="3081" xr:uid="{00000000-0005-0000-0000-0000AC070000}"/>
    <cellStyle name="Standard 4 3 3 3 5" xfId="1249" xr:uid="{00000000-0005-0000-0000-0000AD070000}"/>
    <cellStyle name="Standard 4 3 3 3 6" xfId="2321" xr:uid="{00000000-0005-0000-0000-0000AE070000}"/>
    <cellStyle name="Standard 4 3 3 4" xfId="579" xr:uid="{00000000-0005-0000-0000-0000AF070000}"/>
    <cellStyle name="Standard 4 3 3 4 2" xfId="1094" xr:uid="{00000000-0005-0000-0000-0000B0070000}"/>
    <cellStyle name="Standard 4 3 3 4 2 2" xfId="2165" xr:uid="{00000000-0005-0000-0000-0000B1070000}"/>
    <cellStyle name="Standard 4 3 3 4 2 3" xfId="3237" xr:uid="{00000000-0005-0000-0000-0000B2070000}"/>
    <cellStyle name="Standard 4 3 3 4 3" xfId="1653" xr:uid="{00000000-0005-0000-0000-0000B3070000}"/>
    <cellStyle name="Standard 4 3 3 4 4" xfId="2725" xr:uid="{00000000-0005-0000-0000-0000B4070000}"/>
    <cellStyle name="Standard 4 3 3 5" xfId="330" xr:uid="{00000000-0005-0000-0000-0000B5070000}"/>
    <cellStyle name="Standard 4 3 3 5 2" xfId="1405" xr:uid="{00000000-0005-0000-0000-0000B6070000}"/>
    <cellStyle name="Standard 4 3 3 5 3" xfId="2477" xr:uid="{00000000-0005-0000-0000-0000B7070000}"/>
    <cellStyle name="Standard 4 3 3 6" xfId="846" xr:uid="{00000000-0005-0000-0000-0000B8070000}"/>
    <cellStyle name="Standard 4 3 3 6 2" xfId="1917" xr:uid="{00000000-0005-0000-0000-0000B9070000}"/>
    <cellStyle name="Standard 4 3 3 6 3" xfId="2989" xr:uid="{00000000-0005-0000-0000-0000BA070000}"/>
    <cellStyle name="Standard 4 3 3 7" xfId="1157" xr:uid="{00000000-0005-0000-0000-0000BB070000}"/>
    <cellStyle name="Standard 4 3 3 8" xfId="2229" xr:uid="{00000000-0005-0000-0000-0000BC070000}"/>
    <cellStyle name="Standard 4 3 4" xfId="149" xr:uid="{00000000-0005-0000-0000-0000BD070000}"/>
    <cellStyle name="Standard 4 3 4 2" xfId="226" xr:uid="{00000000-0005-0000-0000-0000BE070000}"/>
    <cellStyle name="Standard 4 3 4 2 2" xfId="733" xr:uid="{00000000-0005-0000-0000-0000BF070000}"/>
    <cellStyle name="Standard 4 3 4 2 2 2" xfId="1807" xr:uid="{00000000-0005-0000-0000-0000C0070000}"/>
    <cellStyle name="Standard 4 3 4 2 2 3" xfId="2879" xr:uid="{00000000-0005-0000-0000-0000C1070000}"/>
    <cellStyle name="Standard 4 3 4 2 3" xfId="484" xr:uid="{00000000-0005-0000-0000-0000C2070000}"/>
    <cellStyle name="Standard 4 3 4 2 3 2" xfId="1559" xr:uid="{00000000-0005-0000-0000-0000C3070000}"/>
    <cellStyle name="Standard 4 3 4 2 3 3" xfId="2631" xr:uid="{00000000-0005-0000-0000-0000C4070000}"/>
    <cellStyle name="Standard 4 3 4 2 4" xfId="1000" xr:uid="{00000000-0005-0000-0000-0000C5070000}"/>
    <cellStyle name="Standard 4 3 4 2 4 2" xfId="2071" xr:uid="{00000000-0005-0000-0000-0000C6070000}"/>
    <cellStyle name="Standard 4 3 4 2 4 3" xfId="3143" xr:uid="{00000000-0005-0000-0000-0000C7070000}"/>
    <cellStyle name="Standard 4 3 4 2 5" xfId="1311" xr:uid="{00000000-0005-0000-0000-0000C8070000}"/>
    <cellStyle name="Standard 4 3 4 2 6" xfId="2383" xr:uid="{00000000-0005-0000-0000-0000C9070000}"/>
    <cellStyle name="Standard 4 3 4 3" xfId="656" xr:uid="{00000000-0005-0000-0000-0000CA070000}"/>
    <cellStyle name="Standard 4 3 4 3 2" xfId="1730" xr:uid="{00000000-0005-0000-0000-0000CB070000}"/>
    <cellStyle name="Standard 4 3 4 3 3" xfId="2802" xr:uid="{00000000-0005-0000-0000-0000CC070000}"/>
    <cellStyle name="Standard 4 3 4 4" xfId="407" xr:uid="{00000000-0005-0000-0000-0000CD070000}"/>
    <cellStyle name="Standard 4 3 4 4 2" xfId="1482" xr:uid="{00000000-0005-0000-0000-0000CE070000}"/>
    <cellStyle name="Standard 4 3 4 4 3" xfId="2554" xr:uid="{00000000-0005-0000-0000-0000CF070000}"/>
    <cellStyle name="Standard 4 3 4 5" xfId="923" xr:uid="{00000000-0005-0000-0000-0000D0070000}"/>
    <cellStyle name="Standard 4 3 4 5 2" xfId="1994" xr:uid="{00000000-0005-0000-0000-0000D1070000}"/>
    <cellStyle name="Standard 4 3 4 5 3" xfId="3066" xr:uid="{00000000-0005-0000-0000-0000D2070000}"/>
    <cellStyle name="Standard 4 3 4 6" xfId="1234" xr:uid="{00000000-0005-0000-0000-0000D3070000}"/>
    <cellStyle name="Standard 4 3 4 7" xfId="2306" xr:uid="{00000000-0005-0000-0000-0000D4070000}"/>
    <cellStyle name="Standard 4 3 5" xfId="118" xr:uid="{00000000-0005-0000-0000-0000D5070000}"/>
    <cellStyle name="Standard 4 3 5 2" xfId="625" xr:uid="{00000000-0005-0000-0000-0000D6070000}"/>
    <cellStyle name="Standard 4 3 5 2 2" xfId="1699" xr:uid="{00000000-0005-0000-0000-0000D7070000}"/>
    <cellStyle name="Standard 4 3 5 2 3" xfId="2771" xr:uid="{00000000-0005-0000-0000-0000D8070000}"/>
    <cellStyle name="Standard 4 3 5 3" xfId="376" xr:uid="{00000000-0005-0000-0000-0000D9070000}"/>
    <cellStyle name="Standard 4 3 5 3 2" xfId="1451" xr:uid="{00000000-0005-0000-0000-0000DA070000}"/>
    <cellStyle name="Standard 4 3 5 3 3" xfId="2523" xr:uid="{00000000-0005-0000-0000-0000DB070000}"/>
    <cellStyle name="Standard 4 3 5 4" xfId="892" xr:uid="{00000000-0005-0000-0000-0000DC070000}"/>
    <cellStyle name="Standard 4 3 5 4 2" xfId="1963" xr:uid="{00000000-0005-0000-0000-0000DD070000}"/>
    <cellStyle name="Standard 4 3 5 4 3" xfId="3035" xr:uid="{00000000-0005-0000-0000-0000DE070000}"/>
    <cellStyle name="Standard 4 3 5 5" xfId="1203" xr:uid="{00000000-0005-0000-0000-0000DF070000}"/>
    <cellStyle name="Standard 4 3 5 6" xfId="2275" xr:uid="{00000000-0005-0000-0000-0000E0070000}"/>
    <cellStyle name="Standard 4 3 6" xfId="195" xr:uid="{00000000-0005-0000-0000-0000E1070000}"/>
    <cellStyle name="Standard 4 3 6 2" xfId="702" xr:uid="{00000000-0005-0000-0000-0000E2070000}"/>
    <cellStyle name="Standard 4 3 6 2 2" xfId="1776" xr:uid="{00000000-0005-0000-0000-0000E3070000}"/>
    <cellStyle name="Standard 4 3 6 2 3" xfId="2848" xr:uid="{00000000-0005-0000-0000-0000E4070000}"/>
    <cellStyle name="Standard 4 3 6 3" xfId="453" xr:uid="{00000000-0005-0000-0000-0000E5070000}"/>
    <cellStyle name="Standard 4 3 6 3 2" xfId="1528" xr:uid="{00000000-0005-0000-0000-0000E6070000}"/>
    <cellStyle name="Standard 4 3 6 3 3" xfId="2600" xr:uid="{00000000-0005-0000-0000-0000E7070000}"/>
    <cellStyle name="Standard 4 3 6 4" xfId="969" xr:uid="{00000000-0005-0000-0000-0000E8070000}"/>
    <cellStyle name="Standard 4 3 6 4 2" xfId="2040" xr:uid="{00000000-0005-0000-0000-0000E9070000}"/>
    <cellStyle name="Standard 4 3 6 4 3" xfId="3112" xr:uid="{00000000-0005-0000-0000-0000EA070000}"/>
    <cellStyle name="Standard 4 3 6 5" xfId="1280" xr:uid="{00000000-0005-0000-0000-0000EB070000}"/>
    <cellStyle name="Standard 4 3 6 6" xfId="2352" xr:uid="{00000000-0005-0000-0000-0000EC070000}"/>
    <cellStyle name="Standard 4 3 7" xfId="103" xr:uid="{00000000-0005-0000-0000-0000ED070000}"/>
    <cellStyle name="Standard 4 3 7 2" xfId="610" xr:uid="{00000000-0005-0000-0000-0000EE070000}"/>
    <cellStyle name="Standard 4 3 7 2 2" xfId="1684" xr:uid="{00000000-0005-0000-0000-0000EF070000}"/>
    <cellStyle name="Standard 4 3 7 2 3" xfId="2756" xr:uid="{00000000-0005-0000-0000-0000F0070000}"/>
    <cellStyle name="Standard 4 3 7 3" xfId="361" xr:uid="{00000000-0005-0000-0000-0000F1070000}"/>
    <cellStyle name="Standard 4 3 7 3 2" xfId="1436" xr:uid="{00000000-0005-0000-0000-0000F2070000}"/>
    <cellStyle name="Standard 4 3 7 3 3" xfId="2508" xr:uid="{00000000-0005-0000-0000-0000F3070000}"/>
    <cellStyle name="Standard 4 3 7 4" xfId="877" xr:uid="{00000000-0005-0000-0000-0000F4070000}"/>
    <cellStyle name="Standard 4 3 7 4 2" xfId="1948" xr:uid="{00000000-0005-0000-0000-0000F5070000}"/>
    <cellStyle name="Standard 4 3 7 4 3" xfId="3020" xr:uid="{00000000-0005-0000-0000-0000F6070000}"/>
    <cellStyle name="Standard 4 3 7 5" xfId="1188" xr:uid="{00000000-0005-0000-0000-0000F7070000}"/>
    <cellStyle name="Standard 4 3 7 6" xfId="2260" xr:uid="{00000000-0005-0000-0000-0000F8070000}"/>
    <cellStyle name="Standard 4 3 8" xfId="273" xr:uid="{00000000-0005-0000-0000-0000F9070000}"/>
    <cellStyle name="Standard 4 3 8 2" xfId="815" xr:uid="{00000000-0005-0000-0000-0000FA070000}"/>
    <cellStyle name="Standard 4 3 8 2 2" xfId="1887" xr:uid="{00000000-0005-0000-0000-0000FB070000}"/>
    <cellStyle name="Standard 4 3 8 2 3" xfId="2959" xr:uid="{00000000-0005-0000-0000-0000FC070000}"/>
    <cellStyle name="Standard 4 3 8 3" xfId="781" xr:uid="{00000000-0005-0000-0000-0000FD070000}"/>
    <cellStyle name="Standard 4 3 8 3 2" xfId="1854" xr:uid="{00000000-0005-0000-0000-0000FE070000}"/>
    <cellStyle name="Standard 4 3 8 3 3" xfId="2926" xr:uid="{00000000-0005-0000-0000-0000FF070000}"/>
    <cellStyle name="Standard 4 3 8 4" xfId="531" xr:uid="{00000000-0005-0000-0000-000000080000}"/>
    <cellStyle name="Standard 4 3 8 4 2" xfId="1606" xr:uid="{00000000-0005-0000-0000-000001080000}"/>
    <cellStyle name="Standard 4 3 8 4 3" xfId="2678" xr:uid="{00000000-0005-0000-0000-000002080000}"/>
    <cellStyle name="Standard 4 3 8 5" xfId="1047" xr:uid="{00000000-0005-0000-0000-000003080000}"/>
    <cellStyle name="Standard 4 3 8 5 2" xfId="2118" xr:uid="{00000000-0005-0000-0000-000004080000}"/>
    <cellStyle name="Standard 4 3 8 5 3" xfId="3190" xr:uid="{00000000-0005-0000-0000-000005080000}"/>
    <cellStyle name="Standard 4 3 8 6" xfId="1358" xr:uid="{00000000-0005-0000-0000-000006080000}"/>
    <cellStyle name="Standard 4 3 8 7" xfId="2430" xr:uid="{00000000-0005-0000-0000-000007080000}"/>
    <cellStyle name="Standard 4 3 9" xfId="289" xr:uid="{00000000-0005-0000-0000-000008080000}"/>
    <cellStyle name="Standard 4 3 9 2" xfId="797" xr:uid="{00000000-0005-0000-0000-000009080000}"/>
    <cellStyle name="Standard 4 3 9 2 2" xfId="1870" xr:uid="{00000000-0005-0000-0000-00000A080000}"/>
    <cellStyle name="Standard 4 3 9 2 3" xfId="2942" xr:uid="{00000000-0005-0000-0000-00000B080000}"/>
    <cellStyle name="Standard 4 3 9 3" xfId="547" xr:uid="{00000000-0005-0000-0000-00000C080000}"/>
    <cellStyle name="Standard 4 3 9 3 2" xfId="1622" xr:uid="{00000000-0005-0000-0000-00000D080000}"/>
    <cellStyle name="Standard 4 3 9 3 3" xfId="2694" xr:uid="{00000000-0005-0000-0000-00000E080000}"/>
    <cellStyle name="Standard 4 3 9 4" xfId="1063" xr:uid="{00000000-0005-0000-0000-00000F080000}"/>
    <cellStyle name="Standard 4 3 9 4 2" xfId="2134" xr:uid="{00000000-0005-0000-0000-000010080000}"/>
    <cellStyle name="Standard 4 3 9 4 3" xfId="3206" xr:uid="{00000000-0005-0000-0000-000011080000}"/>
    <cellStyle name="Standard 4 3 9 5" xfId="1374" xr:uid="{00000000-0005-0000-0000-000012080000}"/>
    <cellStyle name="Standard 4 3 9 6" xfId="2446" xr:uid="{00000000-0005-0000-0000-000013080000}"/>
    <cellStyle name="Standard 4 4" xfId="78" xr:uid="{00000000-0005-0000-0000-000014080000}"/>
    <cellStyle name="Standard 4 4 2" xfId="170" xr:uid="{00000000-0005-0000-0000-000015080000}"/>
    <cellStyle name="Standard 4 4 2 2" xfId="247" xr:uid="{00000000-0005-0000-0000-000016080000}"/>
    <cellStyle name="Standard 4 4 2 2 2" xfId="754" xr:uid="{00000000-0005-0000-0000-000017080000}"/>
    <cellStyle name="Standard 4 4 2 2 2 2" xfId="1828" xr:uid="{00000000-0005-0000-0000-000018080000}"/>
    <cellStyle name="Standard 4 4 2 2 2 3" xfId="2900" xr:uid="{00000000-0005-0000-0000-000019080000}"/>
    <cellStyle name="Standard 4 4 2 2 3" xfId="505" xr:uid="{00000000-0005-0000-0000-00001A080000}"/>
    <cellStyle name="Standard 4 4 2 2 3 2" xfId="1580" xr:uid="{00000000-0005-0000-0000-00001B080000}"/>
    <cellStyle name="Standard 4 4 2 2 3 3" xfId="2652" xr:uid="{00000000-0005-0000-0000-00001C080000}"/>
    <cellStyle name="Standard 4 4 2 2 4" xfId="1021" xr:uid="{00000000-0005-0000-0000-00001D080000}"/>
    <cellStyle name="Standard 4 4 2 2 4 2" xfId="2092" xr:uid="{00000000-0005-0000-0000-00001E080000}"/>
    <cellStyle name="Standard 4 4 2 2 4 3" xfId="3164" xr:uid="{00000000-0005-0000-0000-00001F080000}"/>
    <cellStyle name="Standard 4 4 2 2 5" xfId="1332" xr:uid="{00000000-0005-0000-0000-000020080000}"/>
    <cellStyle name="Standard 4 4 2 2 6" xfId="2404" xr:uid="{00000000-0005-0000-0000-000021080000}"/>
    <cellStyle name="Standard 4 4 2 3" xfId="677" xr:uid="{00000000-0005-0000-0000-000022080000}"/>
    <cellStyle name="Standard 4 4 2 3 2" xfId="1751" xr:uid="{00000000-0005-0000-0000-000023080000}"/>
    <cellStyle name="Standard 4 4 2 3 3" xfId="2823" xr:uid="{00000000-0005-0000-0000-000024080000}"/>
    <cellStyle name="Standard 4 4 2 4" xfId="428" xr:uid="{00000000-0005-0000-0000-000025080000}"/>
    <cellStyle name="Standard 4 4 2 4 2" xfId="1503" xr:uid="{00000000-0005-0000-0000-000026080000}"/>
    <cellStyle name="Standard 4 4 2 4 3" xfId="2575" xr:uid="{00000000-0005-0000-0000-000027080000}"/>
    <cellStyle name="Standard 4 4 2 5" xfId="944" xr:uid="{00000000-0005-0000-0000-000028080000}"/>
    <cellStyle name="Standard 4 4 2 5 2" xfId="2015" xr:uid="{00000000-0005-0000-0000-000029080000}"/>
    <cellStyle name="Standard 4 4 2 5 3" xfId="3087" xr:uid="{00000000-0005-0000-0000-00002A080000}"/>
    <cellStyle name="Standard 4 4 2 6" xfId="1255" xr:uid="{00000000-0005-0000-0000-00002B080000}"/>
    <cellStyle name="Standard 4 4 2 7" xfId="2327" xr:uid="{00000000-0005-0000-0000-00002C080000}"/>
    <cellStyle name="Standard 4 4 3" xfId="201" xr:uid="{00000000-0005-0000-0000-00002D080000}"/>
    <cellStyle name="Standard 4 4 3 2" xfId="708" xr:uid="{00000000-0005-0000-0000-00002E080000}"/>
    <cellStyle name="Standard 4 4 3 2 2" xfId="1782" xr:uid="{00000000-0005-0000-0000-00002F080000}"/>
    <cellStyle name="Standard 4 4 3 2 3" xfId="2854" xr:uid="{00000000-0005-0000-0000-000030080000}"/>
    <cellStyle name="Standard 4 4 3 3" xfId="459" xr:uid="{00000000-0005-0000-0000-000031080000}"/>
    <cellStyle name="Standard 4 4 3 3 2" xfId="1534" xr:uid="{00000000-0005-0000-0000-000032080000}"/>
    <cellStyle name="Standard 4 4 3 3 3" xfId="2606" xr:uid="{00000000-0005-0000-0000-000033080000}"/>
    <cellStyle name="Standard 4 4 3 4" xfId="975" xr:uid="{00000000-0005-0000-0000-000034080000}"/>
    <cellStyle name="Standard 4 4 3 4 2" xfId="2046" xr:uid="{00000000-0005-0000-0000-000035080000}"/>
    <cellStyle name="Standard 4 4 3 4 3" xfId="3118" xr:uid="{00000000-0005-0000-0000-000036080000}"/>
    <cellStyle name="Standard 4 4 3 5" xfId="1286" xr:uid="{00000000-0005-0000-0000-000037080000}"/>
    <cellStyle name="Standard 4 4 3 6" xfId="2358" xr:uid="{00000000-0005-0000-0000-000038080000}"/>
    <cellStyle name="Standard 4 4 4" xfId="124" xr:uid="{00000000-0005-0000-0000-000039080000}"/>
    <cellStyle name="Standard 4 4 4 2" xfId="631" xr:uid="{00000000-0005-0000-0000-00003A080000}"/>
    <cellStyle name="Standard 4 4 4 2 2" xfId="1705" xr:uid="{00000000-0005-0000-0000-00003B080000}"/>
    <cellStyle name="Standard 4 4 4 2 3" xfId="2777" xr:uid="{00000000-0005-0000-0000-00003C080000}"/>
    <cellStyle name="Standard 4 4 4 3" xfId="382" xr:uid="{00000000-0005-0000-0000-00003D080000}"/>
    <cellStyle name="Standard 4 4 4 3 2" xfId="1457" xr:uid="{00000000-0005-0000-0000-00003E080000}"/>
    <cellStyle name="Standard 4 4 4 3 3" xfId="2529" xr:uid="{00000000-0005-0000-0000-00003F080000}"/>
    <cellStyle name="Standard 4 4 4 4" xfId="898" xr:uid="{00000000-0005-0000-0000-000040080000}"/>
    <cellStyle name="Standard 4 4 4 4 2" xfId="1969" xr:uid="{00000000-0005-0000-0000-000041080000}"/>
    <cellStyle name="Standard 4 4 4 4 3" xfId="3041" xr:uid="{00000000-0005-0000-0000-000042080000}"/>
    <cellStyle name="Standard 4 4 4 5" xfId="1209" xr:uid="{00000000-0005-0000-0000-000043080000}"/>
    <cellStyle name="Standard 4 4 4 6" xfId="2281" xr:uid="{00000000-0005-0000-0000-000044080000}"/>
    <cellStyle name="Standard 4 4 5" xfId="585" xr:uid="{00000000-0005-0000-0000-000045080000}"/>
    <cellStyle name="Standard 4 4 5 2" xfId="1100" xr:uid="{00000000-0005-0000-0000-000046080000}"/>
    <cellStyle name="Standard 4 4 5 2 2" xfId="2171" xr:uid="{00000000-0005-0000-0000-000047080000}"/>
    <cellStyle name="Standard 4 4 5 2 3" xfId="3243" xr:uid="{00000000-0005-0000-0000-000048080000}"/>
    <cellStyle name="Standard 4 4 5 3" xfId="1659" xr:uid="{00000000-0005-0000-0000-000049080000}"/>
    <cellStyle name="Standard 4 4 5 4" xfId="2731" xr:uid="{00000000-0005-0000-0000-00004A080000}"/>
    <cellStyle name="Standard 4 4 6" xfId="336" xr:uid="{00000000-0005-0000-0000-00004B080000}"/>
    <cellStyle name="Standard 4 4 6 2" xfId="1411" xr:uid="{00000000-0005-0000-0000-00004C080000}"/>
    <cellStyle name="Standard 4 4 6 3" xfId="2483" xr:uid="{00000000-0005-0000-0000-00004D080000}"/>
    <cellStyle name="Standard 4 4 7" xfId="852" xr:uid="{00000000-0005-0000-0000-00004E080000}"/>
    <cellStyle name="Standard 4 4 7 2" xfId="1923" xr:uid="{00000000-0005-0000-0000-00004F080000}"/>
    <cellStyle name="Standard 4 4 7 3" xfId="2995" xr:uid="{00000000-0005-0000-0000-000050080000}"/>
    <cellStyle name="Standard 4 4 8" xfId="1163" xr:uid="{00000000-0005-0000-0000-000051080000}"/>
    <cellStyle name="Standard 4 4 9" xfId="2235" xr:uid="{00000000-0005-0000-0000-000052080000}"/>
    <cellStyle name="Standard 4 5" xfId="61" xr:uid="{00000000-0005-0000-0000-000053080000}"/>
    <cellStyle name="Standard 4 5 2" xfId="231" xr:uid="{00000000-0005-0000-0000-000054080000}"/>
    <cellStyle name="Standard 4 5 2 2" xfId="738" xr:uid="{00000000-0005-0000-0000-000055080000}"/>
    <cellStyle name="Standard 4 5 2 2 2" xfId="1812" xr:uid="{00000000-0005-0000-0000-000056080000}"/>
    <cellStyle name="Standard 4 5 2 2 3" xfId="2884" xr:uid="{00000000-0005-0000-0000-000057080000}"/>
    <cellStyle name="Standard 4 5 2 3" xfId="489" xr:uid="{00000000-0005-0000-0000-000058080000}"/>
    <cellStyle name="Standard 4 5 2 3 2" xfId="1564" xr:uid="{00000000-0005-0000-0000-000059080000}"/>
    <cellStyle name="Standard 4 5 2 3 3" xfId="2636" xr:uid="{00000000-0005-0000-0000-00005A080000}"/>
    <cellStyle name="Standard 4 5 2 4" xfId="1005" xr:uid="{00000000-0005-0000-0000-00005B080000}"/>
    <cellStyle name="Standard 4 5 2 4 2" xfId="2076" xr:uid="{00000000-0005-0000-0000-00005C080000}"/>
    <cellStyle name="Standard 4 5 2 4 3" xfId="3148" xr:uid="{00000000-0005-0000-0000-00005D080000}"/>
    <cellStyle name="Standard 4 5 2 5" xfId="1316" xr:uid="{00000000-0005-0000-0000-00005E080000}"/>
    <cellStyle name="Standard 4 5 2 6" xfId="2388" xr:uid="{00000000-0005-0000-0000-00005F080000}"/>
    <cellStyle name="Standard 4 5 3" xfId="154" xr:uid="{00000000-0005-0000-0000-000060080000}"/>
    <cellStyle name="Standard 4 5 3 2" xfId="661" xr:uid="{00000000-0005-0000-0000-000061080000}"/>
    <cellStyle name="Standard 4 5 3 2 2" xfId="1735" xr:uid="{00000000-0005-0000-0000-000062080000}"/>
    <cellStyle name="Standard 4 5 3 2 3" xfId="2807" xr:uid="{00000000-0005-0000-0000-000063080000}"/>
    <cellStyle name="Standard 4 5 3 3" xfId="412" xr:uid="{00000000-0005-0000-0000-000064080000}"/>
    <cellStyle name="Standard 4 5 3 3 2" xfId="1487" xr:uid="{00000000-0005-0000-0000-000065080000}"/>
    <cellStyle name="Standard 4 5 3 3 3" xfId="2559" xr:uid="{00000000-0005-0000-0000-000066080000}"/>
    <cellStyle name="Standard 4 5 3 4" xfId="928" xr:uid="{00000000-0005-0000-0000-000067080000}"/>
    <cellStyle name="Standard 4 5 3 4 2" xfId="1999" xr:uid="{00000000-0005-0000-0000-000068080000}"/>
    <cellStyle name="Standard 4 5 3 4 3" xfId="3071" xr:uid="{00000000-0005-0000-0000-000069080000}"/>
    <cellStyle name="Standard 4 5 3 5" xfId="1239" xr:uid="{00000000-0005-0000-0000-00006A080000}"/>
    <cellStyle name="Standard 4 5 3 6" xfId="2311" xr:uid="{00000000-0005-0000-0000-00006B080000}"/>
    <cellStyle name="Standard 4 5 4" xfId="569" xr:uid="{00000000-0005-0000-0000-00006C080000}"/>
    <cellStyle name="Standard 4 5 4 2" xfId="1084" xr:uid="{00000000-0005-0000-0000-00006D080000}"/>
    <cellStyle name="Standard 4 5 4 2 2" xfId="2155" xr:uid="{00000000-0005-0000-0000-00006E080000}"/>
    <cellStyle name="Standard 4 5 4 2 3" xfId="3227" xr:uid="{00000000-0005-0000-0000-00006F080000}"/>
    <cellStyle name="Standard 4 5 4 3" xfId="1643" xr:uid="{00000000-0005-0000-0000-000070080000}"/>
    <cellStyle name="Standard 4 5 4 4" xfId="2715" xr:uid="{00000000-0005-0000-0000-000071080000}"/>
    <cellStyle name="Standard 4 5 5" xfId="320" xr:uid="{00000000-0005-0000-0000-000072080000}"/>
    <cellStyle name="Standard 4 5 5 2" xfId="1395" xr:uid="{00000000-0005-0000-0000-000073080000}"/>
    <cellStyle name="Standard 4 5 5 3" xfId="2467" xr:uid="{00000000-0005-0000-0000-000074080000}"/>
    <cellStyle name="Standard 4 5 6" xfId="836" xr:uid="{00000000-0005-0000-0000-000075080000}"/>
    <cellStyle name="Standard 4 5 6 2" xfId="1907" xr:uid="{00000000-0005-0000-0000-000076080000}"/>
    <cellStyle name="Standard 4 5 6 3" xfId="2979" xr:uid="{00000000-0005-0000-0000-000077080000}"/>
    <cellStyle name="Standard 4 5 7" xfId="1147" xr:uid="{00000000-0005-0000-0000-000078080000}"/>
    <cellStyle name="Standard 4 5 8" xfId="2219" xr:uid="{00000000-0005-0000-0000-000079080000}"/>
    <cellStyle name="Standard 4 6" xfId="139" xr:uid="{00000000-0005-0000-0000-00007A080000}"/>
    <cellStyle name="Standard 4 6 2" xfId="216" xr:uid="{00000000-0005-0000-0000-00007B080000}"/>
    <cellStyle name="Standard 4 6 2 2" xfId="723" xr:uid="{00000000-0005-0000-0000-00007C080000}"/>
    <cellStyle name="Standard 4 6 2 2 2" xfId="1797" xr:uid="{00000000-0005-0000-0000-00007D080000}"/>
    <cellStyle name="Standard 4 6 2 2 3" xfId="2869" xr:uid="{00000000-0005-0000-0000-00007E080000}"/>
    <cellStyle name="Standard 4 6 2 3" xfId="474" xr:uid="{00000000-0005-0000-0000-00007F080000}"/>
    <cellStyle name="Standard 4 6 2 3 2" xfId="1549" xr:uid="{00000000-0005-0000-0000-000080080000}"/>
    <cellStyle name="Standard 4 6 2 3 3" xfId="2621" xr:uid="{00000000-0005-0000-0000-000081080000}"/>
    <cellStyle name="Standard 4 6 2 4" xfId="990" xr:uid="{00000000-0005-0000-0000-000082080000}"/>
    <cellStyle name="Standard 4 6 2 4 2" xfId="2061" xr:uid="{00000000-0005-0000-0000-000083080000}"/>
    <cellStyle name="Standard 4 6 2 4 3" xfId="3133" xr:uid="{00000000-0005-0000-0000-000084080000}"/>
    <cellStyle name="Standard 4 6 2 5" xfId="1301" xr:uid="{00000000-0005-0000-0000-000085080000}"/>
    <cellStyle name="Standard 4 6 2 6" xfId="2373" xr:uid="{00000000-0005-0000-0000-000086080000}"/>
    <cellStyle name="Standard 4 6 3" xfId="646" xr:uid="{00000000-0005-0000-0000-000087080000}"/>
    <cellStyle name="Standard 4 6 3 2" xfId="1720" xr:uid="{00000000-0005-0000-0000-000088080000}"/>
    <cellStyle name="Standard 4 6 3 3" xfId="2792" xr:uid="{00000000-0005-0000-0000-000089080000}"/>
    <cellStyle name="Standard 4 6 4" xfId="397" xr:uid="{00000000-0005-0000-0000-00008A080000}"/>
    <cellStyle name="Standard 4 6 4 2" xfId="1472" xr:uid="{00000000-0005-0000-0000-00008B080000}"/>
    <cellStyle name="Standard 4 6 4 3" xfId="2544" xr:uid="{00000000-0005-0000-0000-00008C080000}"/>
    <cellStyle name="Standard 4 6 5" xfId="913" xr:uid="{00000000-0005-0000-0000-00008D080000}"/>
    <cellStyle name="Standard 4 6 5 2" xfId="1984" xr:uid="{00000000-0005-0000-0000-00008E080000}"/>
    <cellStyle name="Standard 4 6 5 3" xfId="3056" xr:uid="{00000000-0005-0000-0000-00008F080000}"/>
    <cellStyle name="Standard 4 6 6" xfId="1224" xr:uid="{00000000-0005-0000-0000-000090080000}"/>
    <cellStyle name="Standard 4 6 7" xfId="2296" xr:uid="{00000000-0005-0000-0000-000091080000}"/>
    <cellStyle name="Standard 4 7" xfId="108" xr:uid="{00000000-0005-0000-0000-000092080000}"/>
    <cellStyle name="Standard 4 7 2" xfId="615" xr:uid="{00000000-0005-0000-0000-000093080000}"/>
    <cellStyle name="Standard 4 7 2 2" xfId="1689" xr:uid="{00000000-0005-0000-0000-000094080000}"/>
    <cellStyle name="Standard 4 7 2 3" xfId="2761" xr:uid="{00000000-0005-0000-0000-000095080000}"/>
    <cellStyle name="Standard 4 7 3" xfId="366" xr:uid="{00000000-0005-0000-0000-000096080000}"/>
    <cellStyle name="Standard 4 7 3 2" xfId="1441" xr:uid="{00000000-0005-0000-0000-000097080000}"/>
    <cellStyle name="Standard 4 7 3 3" xfId="2513" xr:uid="{00000000-0005-0000-0000-000098080000}"/>
    <cellStyle name="Standard 4 7 4" xfId="882" xr:uid="{00000000-0005-0000-0000-000099080000}"/>
    <cellStyle name="Standard 4 7 4 2" xfId="1953" xr:uid="{00000000-0005-0000-0000-00009A080000}"/>
    <cellStyle name="Standard 4 7 4 3" xfId="3025" xr:uid="{00000000-0005-0000-0000-00009B080000}"/>
    <cellStyle name="Standard 4 7 5" xfId="1193" xr:uid="{00000000-0005-0000-0000-00009C080000}"/>
    <cellStyle name="Standard 4 7 6" xfId="2265" xr:uid="{00000000-0005-0000-0000-00009D080000}"/>
    <cellStyle name="Standard 4 8" xfId="185" xr:uid="{00000000-0005-0000-0000-00009E080000}"/>
    <cellStyle name="Standard 4 8 2" xfId="692" xr:uid="{00000000-0005-0000-0000-00009F080000}"/>
    <cellStyle name="Standard 4 8 2 2" xfId="1766" xr:uid="{00000000-0005-0000-0000-0000A0080000}"/>
    <cellStyle name="Standard 4 8 2 3" xfId="2838" xr:uid="{00000000-0005-0000-0000-0000A1080000}"/>
    <cellStyle name="Standard 4 8 3" xfId="443" xr:uid="{00000000-0005-0000-0000-0000A2080000}"/>
    <cellStyle name="Standard 4 8 3 2" xfId="1518" xr:uid="{00000000-0005-0000-0000-0000A3080000}"/>
    <cellStyle name="Standard 4 8 3 3" xfId="2590" xr:uid="{00000000-0005-0000-0000-0000A4080000}"/>
    <cellStyle name="Standard 4 8 4" xfId="959" xr:uid="{00000000-0005-0000-0000-0000A5080000}"/>
    <cellStyle name="Standard 4 8 4 2" xfId="2030" xr:uid="{00000000-0005-0000-0000-0000A6080000}"/>
    <cellStyle name="Standard 4 8 4 3" xfId="3102" xr:uid="{00000000-0005-0000-0000-0000A7080000}"/>
    <cellStyle name="Standard 4 8 5" xfId="1270" xr:uid="{00000000-0005-0000-0000-0000A8080000}"/>
    <cellStyle name="Standard 4 8 6" xfId="2342" xr:uid="{00000000-0005-0000-0000-0000A9080000}"/>
    <cellStyle name="Standard 4 9" xfId="93" xr:uid="{00000000-0005-0000-0000-0000AA080000}"/>
    <cellStyle name="Standard 4 9 2" xfId="600" xr:uid="{00000000-0005-0000-0000-0000AB080000}"/>
    <cellStyle name="Standard 4 9 2 2" xfId="1674" xr:uid="{00000000-0005-0000-0000-0000AC080000}"/>
    <cellStyle name="Standard 4 9 2 3" xfId="2746" xr:uid="{00000000-0005-0000-0000-0000AD080000}"/>
    <cellStyle name="Standard 4 9 3" xfId="351" xr:uid="{00000000-0005-0000-0000-0000AE080000}"/>
    <cellStyle name="Standard 4 9 3 2" xfId="1426" xr:uid="{00000000-0005-0000-0000-0000AF080000}"/>
    <cellStyle name="Standard 4 9 3 3" xfId="2498" xr:uid="{00000000-0005-0000-0000-0000B0080000}"/>
    <cellStyle name="Standard 4 9 4" xfId="867" xr:uid="{00000000-0005-0000-0000-0000B1080000}"/>
    <cellStyle name="Standard 4 9 4 2" xfId="1938" xr:uid="{00000000-0005-0000-0000-0000B2080000}"/>
    <cellStyle name="Standard 4 9 4 3" xfId="3010" xr:uid="{00000000-0005-0000-0000-0000B3080000}"/>
    <cellStyle name="Standard 4 9 5" xfId="1178" xr:uid="{00000000-0005-0000-0000-0000B4080000}"/>
    <cellStyle name="Standard 4 9 6" xfId="2250" xr:uid="{00000000-0005-0000-0000-0000B5080000}"/>
    <cellStyle name="Standard 5" xfId="11" xr:uid="{00000000-0005-0000-0000-0000B6080000}"/>
    <cellStyle name="Standard 5 10" xfId="264" xr:uid="{00000000-0005-0000-0000-0000B7080000}"/>
    <cellStyle name="Standard 5 10 2" xfId="806" xr:uid="{00000000-0005-0000-0000-0000B8080000}"/>
    <cellStyle name="Standard 5 10 2 2" xfId="1878" xr:uid="{00000000-0005-0000-0000-0000B9080000}"/>
    <cellStyle name="Standard 5 10 2 3" xfId="2950" xr:uid="{00000000-0005-0000-0000-0000BA080000}"/>
    <cellStyle name="Standard 5 10 3" xfId="772" xr:uid="{00000000-0005-0000-0000-0000BB080000}"/>
    <cellStyle name="Standard 5 10 3 2" xfId="1845" xr:uid="{00000000-0005-0000-0000-0000BC080000}"/>
    <cellStyle name="Standard 5 10 3 3" xfId="2917" xr:uid="{00000000-0005-0000-0000-0000BD080000}"/>
    <cellStyle name="Standard 5 10 4" xfId="522" xr:uid="{00000000-0005-0000-0000-0000BE080000}"/>
    <cellStyle name="Standard 5 10 4 2" xfId="1597" xr:uid="{00000000-0005-0000-0000-0000BF080000}"/>
    <cellStyle name="Standard 5 10 4 3" xfId="2669" xr:uid="{00000000-0005-0000-0000-0000C0080000}"/>
    <cellStyle name="Standard 5 10 5" xfId="1038" xr:uid="{00000000-0005-0000-0000-0000C1080000}"/>
    <cellStyle name="Standard 5 10 5 2" xfId="2109" xr:uid="{00000000-0005-0000-0000-0000C2080000}"/>
    <cellStyle name="Standard 5 10 5 3" xfId="3181" xr:uid="{00000000-0005-0000-0000-0000C3080000}"/>
    <cellStyle name="Standard 5 10 6" xfId="1349" xr:uid="{00000000-0005-0000-0000-0000C4080000}"/>
    <cellStyle name="Standard 5 10 7" xfId="2421" xr:uid="{00000000-0005-0000-0000-0000C5080000}"/>
    <cellStyle name="Standard 5 11" xfId="280" xr:uid="{00000000-0005-0000-0000-0000C6080000}"/>
    <cellStyle name="Standard 5 11 2" xfId="788" xr:uid="{00000000-0005-0000-0000-0000C7080000}"/>
    <cellStyle name="Standard 5 11 2 2" xfId="1861" xr:uid="{00000000-0005-0000-0000-0000C8080000}"/>
    <cellStyle name="Standard 5 11 2 3" xfId="2933" xr:uid="{00000000-0005-0000-0000-0000C9080000}"/>
    <cellStyle name="Standard 5 11 3" xfId="538" xr:uid="{00000000-0005-0000-0000-0000CA080000}"/>
    <cellStyle name="Standard 5 11 3 2" xfId="1613" xr:uid="{00000000-0005-0000-0000-0000CB080000}"/>
    <cellStyle name="Standard 5 11 3 3" xfId="2685" xr:uid="{00000000-0005-0000-0000-0000CC080000}"/>
    <cellStyle name="Standard 5 11 4" xfId="1054" xr:uid="{00000000-0005-0000-0000-0000CD080000}"/>
    <cellStyle name="Standard 5 11 4 2" xfId="2125" xr:uid="{00000000-0005-0000-0000-0000CE080000}"/>
    <cellStyle name="Standard 5 11 4 3" xfId="3197" xr:uid="{00000000-0005-0000-0000-0000CF080000}"/>
    <cellStyle name="Standard 5 11 5" xfId="1365" xr:uid="{00000000-0005-0000-0000-0000D0080000}"/>
    <cellStyle name="Standard 5 11 6" xfId="2437" xr:uid="{00000000-0005-0000-0000-0000D1080000}"/>
    <cellStyle name="Standard 5 12" xfId="555" xr:uid="{00000000-0005-0000-0000-0000D2080000}"/>
    <cellStyle name="Standard 5 12 2" xfId="1070" xr:uid="{00000000-0005-0000-0000-0000D3080000}"/>
    <cellStyle name="Standard 5 12 2 2" xfId="2141" xr:uid="{00000000-0005-0000-0000-0000D4080000}"/>
    <cellStyle name="Standard 5 12 2 3" xfId="3213" xr:uid="{00000000-0005-0000-0000-0000D5080000}"/>
    <cellStyle name="Standard 5 12 3" xfId="1629" xr:uid="{00000000-0005-0000-0000-0000D6080000}"/>
    <cellStyle name="Standard 5 12 4" xfId="2701" xr:uid="{00000000-0005-0000-0000-0000D7080000}"/>
    <cellStyle name="Standard 5 13" xfId="306" xr:uid="{00000000-0005-0000-0000-0000D8080000}"/>
    <cellStyle name="Standard 5 13 2" xfId="1381" xr:uid="{00000000-0005-0000-0000-0000D9080000}"/>
    <cellStyle name="Standard 5 13 3" xfId="2453" xr:uid="{00000000-0005-0000-0000-0000DA080000}"/>
    <cellStyle name="Standard 5 14" xfId="822" xr:uid="{00000000-0005-0000-0000-0000DB080000}"/>
    <cellStyle name="Standard 5 14 2" xfId="1893" xr:uid="{00000000-0005-0000-0000-0000DC080000}"/>
    <cellStyle name="Standard 5 14 3" xfId="2965" xr:uid="{00000000-0005-0000-0000-0000DD080000}"/>
    <cellStyle name="Standard 5 15" xfId="1117" xr:uid="{00000000-0005-0000-0000-0000DE080000}"/>
    <cellStyle name="Standard 5 15 2" xfId="2188" xr:uid="{00000000-0005-0000-0000-0000DF080000}"/>
    <cellStyle name="Standard 5 15 3" xfId="3260" xr:uid="{00000000-0005-0000-0000-0000E0080000}"/>
    <cellStyle name="Standard 5 16" xfId="1133" xr:uid="{00000000-0005-0000-0000-0000E1080000}"/>
    <cellStyle name="Standard 5 17" xfId="2205" xr:uid="{00000000-0005-0000-0000-0000E2080000}"/>
    <cellStyle name="Standard 5 2" xfId="17" xr:uid="{00000000-0005-0000-0000-0000E3080000}"/>
    <cellStyle name="Standard 5 2 10" xfId="560" xr:uid="{00000000-0005-0000-0000-0000E4080000}"/>
    <cellStyle name="Standard 5 2 10 2" xfId="1075" xr:uid="{00000000-0005-0000-0000-0000E5080000}"/>
    <cellStyle name="Standard 5 2 10 2 2" xfId="2146" xr:uid="{00000000-0005-0000-0000-0000E6080000}"/>
    <cellStyle name="Standard 5 2 10 2 3" xfId="3218" xr:uid="{00000000-0005-0000-0000-0000E7080000}"/>
    <cellStyle name="Standard 5 2 10 3" xfId="1634" xr:uid="{00000000-0005-0000-0000-0000E8080000}"/>
    <cellStyle name="Standard 5 2 10 4" xfId="2706" xr:uid="{00000000-0005-0000-0000-0000E9080000}"/>
    <cellStyle name="Standard 5 2 11" xfId="311" xr:uid="{00000000-0005-0000-0000-0000EA080000}"/>
    <cellStyle name="Standard 5 2 11 2" xfId="1386" xr:uid="{00000000-0005-0000-0000-0000EB080000}"/>
    <cellStyle name="Standard 5 2 11 3" xfId="2458" xr:uid="{00000000-0005-0000-0000-0000EC080000}"/>
    <cellStyle name="Standard 5 2 12" xfId="827" xr:uid="{00000000-0005-0000-0000-0000ED080000}"/>
    <cellStyle name="Standard 5 2 12 2" xfId="1898" xr:uid="{00000000-0005-0000-0000-0000EE080000}"/>
    <cellStyle name="Standard 5 2 12 3" xfId="2970" xr:uid="{00000000-0005-0000-0000-0000EF080000}"/>
    <cellStyle name="Standard 5 2 13" xfId="1122" xr:uid="{00000000-0005-0000-0000-0000F0080000}"/>
    <cellStyle name="Standard 5 2 13 2" xfId="2193" xr:uid="{00000000-0005-0000-0000-0000F1080000}"/>
    <cellStyle name="Standard 5 2 13 3" xfId="3265" xr:uid="{00000000-0005-0000-0000-0000F2080000}"/>
    <cellStyle name="Standard 5 2 14" xfId="1138" xr:uid="{00000000-0005-0000-0000-0000F3080000}"/>
    <cellStyle name="Standard 5 2 15" xfId="2210" xr:uid="{00000000-0005-0000-0000-0000F4080000}"/>
    <cellStyle name="Standard 5 2 2" xfId="84" xr:uid="{00000000-0005-0000-0000-0000F5080000}"/>
    <cellStyle name="Standard 5 2 2 2" xfId="176" xr:uid="{00000000-0005-0000-0000-0000F6080000}"/>
    <cellStyle name="Standard 5 2 2 2 2" xfId="253" xr:uid="{00000000-0005-0000-0000-0000F7080000}"/>
    <cellStyle name="Standard 5 2 2 2 2 2" xfId="760" xr:uid="{00000000-0005-0000-0000-0000F8080000}"/>
    <cellStyle name="Standard 5 2 2 2 2 2 2" xfId="1834" xr:uid="{00000000-0005-0000-0000-0000F9080000}"/>
    <cellStyle name="Standard 5 2 2 2 2 2 3" xfId="2906" xr:uid="{00000000-0005-0000-0000-0000FA080000}"/>
    <cellStyle name="Standard 5 2 2 2 2 3" xfId="511" xr:uid="{00000000-0005-0000-0000-0000FB080000}"/>
    <cellStyle name="Standard 5 2 2 2 2 3 2" xfId="1586" xr:uid="{00000000-0005-0000-0000-0000FC080000}"/>
    <cellStyle name="Standard 5 2 2 2 2 3 3" xfId="2658" xr:uid="{00000000-0005-0000-0000-0000FD080000}"/>
    <cellStyle name="Standard 5 2 2 2 2 4" xfId="1027" xr:uid="{00000000-0005-0000-0000-0000FE080000}"/>
    <cellStyle name="Standard 5 2 2 2 2 4 2" xfId="2098" xr:uid="{00000000-0005-0000-0000-0000FF080000}"/>
    <cellStyle name="Standard 5 2 2 2 2 4 3" xfId="3170" xr:uid="{00000000-0005-0000-0000-000000090000}"/>
    <cellStyle name="Standard 5 2 2 2 2 5" xfId="1338" xr:uid="{00000000-0005-0000-0000-000001090000}"/>
    <cellStyle name="Standard 5 2 2 2 2 6" xfId="2410" xr:uid="{00000000-0005-0000-0000-000002090000}"/>
    <cellStyle name="Standard 5 2 2 2 3" xfId="683" xr:uid="{00000000-0005-0000-0000-000003090000}"/>
    <cellStyle name="Standard 5 2 2 2 3 2" xfId="1757" xr:uid="{00000000-0005-0000-0000-000004090000}"/>
    <cellStyle name="Standard 5 2 2 2 3 3" xfId="2829" xr:uid="{00000000-0005-0000-0000-000005090000}"/>
    <cellStyle name="Standard 5 2 2 2 4" xfId="434" xr:uid="{00000000-0005-0000-0000-000006090000}"/>
    <cellStyle name="Standard 5 2 2 2 4 2" xfId="1509" xr:uid="{00000000-0005-0000-0000-000007090000}"/>
    <cellStyle name="Standard 5 2 2 2 4 3" xfId="2581" xr:uid="{00000000-0005-0000-0000-000008090000}"/>
    <cellStyle name="Standard 5 2 2 2 5" xfId="950" xr:uid="{00000000-0005-0000-0000-000009090000}"/>
    <cellStyle name="Standard 5 2 2 2 5 2" xfId="2021" xr:uid="{00000000-0005-0000-0000-00000A090000}"/>
    <cellStyle name="Standard 5 2 2 2 5 3" xfId="3093" xr:uid="{00000000-0005-0000-0000-00000B090000}"/>
    <cellStyle name="Standard 5 2 2 2 6" xfId="1261" xr:uid="{00000000-0005-0000-0000-00000C090000}"/>
    <cellStyle name="Standard 5 2 2 2 7" xfId="2333" xr:uid="{00000000-0005-0000-0000-00000D090000}"/>
    <cellStyle name="Standard 5 2 2 3" xfId="207" xr:uid="{00000000-0005-0000-0000-00000E090000}"/>
    <cellStyle name="Standard 5 2 2 3 2" xfId="714" xr:uid="{00000000-0005-0000-0000-00000F090000}"/>
    <cellStyle name="Standard 5 2 2 3 2 2" xfId="1788" xr:uid="{00000000-0005-0000-0000-000010090000}"/>
    <cellStyle name="Standard 5 2 2 3 2 3" xfId="2860" xr:uid="{00000000-0005-0000-0000-000011090000}"/>
    <cellStyle name="Standard 5 2 2 3 3" xfId="465" xr:uid="{00000000-0005-0000-0000-000012090000}"/>
    <cellStyle name="Standard 5 2 2 3 3 2" xfId="1540" xr:uid="{00000000-0005-0000-0000-000013090000}"/>
    <cellStyle name="Standard 5 2 2 3 3 3" xfId="2612" xr:uid="{00000000-0005-0000-0000-000014090000}"/>
    <cellStyle name="Standard 5 2 2 3 4" xfId="981" xr:uid="{00000000-0005-0000-0000-000015090000}"/>
    <cellStyle name="Standard 5 2 2 3 4 2" xfId="2052" xr:uid="{00000000-0005-0000-0000-000016090000}"/>
    <cellStyle name="Standard 5 2 2 3 4 3" xfId="3124" xr:uid="{00000000-0005-0000-0000-000017090000}"/>
    <cellStyle name="Standard 5 2 2 3 5" xfId="1292" xr:uid="{00000000-0005-0000-0000-000018090000}"/>
    <cellStyle name="Standard 5 2 2 3 6" xfId="2364" xr:uid="{00000000-0005-0000-0000-000019090000}"/>
    <cellStyle name="Standard 5 2 2 4" xfId="130" xr:uid="{00000000-0005-0000-0000-00001A090000}"/>
    <cellStyle name="Standard 5 2 2 4 2" xfId="637" xr:uid="{00000000-0005-0000-0000-00001B090000}"/>
    <cellStyle name="Standard 5 2 2 4 2 2" xfId="1711" xr:uid="{00000000-0005-0000-0000-00001C090000}"/>
    <cellStyle name="Standard 5 2 2 4 2 3" xfId="2783" xr:uid="{00000000-0005-0000-0000-00001D090000}"/>
    <cellStyle name="Standard 5 2 2 4 3" xfId="388" xr:uid="{00000000-0005-0000-0000-00001E090000}"/>
    <cellStyle name="Standard 5 2 2 4 3 2" xfId="1463" xr:uid="{00000000-0005-0000-0000-00001F090000}"/>
    <cellStyle name="Standard 5 2 2 4 3 3" xfId="2535" xr:uid="{00000000-0005-0000-0000-000020090000}"/>
    <cellStyle name="Standard 5 2 2 4 4" xfId="904" xr:uid="{00000000-0005-0000-0000-000021090000}"/>
    <cellStyle name="Standard 5 2 2 4 4 2" xfId="1975" xr:uid="{00000000-0005-0000-0000-000022090000}"/>
    <cellStyle name="Standard 5 2 2 4 4 3" xfId="3047" xr:uid="{00000000-0005-0000-0000-000023090000}"/>
    <cellStyle name="Standard 5 2 2 4 5" xfId="1215" xr:uid="{00000000-0005-0000-0000-000024090000}"/>
    <cellStyle name="Standard 5 2 2 4 6" xfId="2287" xr:uid="{00000000-0005-0000-0000-000025090000}"/>
    <cellStyle name="Standard 5 2 2 5" xfId="591" xr:uid="{00000000-0005-0000-0000-000026090000}"/>
    <cellStyle name="Standard 5 2 2 5 2" xfId="1106" xr:uid="{00000000-0005-0000-0000-000027090000}"/>
    <cellStyle name="Standard 5 2 2 5 2 2" xfId="2177" xr:uid="{00000000-0005-0000-0000-000028090000}"/>
    <cellStyle name="Standard 5 2 2 5 2 3" xfId="3249" xr:uid="{00000000-0005-0000-0000-000029090000}"/>
    <cellStyle name="Standard 5 2 2 5 3" xfId="1665" xr:uid="{00000000-0005-0000-0000-00002A090000}"/>
    <cellStyle name="Standard 5 2 2 5 4" xfId="2737" xr:uid="{00000000-0005-0000-0000-00002B090000}"/>
    <cellStyle name="Standard 5 2 2 6" xfId="342" xr:uid="{00000000-0005-0000-0000-00002C090000}"/>
    <cellStyle name="Standard 5 2 2 6 2" xfId="1417" xr:uid="{00000000-0005-0000-0000-00002D090000}"/>
    <cellStyle name="Standard 5 2 2 6 3" xfId="2489" xr:uid="{00000000-0005-0000-0000-00002E090000}"/>
    <cellStyle name="Standard 5 2 2 7" xfId="858" xr:uid="{00000000-0005-0000-0000-00002F090000}"/>
    <cellStyle name="Standard 5 2 2 7 2" xfId="1929" xr:uid="{00000000-0005-0000-0000-000030090000}"/>
    <cellStyle name="Standard 5 2 2 7 3" xfId="3001" xr:uid="{00000000-0005-0000-0000-000031090000}"/>
    <cellStyle name="Standard 5 2 2 8" xfId="1169" xr:uid="{00000000-0005-0000-0000-000032090000}"/>
    <cellStyle name="Standard 5 2 2 9" xfId="2241" xr:uid="{00000000-0005-0000-0000-000033090000}"/>
    <cellStyle name="Standard 5 2 3" xfId="67" xr:uid="{00000000-0005-0000-0000-000034090000}"/>
    <cellStyle name="Standard 5 2 3 2" xfId="237" xr:uid="{00000000-0005-0000-0000-000035090000}"/>
    <cellStyle name="Standard 5 2 3 2 2" xfId="744" xr:uid="{00000000-0005-0000-0000-000036090000}"/>
    <cellStyle name="Standard 5 2 3 2 2 2" xfId="1818" xr:uid="{00000000-0005-0000-0000-000037090000}"/>
    <cellStyle name="Standard 5 2 3 2 2 3" xfId="2890" xr:uid="{00000000-0005-0000-0000-000038090000}"/>
    <cellStyle name="Standard 5 2 3 2 3" xfId="495" xr:uid="{00000000-0005-0000-0000-000039090000}"/>
    <cellStyle name="Standard 5 2 3 2 3 2" xfId="1570" xr:uid="{00000000-0005-0000-0000-00003A090000}"/>
    <cellStyle name="Standard 5 2 3 2 3 3" xfId="2642" xr:uid="{00000000-0005-0000-0000-00003B090000}"/>
    <cellStyle name="Standard 5 2 3 2 4" xfId="1011" xr:uid="{00000000-0005-0000-0000-00003C090000}"/>
    <cellStyle name="Standard 5 2 3 2 4 2" xfId="2082" xr:uid="{00000000-0005-0000-0000-00003D090000}"/>
    <cellStyle name="Standard 5 2 3 2 4 3" xfId="3154" xr:uid="{00000000-0005-0000-0000-00003E090000}"/>
    <cellStyle name="Standard 5 2 3 2 5" xfId="1322" xr:uid="{00000000-0005-0000-0000-00003F090000}"/>
    <cellStyle name="Standard 5 2 3 2 6" xfId="2394" xr:uid="{00000000-0005-0000-0000-000040090000}"/>
    <cellStyle name="Standard 5 2 3 3" xfId="160" xr:uid="{00000000-0005-0000-0000-000041090000}"/>
    <cellStyle name="Standard 5 2 3 3 2" xfId="667" xr:uid="{00000000-0005-0000-0000-000042090000}"/>
    <cellStyle name="Standard 5 2 3 3 2 2" xfId="1741" xr:uid="{00000000-0005-0000-0000-000043090000}"/>
    <cellStyle name="Standard 5 2 3 3 2 3" xfId="2813" xr:uid="{00000000-0005-0000-0000-000044090000}"/>
    <cellStyle name="Standard 5 2 3 3 3" xfId="418" xr:uid="{00000000-0005-0000-0000-000045090000}"/>
    <cellStyle name="Standard 5 2 3 3 3 2" xfId="1493" xr:uid="{00000000-0005-0000-0000-000046090000}"/>
    <cellStyle name="Standard 5 2 3 3 3 3" xfId="2565" xr:uid="{00000000-0005-0000-0000-000047090000}"/>
    <cellStyle name="Standard 5 2 3 3 4" xfId="934" xr:uid="{00000000-0005-0000-0000-000048090000}"/>
    <cellStyle name="Standard 5 2 3 3 4 2" xfId="2005" xr:uid="{00000000-0005-0000-0000-000049090000}"/>
    <cellStyle name="Standard 5 2 3 3 4 3" xfId="3077" xr:uid="{00000000-0005-0000-0000-00004A090000}"/>
    <cellStyle name="Standard 5 2 3 3 5" xfId="1245" xr:uid="{00000000-0005-0000-0000-00004B090000}"/>
    <cellStyle name="Standard 5 2 3 3 6" xfId="2317" xr:uid="{00000000-0005-0000-0000-00004C090000}"/>
    <cellStyle name="Standard 5 2 3 4" xfId="575" xr:uid="{00000000-0005-0000-0000-00004D090000}"/>
    <cellStyle name="Standard 5 2 3 4 2" xfId="1090" xr:uid="{00000000-0005-0000-0000-00004E090000}"/>
    <cellStyle name="Standard 5 2 3 4 2 2" xfId="2161" xr:uid="{00000000-0005-0000-0000-00004F090000}"/>
    <cellStyle name="Standard 5 2 3 4 2 3" xfId="3233" xr:uid="{00000000-0005-0000-0000-000050090000}"/>
    <cellStyle name="Standard 5 2 3 4 3" xfId="1649" xr:uid="{00000000-0005-0000-0000-000051090000}"/>
    <cellStyle name="Standard 5 2 3 4 4" xfId="2721" xr:uid="{00000000-0005-0000-0000-000052090000}"/>
    <cellStyle name="Standard 5 2 3 5" xfId="326" xr:uid="{00000000-0005-0000-0000-000053090000}"/>
    <cellStyle name="Standard 5 2 3 5 2" xfId="1401" xr:uid="{00000000-0005-0000-0000-000054090000}"/>
    <cellStyle name="Standard 5 2 3 5 3" xfId="2473" xr:uid="{00000000-0005-0000-0000-000055090000}"/>
    <cellStyle name="Standard 5 2 3 6" xfId="842" xr:uid="{00000000-0005-0000-0000-000056090000}"/>
    <cellStyle name="Standard 5 2 3 6 2" xfId="1913" xr:uid="{00000000-0005-0000-0000-000057090000}"/>
    <cellStyle name="Standard 5 2 3 6 3" xfId="2985" xr:uid="{00000000-0005-0000-0000-000058090000}"/>
    <cellStyle name="Standard 5 2 3 7" xfId="1153" xr:uid="{00000000-0005-0000-0000-000059090000}"/>
    <cellStyle name="Standard 5 2 3 8" xfId="2225" xr:uid="{00000000-0005-0000-0000-00005A090000}"/>
    <cellStyle name="Standard 5 2 4" xfId="145" xr:uid="{00000000-0005-0000-0000-00005B090000}"/>
    <cellStyle name="Standard 5 2 4 2" xfId="222" xr:uid="{00000000-0005-0000-0000-00005C090000}"/>
    <cellStyle name="Standard 5 2 4 2 2" xfId="729" xr:uid="{00000000-0005-0000-0000-00005D090000}"/>
    <cellStyle name="Standard 5 2 4 2 2 2" xfId="1803" xr:uid="{00000000-0005-0000-0000-00005E090000}"/>
    <cellStyle name="Standard 5 2 4 2 2 3" xfId="2875" xr:uid="{00000000-0005-0000-0000-00005F090000}"/>
    <cellStyle name="Standard 5 2 4 2 3" xfId="480" xr:uid="{00000000-0005-0000-0000-000060090000}"/>
    <cellStyle name="Standard 5 2 4 2 3 2" xfId="1555" xr:uid="{00000000-0005-0000-0000-000061090000}"/>
    <cellStyle name="Standard 5 2 4 2 3 3" xfId="2627" xr:uid="{00000000-0005-0000-0000-000062090000}"/>
    <cellStyle name="Standard 5 2 4 2 4" xfId="996" xr:uid="{00000000-0005-0000-0000-000063090000}"/>
    <cellStyle name="Standard 5 2 4 2 4 2" xfId="2067" xr:uid="{00000000-0005-0000-0000-000064090000}"/>
    <cellStyle name="Standard 5 2 4 2 4 3" xfId="3139" xr:uid="{00000000-0005-0000-0000-000065090000}"/>
    <cellStyle name="Standard 5 2 4 2 5" xfId="1307" xr:uid="{00000000-0005-0000-0000-000066090000}"/>
    <cellStyle name="Standard 5 2 4 2 6" xfId="2379" xr:uid="{00000000-0005-0000-0000-000067090000}"/>
    <cellStyle name="Standard 5 2 4 3" xfId="652" xr:uid="{00000000-0005-0000-0000-000068090000}"/>
    <cellStyle name="Standard 5 2 4 3 2" xfId="1726" xr:uid="{00000000-0005-0000-0000-000069090000}"/>
    <cellStyle name="Standard 5 2 4 3 3" xfId="2798" xr:uid="{00000000-0005-0000-0000-00006A090000}"/>
    <cellStyle name="Standard 5 2 4 4" xfId="403" xr:uid="{00000000-0005-0000-0000-00006B090000}"/>
    <cellStyle name="Standard 5 2 4 4 2" xfId="1478" xr:uid="{00000000-0005-0000-0000-00006C090000}"/>
    <cellStyle name="Standard 5 2 4 4 3" xfId="2550" xr:uid="{00000000-0005-0000-0000-00006D090000}"/>
    <cellStyle name="Standard 5 2 4 5" xfId="919" xr:uid="{00000000-0005-0000-0000-00006E090000}"/>
    <cellStyle name="Standard 5 2 4 5 2" xfId="1990" xr:uid="{00000000-0005-0000-0000-00006F090000}"/>
    <cellStyle name="Standard 5 2 4 5 3" xfId="3062" xr:uid="{00000000-0005-0000-0000-000070090000}"/>
    <cellStyle name="Standard 5 2 4 6" xfId="1230" xr:uid="{00000000-0005-0000-0000-000071090000}"/>
    <cellStyle name="Standard 5 2 4 7" xfId="2302" xr:uid="{00000000-0005-0000-0000-000072090000}"/>
    <cellStyle name="Standard 5 2 5" xfId="114" xr:uid="{00000000-0005-0000-0000-000073090000}"/>
    <cellStyle name="Standard 5 2 5 2" xfId="621" xr:uid="{00000000-0005-0000-0000-000074090000}"/>
    <cellStyle name="Standard 5 2 5 2 2" xfId="1695" xr:uid="{00000000-0005-0000-0000-000075090000}"/>
    <cellStyle name="Standard 5 2 5 2 3" xfId="2767" xr:uid="{00000000-0005-0000-0000-000076090000}"/>
    <cellStyle name="Standard 5 2 5 3" xfId="372" xr:uid="{00000000-0005-0000-0000-000077090000}"/>
    <cellStyle name="Standard 5 2 5 3 2" xfId="1447" xr:uid="{00000000-0005-0000-0000-000078090000}"/>
    <cellStyle name="Standard 5 2 5 3 3" xfId="2519" xr:uid="{00000000-0005-0000-0000-000079090000}"/>
    <cellStyle name="Standard 5 2 5 4" xfId="888" xr:uid="{00000000-0005-0000-0000-00007A090000}"/>
    <cellStyle name="Standard 5 2 5 4 2" xfId="1959" xr:uid="{00000000-0005-0000-0000-00007B090000}"/>
    <cellStyle name="Standard 5 2 5 4 3" xfId="3031" xr:uid="{00000000-0005-0000-0000-00007C090000}"/>
    <cellStyle name="Standard 5 2 5 5" xfId="1199" xr:uid="{00000000-0005-0000-0000-00007D090000}"/>
    <cellStyle name="Standard 5 2 5 6" xfId="2271" xr:uid="{00000000-0005-0000-0000-00007E090000}"/>
    <cellStyle name="Standard 5 2 6" xfId="191" xr:uid="{00000000-0005-0000-0000-00007F090000}"/>
    <cellStyle name="Standard 5 2 6 2" xfId="698" xr:uid="{00000000-0005-0000-0000-000080090000}"/>
    <cellStyle name="Standard 5 2 6 2 2" xfId="1772" xr:uid="{00000000-0005-0000-0000-000081090000}"/>
    <cellStyle name="Standard 5 2 6 2 3" xfId="2844" xr:uid="{00000000-0005-0000-0000-000082090000}"/>
    <cellStyle name="Standard 5 2 6 3" xfId="449" xr:uid="{00000000-0005-0000-0000-000083090000}"/>
    <cellStyle name="Standard 5 2 6 3 2" xfId="1524" xr:uid="{00000000-0005-0000-0000-000084090000}"/>
    <cellStyle name="Standard 5 2 6 3 3" xfId="2596" xr:uid="{00000000-0005-0000-0000-000085090000}"/>
    <cellStyle name="Standard 5 2 6 4" xfId="965" xr:uid="{00000000-0005-0000-0000-000086090000}"/>
    <cellStyle name="Standard 5 2 6 4 2" xfId="2036" xr:uid="{00000000-0005-0000-0000-000087090000}"/>
    <cellStyle name="Standard 5 2 6 4 3" xfId="3108" xr:uid="{00000000-0005-0000-0000-000088090000}"/>
    <cellStyle name="Standard 5 2 6 5" xfId="1276" xr:uid="{00000000-0005-0000-0000-000089090000}"/>
    <cellStyle name="Standard 5 2 6 6" xfId="2348" xr:uid="{00000000-0005-0000-0000-00008A090000}"/>
    <cellStyle name="Standard 5 2 7" xfId="99" xr:uid="{00000000-0005-0000-0000-00008B090000}"/>
    <cellStyle name="Standard 5 2 7 2" xfId="606" xr:uid="{00000000-0005-0000-0000-00008C090000}"/>
    <cellStyle name="Standard 5 2 7 2 2" xfId="1680" xr:uid="{00000000-0005-0000-0000-00008D090000}"/>
    <cellStyle name="Standard 5 2 7 2 3" xfId="2752" xr:uid="{00000000-0005-0000-0000-00008E090000}"/>
    <cellStyle name="Standard 5 2 7 3" xfId="357" xr:uid="{00000000-0005-0000-0000-00008F090000}"/>
    <cellStyle name="Standard 5 2 7 3 2" xfId="1432" xr:uid="{00000000-0005-0000-0000-000090090000}"/>
    <cellStyle name="Standard 5 2 7 3 3" xfId="2504" xr:uid="{00000000-0005-0000-0000-000091090000}"/>
    <cellStyle name="Standard 5 2 7 4" xfId="873" xr:uid="{00000000-0005-0000-0000-000092090000}"/>
    <cellStyle name="Standard 5 2 7 4 2" xfId="1944" xr:uid="{00000000-0005-0000-0000-000093090000}"/>
    <cellStyle name="Standard 5 2 7 4 3" xfId="3016" xr:uid="{00000000-0005-0000-0000-000094090000}"/>
    <cellStyle name="Standard 5 2 7 5" xfId="1184" xr:uid="{00000000-0005-0000-0000-000095090000}"/>
    <cellStyle name="Standard 5 2 7 6" xfId="2256" xr:uid="{00000000-0005-0000-0000-000096090000}"/>
    <cellStyle name="Standard 5 2 8" xfId="269" xr:uid="{00000000-0005-0000-0000-000097090000}"/>
    <cellStyle name="Standard 5 2 8 2" xfId="811" xr:uid="{00000000-0005-0000-0000-000098090000}"/>
    <cellStyle name="Standard 5 2 8 2 2" xfId="1883" xr:uid="{00000000-0005-0000-0000-000099090000}"/>
    <cellStyle name="Standard 5 2 8 2 3" xfId="2955" xr:uid="{00000000-0005-0000-0000-00009A090000}"/>
    <cellStyle name="Standard 5 2 8 3" xfId="777" xr:uid="{00000000-0005-0000-0000-00009B090000}"/>
    <cellStyle name="Standard 5 2 8 3 2" xfId="1850" xr:uid="{00000000-0005-0000-0000-00009C090000}"/>
    <cellStyle name="Standard 5 2 8 3 3" xfId="2922" xr:uid="{00000000-0005-0000-0000-00009D090000}"/>
    <cellStyle name="Standard 5 2 8 4" xfId="527" xr:uid="{00000000-0005-0000-0000-00009E090000}"/>
    <cellStyle name="Standard 5 2 8 4 2" xfId="1602" xr:uid="{00000000-0005-0000-0000-00009F090000}"/>
    <cellStyle name="Standard 5 2 8 4 3" xfId="2674" xr:uid="{00000000-0005-0000-0000-0000A0090000}"/>
    <cellStyle name="Standard 5 2 8 5" xfId="1043" xr:uid="{00000000-0005-0000-0000-0000A1090000}"/>
    <cellStyle name="Standard 5 2 8 5 2" xfId="2114" xr:uid="{00000000-0005-0000-0000-0000A2090000}"/>
    <cellStyle name="Standard 5 2 8 5 3" xfId="3186" xr:uid="{00000000-0005-0000-0000-0000A3090000}"/>
    <cellStyle name="Standard 5 2 8 6" xfId="1354" xr:uid="{00000000-0005-0000-0000-0000A4090000}"/>
    <cellStyle name="Standard 5 2 8 7" xfId="2426" xr:uid="{00000000-0005-0000-0000-0000A5090000}"/>
    <cellStyle name="Standard 5 2 9" xfId="285" xr:uid="{00000000-0005-0000-0000-0000A6090000}"/>
    <cellStyle name="Standard 5 2 9 2" xfId="793" xr:uid="{00000000-0005-0000-0000-0000A7090000}"/>
    <cellStyle name="Standard 5 2 9 2 2" xfId="1866" xr:uid="{00000000-0005-0000-0000-0000A8090000}"/>
    <cellStyle name="Standard 5 2 9 2 3" xfId="2938" xr:uid="{00000000-0005-0000-0000-0000A9090000}"/>
    <cellStyle name="Standard 5 2 9 3" xfId="543" xr:uid="{00000000-0005-0000-0000-0000AA090000}"/>
    <cellStyle name="Standard 5 2 9 3 2" xfId="1618" xr:uid="{00000000-0005-0000-0000-0000AB090000}"/>
    <cellStyle name="Standard 5 2 9 3 3" xfId="2690" xr:uid="{00000000-0005-0000-0000-0000AC090000}"/>
    <cellStyle name="Standard 5 2 9 4" xfId="1059" xr:uid="{00000000-0005-0000-0000-0000AD090000}"/>
    <cellStyle name="Standard 5 2 9 4 2" xfId="2130" xr:uid="{00000000-0005-0000-0000-0000AE090000}"/>
    <cellStyle name="Standard 5 2 9 4 3" xfId="3202" xr:uid="{00000000-0005-0000-0000-0000AF090000}"/>
    <cellStyle name="Standard 5 2 9 5" xfId="1370" xr:uid="{00000000-0005-0000-0000-0000B0090000}"/>
    <cellStyle name="Standard 5 2 9 6" xfId="2442" xr:uid="{00000000-0005-0000-0000-0000B1090000}"/>
    <cellStyle name="Standard 5 3" xfId="22" xr:uid="{00000000-0005-0000-0000-0000B2090000}"/>
    <cellStyle name="Standard 5 3 10" xfId="565" xr:uid="{00000000-0005-0000-0000-0000B3090000}"/>
    <cellStyle name="Standard 5 3 10 2" xfId="1080" xr:uid="{00000000-0005-0000-0000-0000B4090000}"/>
    <cellStyle name="Standard 5 3 10 2 2" xfId="2151" xr:uid="{00000000-0005-0000-0000-0000B5090000}"/>
    <cellStyle name="Standard 5 3 10 2 3" xfId="3223" xr:uid="{00000000-0005-0000-0000-0000B6090000}"/>
    <cellStyle name="Standard 5 3 10 3" xfId="1639" xr:uid="{00000000-0005-0000-0000-0000B7090000}"/>
    <cellStyle name="Standard 5 3 10 4" xfId="2711" xr:uid="{00000000-0005-0000-0000-0000B8090000}"/>
    <cellStyle name="Standard 5 3 11" xfId="316" xr:uid="{00000000-0005-0000-0000-0000B9090000}"/>
    <cellStyle name="Standard 5 3 11 2" xfId="1391" xr:uid="{00000000-0005-0000-0000-0000BA090000}"/>
    <cellStyle name="Standard 5 3 11 3" xfId="2463" xr:uid="{00000000-0005-0000-0000-0000BB090000}"/>
    <cellStyle name="Standard 5 3 12" xfId="832" xr:uid="{00000000-0005-0000-0000-0000BC090000}"/>
    <cellStyle name="Standard 5 3 12 2" xfId="1903" xr:uid="{00000000-0005-0000-0000-0000BD090000}"/>
    <cellStyle name="Standard 5 3 12 3" xfId="2975" xr:uid="{00000000-0005-0000-0000-0000BE090000}"/>
    <cellStyle name="Standard 5 3 13" xfId="1127" xr:uid="{00000000-0005-0000-0000-0000BF090000}"/>
    <cellStyle name="Standard 5 3 13 2" xfId="2198" xr:uid="{00000000-0005-0000-0000-0000C0090000}"/>
    <cellStyle name="Standard 5 3 13 3" xfId="3270" xr:uid="{00000000-0005-0000-0000-0000C1090000}"/>
    <cellStyle name="Standard 5 3 14" xfId="1143" xr:uid="{00000000-0005-0000-0000-0000C2090000}"/>
    <cellStyle name="Standard 5 3 15" xfId="2215" xr:uid="{00000000-0005-0000-0000-0000C3090000}"/>
    <cellStyle name="Standard 5 3 2" xfId="89" xr:uid="{00000000-0005-0000-0000-0000C4090000}"/>
    <cellStyle name="Standard 5 3 2 2" xfId="181" xr:uid="{00000000-0005-0000-0000-0000C5090000}"/>
    <cellStyle name="Standard 5 3 2 2 2" xfId="258" xr:uid="{00000000-0005-0000-0000-0000C6090000}"/>
    <cellStyle name="Standard 5 3 2 2 2 2" xfId="765" xr:uid="{00000000-0005-0000-0000-0000C7090000}"/>
    <cellStyle name="Standard 5 3 2 2 2 2 2" xfId="1839" xr:uid="{00000000-0005-0000-0000-0000C8090000}"/>
    <cellStyle name="Standard 5 3 2 2 2 2 3" xfId="2911" xr:uid="{00000000-0005-0000-0000-0000C9090000}"/>
    <cellStyle name="Standard 5 3 2 2 2 3" xfId="516" xr:uid="{00000000-0005-0000-0000-0000CA090000}"/>
    <cellStyle name="Standard 5 3 2 2 2 3 2" xfId="1591" xr:uid="{00000000-0005-0000-0000-0000CB090000}"/>
    <cellStyle name="Standard 5 3 2 2 2 3 3" xfId="2663" xr:uid="{00000000-0005-0000-0000-0000CC090000}"/>
    <cellStyle name="Standard 5 3 2 2 2 4" xfId="1032" xr:uid="{00000000-0005-0000-0000-0000CD090000}"/>
    <cellStyle name="Standard 5 3 2 2 2 4 2" xfId="2103" xr:uid="{00000000-0005-0000-0000-0000CE090000}"/>
    <cellStyle name="Standard 5 3 2 2 2 4 3" xfId="3175" xr:uid="{00000000-0005-0000-0000-0000CF090000}"/>
    <cellStyle name="Standard 5 3 2 2 2 5" xfId="1343" xr:uid="{00000000-0005-0000-0000-0000D0090000}"/>
    <cellStyle name="Standard 5 3 2 2 2 6" xfId="2415" xr:uid="{00000000-0005-0000-0000-0000D1090000}"/>
    <cellStyle name="Standard 5 3 2 2 3" xfId="688" xr:uid="{00000000-0005-0000-0000-0000D2090000}"/>
    <cellStyle name="Standard 5 3 2 2 3 2" xfId="1762" xr:uid="{00000000-0005-0000-0000-0000D3090000}"/>
    <cellStyle name="Standard 5 3 2 2 3 3" xfId="2834" xr:uid="{00000000-0005-0000-0000-0000D4090000}"/>
    <cellStyle name="Standard 5 3 2 2 4" xfId="439" xr:uid="{00000000-0005-0000-0000-0000D5090000}"/>
    <cellStyle name="Standard 5 3 2 2 4 2" xfId="1514" xr:uid="{00000000-0005-0000-0000-0000D6090000}"/>
    <cellStyle name="Standard 5 3 2 2 4 3" xfId="2586" xr:uid="{00000000-0005-0000-0000-0000D7090000}"/>
    <cellStyle name="Standard 5 3 2 2 5" xfId="955" xr:uid="{00000000-0005-0000-0000-0000D8090000}"/>
    <cellStyle name="Standard 5 3 2 2 5 2" xfId="2026" xr:uid="{00000000-0005-0000-0000-0000D9090000}"/>
    <cellStyle name="Standard 5 3 2 2 5 3" xfId="3098" xr:uid="{00000000-0005-0000-0000-0000DA090000}"/>
    <cellStyle name="Standard 5 3 2 2 6" xfId="1266" xr:uid="{00000000-0005-0000-0000-0000DB090000}"/>
    <cellStyle name="Standard 5 3 2 2 7" xfId="2338" xr:uid="{00000000-0005-0000-0000-0000DC090000}"/>
    <cellStyle name="Standard 5 3 2 3" xfId="212" xr:uid="{00000000-0005-0000-0000-0000DD090000}"/>
    <cellStyle name="Standard 5 3 2 3 2" xfId="719" xr:uid="{00000000-0005-0000-0000-0000DE090000}"/>
    <cellStyle name="Standard 5 3 2 3 2 2" xfId="1793" xr:uid="{00000000-0005-0000-0000-0000DF090000}"/>
    <cellStyle name="Standard 5 3 2 3 2 3" xfId="2865" xr:uid="{00000000-0005-0000-0000-0000E0090000}"/>
    <cellStyle name="Standard 5 3 2 3 3" xfId="470" xr:uid="{00000000-0005-0000-0000-0000E1090000}"/>
    <cellStyle name="Standard 5 3 2 3 3 2" xfId="1545" xr:uid="{00000000-0005-0000-0000-0000E2090000}"/>
    <cellStyle name="Standard 5 3 2 3 3 3" xfId="2617" xr:uid="{00000000-0005-0000-0000-0000E3090000}"/>
    <cellStyle name="Standard 5 3 2 3 4" xfId="986" xr:uid="{00000000-0005-0000-0000-0000E4090000}"/>
    <cellStyle name="Standard 5 3 2 3 4 2" xfId="2057" xr:uid="{00000000-0005-0000-0000-0000E5090000}"/>
    <cellStyle name="Standard 5 3 2 3 4 3" xfId="3129" xr:uid="{00000000-0005-0000-0000-0000E6090000}"/>
    <cellStyle name="Standard 5 3 2 3 5" xfId="1297" xr:uid="{00000000-0005-0000-0000-0000E7090000}"/>
    <cellStyle name="Standard 5 3 2 3 6" xfId="2369" xr:uid="{00000000-0005-0000-0000-0000E8090000}"/>
    <cellStyle name="Standard 5 3 2 4" xfId="135" xr:uid="{00000000-0005-0000-0000-0000E9090000}"/>
    <cellStyle name="Standard 5 3 2 4 2" xfId="642" xr:uid="{00000000-0005-0000-0000-0000EA090000}"/>
    <cellStyle name="Standard 5 3 2 4 2 2" xfId="1716" xr:uid="{00000000-0005-0000-0000-0000EB090000}"/>
    <cellStyle name="Standard 5 3 2 4 2 3" xfId="2788" xr:uid="{00000000-0005-0000-0000-0000EC090000}"/>
    <cellStyle name="Standard 5 3 2 4 3" xfId="393" xr:uid="{00000000-0005-0000-0000-0000ED090000}"/>
    <cellStyle name="Standard 5 3 2 4 3 2" xfId="1468" xr:uid="{00000000-0005-0000-0000-0000EE090000}"/>
    <cellStyle name="Standard 5 3 2 4 3 3" xfId="2540" xr:uid="{00000000-0005-0000-0000-0000EF090000}"/>
    <cellStyle name="Standard 5 3 2 4 4" xfId="909" xr:uid="{00000000-0005-0000-0000-0000F0090000}"/>
    <cellStyle name="Standard 5 3 2 4 4 2" xfId="1980" xr:uid="{00000000-0005-0000-0000-0000F1090000}"/>
    <cellStyle name="Standard 5 3 2 4 4 3" xfId="3052" xr:uid="{00000000-0005-0000-0000-0000F2090000}"/>
    <cellStyle name="Standard 5 3 2 4 5" xfId="1220" xr:uid="{00000000-0005-0000-0000-0000F3090000}"/>
    <cellStyle name="Standard 5 3 2 4 6" xfId="2292" xr:uid="{00000000-0005-0000-0000-0000F4090000}"/>
    <cellStyle name="Standard 5 3 2 5" xfId="596" xr:uid="{00000000-0005-0000-0000-0000F5090000}"/>
    <cellStyle name="Standard 5 3 2 5 2" xfId="1111" xr:uid="{00000000-0005-0000-0000-0000F6090000}"/>
    <cellStyle name="Standard 5 3 2 5 2 2" xfId="2182" xr:uid="{00000000-0005-0000-0000-0000F7090000}"/>
    <cellStyle name="Standard 5 3 2 5 2 3" xfId="3254" xr:uid="{00000000-0005-0000-0000-0000F8090000}"/>
    <cellStyle name="Standard 5 3 2 5 3" xfId="1670" xr:uid="{00000000-0005-0000-0000-0000F9090000}"/>
    <cellStyle name="Standard 5 3 2 5 4" xfId="2742" xr:uid="{00000000-0005-0000-0000-0000FA090000}"/>
    <cellStyle name="Standard 5 3 2 6" xfId="347" xr:uid="{00000000-0005-0000-0000-0000FB090000}"/>
    <cellStyle name="Standard 5 3 2 6 2" xfId="1422" xr:uid="{00000000-0005-0000-0000-0000FC090000}"/>
    <cellStyle name="Standard 5 3 2 6 3" xfId="2494" xr:uid="{00000000-0005-0000-0000-0000FD090000}"/>
    <cellStyle name="Standard 5 3 2 7" xfId="863" xr:uid="{00000000-0005-0000-0000-0000FE090000}"/>
    <cellStyle name="Standard 5 3 2 7 2" xfId="1934" xr:uid="{00000000-0005-0000-0000-0000FF090000}"/>
    <cellStyle name="Standard 5 3 2 7 3" xfId="3006" xr:uid="{00000000-0005-0000-0000-0000000A0000}"/>
    <cellStyle name="Standard 5 3 2 8" xfId="1174" xr:uid="{00000000-0005-0000-0000-0000010A0000}"/>
    <cellStyle name="Standard 5 3 2 9" xfId="2246" xr:uid="{00000000-0005-0000-0000-0000020A0000}"/>
    <cellStyle name="Standard 5 3 3" xfId="72" xr:uid="{00000000-0005-0000-0000-0000030A0000}"/>
    <cellStyle name="Standard 5 3 3 2" xfId="242" xr:uid="{00000000-0005-0000-0000-0000040A0000}"/>
    <cellStyle name="Standard 5 3 3 2 2" xfId="749" xr:uid="{00000000-0005-0000-0000-0000050A0000}"/>
    <cellStyle name="Standard 5 3 3 2 2 2" xfId="1823" xr:uid="{00000000-0005-0000-0000-0000060A0000}"/>
    <cellStyle name="Standard 5 3 3 2 2 3" xfId="2895" xr:uid="{00000000-0005-0000-0000-0000070A0000}"/>
    <cellStyle name="Standard 5 3 3 2 3" xfId="500" xr:uid="{00000000-0005-0000-0000-0000080A0000}"/>
    <cellStyle name="Standard 5 3 3 2 3 2" xfId="1575" xr:uid="{00000000-0005-0000-0000-0000090A0000}"/>
    <cellStyle name="Standard 5 3 3 2 3 3" xfId="2647" xr:uid="{00000000-0005-0000-0000-00000A0A0000}"/>
    <cellStyle name="Standard 5 3 3 2 4" xfId="1016" xr:uid="{00000000-0005-0000-0000-00000B0A0000}"/>
    <cellStyle name="Standard 5 3 3 2 4 2" xfId="2087" xr:uid="{00000000-0005-0000-0000-00000C0A0000}"/>
    <cellStyle name="Standard 5 3 3 2 4 3" xfId="3159" xr:uid="{00000000-0005-0000-0000-00000D0A0000}"/>
    <cellStyle name="Standard 5 3 3 2 5" xfId="1327" xr:uid="{00000000-0005-0000-0000-00000E0A0000}"/>
    <cellStyle name="Standard 5 3 3 2 6" xfId="2399" xr:uid="{00000000-0005-0000-0000-00000F0A0000}"/>
    <cellStyle name="Standard 5 3 3 3" xfId="165" xr:uid="{00000000-0005-0000-0000-0000100A0000}"/>
    <cellStyle name="Standard 5 3 3 3 2" xfId="672" xr:uid="{00000000-0005-0000-0000-0000110A0000}"/>
    <cellStyle name="Standard 5 3 3 3 2 2" xfId="1746" xr:uid="{00000000-0005-0000-0000-0000120A0000}"/>
    <cellStyle name="Standard 5 3 3 3 2 3" xfId="2818" xr:uid="{00000000-0005-0000-0000-0000130A0000}"/>
    <cellStyle name="Standard 5 3 3 3 3" xfId="423" xr:uid="{00000000-0005-0000-0000-0000140A0000}"/>
    <cellStyle name="Standard 5 3 3 3 3 2" xfId="1498" xr:uid="{00000000-0005-0000-0000-0000150A0000}"/>
    <cellStyle name="Standard 5 3 3 3 3 3" xfId="2570" xr:uid="{00000000-0005-0000-0000-0000160A0000}"/>
    <cellStyle name="Standard 5 3 3 3 4" xfId="939" xr:uid="{00000000-0005-0000-0000-0000170A0000}"/>
    <cellStyle name="Standard 5 3 3 3 4 2" xfId="2010" xr:uid="{00000000-0005-0000-0000-0000180A0000}"/>
    <cellStyle name="Standard 5 3 3 3 4 3" xfId="3082" xr:uid="{00000000-0005-0000-0000-0000190A0000}"/>
    <cellStyle name="Standard 5 3 3 3 5" xfId="1250" xr:uid="{00000000-0005-0000-0000-00001A0A0000}"/>
    <cellStyle name="Standard 5 3 3 3 6" xfId="2322" xr:uid="{00000000-0005-0000-0000-00001B0A0000}"/>
    <cellStyle name="Standard 5 3 3 4" xfId="580" xr:uid="{00000000-0005-0000-0000-00001C0A0000}"/>
    <cellStyle name="Standard 5 3 3 4 2" xfId="1095" xr:uid="{00000000-0005-0000-0000-00001D0A0000}"/>
    <cellStyle name="Standard 5 3 3 4 2 2" xfId="2166" xr:uid="{00000000-0005-0000-0000-00001E0A0000}"/>
    <cellStyle name="Standard 5 3 3 4 2 3" xfId="3238" xr:uid="{00000000-0005-0000-0000-00001F0A0000}"/>
    <cellStyle name="Standard 5 3 3 4 3" xfId="1654" xr:uid="{00000000-0005-0000-0000-0000200A0000}"/>
    <cellStyle name="Standard 5 3 3 4 4" xfId="2726" xr:uid="{00000000-0005-0000-0000-0000210A0000}"/>
    <cellStyle name="Standard 5 3 3 5" xfId="331" xr:uid="{00000000-0005-0000-0000-0000220A0000}"/>
    <cellStyle name="Standard 5 3 3 5 2" xfId="1406" xr:uid="{00000000-0005-0000-0000-0000230A0000}"/>
    <cellStyle name="Standard 5 3 3 5 3" xfId="2478" xr:uid="{00000000-0005-0000-0000-0000240A0000}"/>
    <cellStyle name="Standard 5 3 3 6" xfId="847" xr:uid="{00000000-0005-0000-0000-0000250A0000}"/>
    <cellStyle name="Standard 5 3 3 6 2" xfId="1918" xr:uid="{00000000-0005-0000-0000-0000260A0000}"/>
    <cellStyle name="Standard 5 3 3 6 3" xfId="2990" xr:uid="{00000000-0005-0000-0000-0000270A0000}"/>
    <cellStyle name="Standard 5 3 3 7" xfId="1158" xr:uid="{00000000-0005-0000-0000-0000280A0000}"/>
    <cellStyle name="Standard 5 3 3 8" xfId="2230" xr:uid="{00000000-0005-0000-0000-0000290A0000}"/>
    <cellStyle name="Standard 5 3 4" xfId="150" xr:uid="{00000000-0005-0000-0000-00002A0A0000}"/>
    <cellStyle name="Standard 5 3 4 2" xfId="227" xr:uid="{00000000-0005-0000-0000-00002B0A0000}"/>
    <cellStyle name="Standard 5 3 4 2 2" xfId="734" xr:uid="{00000000-0005-0000-0000-00002C0A0000}"/>
    <cellStyle name="Standard 5 3 4 2 2 2" xfId="1808" xr:uid="{00000000-0005-0000-0000-00002D0A0000}"/>
    <cellStyle name="Standard 5 3 4 2 2 3" xfId="2880" xr:uid="{00000000-0005-0000-0000-00002E0A0000}"/>
    <cellStyle name="Standard 5 3 4 2 3" xfId="485" xr:uid="{00000000-0005-0000-0000-00002F0A0000}"/>
    <cellStyle name="Standard 5 3 4 2 3 2" xfId="1560" xr:uid="{00000000-0005-0000-0000-0000300A0000}"/>
    <cellStyle name="Standard 5 3 4 2 3 3" xfId="2632" xr:uid="{00000000-0005-0000-0000-0000310A0000}"/>
    <cellStyle name="Standard 5 3 4 2 4" xfId="1001" xr:uid="{00000000-0005-0000-0000-0000320A0000}"/>
    <cellStyle name="Standard 5 3 4 2 4 2" xfId="2072" xr:uid="{00000000-0005-0000-0000-0000330A0000}"/>
    <cellStyle name="Standard 5 3 4 2 4 3" xfId="3144" xr:uid="{00000000-0005-0000-0000-0000340A0000}"/>
    <cellStyle name="Standard 5 3 4 2 5" xfId="1312" xr:uid="{00000000-0005-0000-0000-0000350A0000}"/>
    <cellStyle name="Standard 5 3 4 2 6" xfId="2384" xr:uid="{00000000-0005-0000-0000-0000360A0000}"/>
    <cellStyle name="Standard 5 3 4 3" xfId="657" xr:uid="{00000000-0005-0000-0000-0000370A0000}"/>
    <cellStyle name="Standard 5 3 4 3 2" xfId="1731" xr:uid="{00000000-0005-0000-0000-0000380A0000}"/>
    <cellStyle name="Standard 5 3 4 3 3" xfId="2803" xr:uid="{00000000-0005-0000-0000-0000390A0000}"/>
    <cellStyle name="Standard 5 3 4 4" xfId="408" xr:uid="{00000000-0005-0000-0000-00003A0A0000}"/>
    <cellStyle name="Standard 5 3 4 4 2" xfId="1483" xr:uid="{00000000-0005-0000-0000-00003B0A0000}"/>
    <cellStyle name="Standard 5 3 4 4 3" xfId="2555" xr:uid="{00000000-0005-0000-0000-00003C0A0000}"/>
    <cellStyle name="Standard 5 3 4 5" xfId="924" xr:uid="{00000000-0005-0000-0000-00003D0A0000}"/>
    <cellStyle name="Standard 5 3 4 5 2" xfId="1995" xr:uid="{00000000-0005-0000-0000-00003E0A0000}"/>
    <cellStyle name="Standard 5 3 4 5 3" xfId="3067" xr:uid="{00000000-0005-0000-0000-00003F0A0000}"/>
    <cellStyle name="Standard 5 3 4 6" xfId="1235" xr:uid="{00000000-0005-0000-0000-0000400A0000}"/>
    <cellStyle name="Standard 5 3 4 7" xfId="2307" xr:uid="{00000000-0005-0000-0000-0000410A0000}"/>
    <cellStyle name="Standard 5 3 5" xfId="119" xr:uid="{00000000-0005-0000-0000-0000420A0000}"/>
    <cellStyle name="Standard 5 3 5 2" xfId="626" xr:uid="{00000000-0005-0000-0000-0000430A0000}"/>
    <cellStyle name="Standard 5 3 5 2 2" xfId="1700" xr:uid="{00000000-0005-0000-0000-0000440A0000}"/>
    <cellStyle name="Standard 5 3 5 2 3" xfId="2772" xr:uid="{00000000-0005-0000-0000-0000450A0000}"/>
    <cellStyle name="Standard 5 3 5 3" xfId="377" xr:uid="{00000000-0005-0000-0000-0000460A0000}"/>
    <cellStyle name="Standard 5 3 5 3 2" xfId="1452" xr:uid="{00000000-0005-0000-0000-0000470A0000}"/>
    <cellStyle name="Standard 5 3 5 3 3" xfId="2524" xr:uid="{00000000-0005-0000-0000-0000480A0000}"/>
    <cellStyle name="Standard 5 3 5 4" xfId="893" xr:uid="{00000000-0005-0000-0000-0000490A0000}"/>
    <cellStyle name="Standard 5 3 5 4 2" xfId="1964" xr:uid="{00000000-0005-0000-0000-00004A0A0000}"/>
    <cellStyle name="Standard 5 3 5 4 3" xfId="3036" xr:uid="{00000000-0005-0000-0000-00004B0A0000}"/>
    <cellStyle name="Standard 5 3 5 5" xfId="1204" xr:uid="{00000000-0005-0000-0000-00004C0A0000}"/>
    <cellStyle name="Standard 5 3 5 6" xfId="2276" xr:uid="{00000000-0005-0000-0000-00004D0A0000}"/>
    <cellStyle name="Standard 5 3 6" xfId="196" xr:uid="{00000000-0005-0000-0000-00004E0A0000}"/>
    <cellStyle name="Standard 5 3 6 2" xfId="703" xr:uid="{00000000-0005-0000-0000-00004F0A0000}"/>
    <cellStyle name="Standard 5 3 6 2 2" xfId="1777" xr:uid="{00000000-0005-0000-0000-0000500A0000}"/>
    <cellStyle name="Standard 5 3 6 2 3" xfId="2849" xr:uid="{00000000-0005-0000-0000-0000510A0000}"/>
    <cellStyle name="Standard 5 3 6 3" xfId="454" xr:uid="{00000000-0005-0000-0000-0000520A0000}"/>
    <cellStyle name="Standard 5 3 6 3 2" xfId="1529" xr:uid="{00000000-0005-0000-0000-0000530A0000}"/>
    <cellStyle name="Standard 5 3 6 3 3" xfId="2601" xr:uid="{00000000-0005-0000-0000-0000540A0000}"/>
    <cellStyle name="Standard 5 3 6 4" xfId="970" xr:uid="{00000000-0005-0000-0000-0000550A0000}"/>
    <cellStyle name="Standard 5 3 6 4 2" xfId="2041" xr:uid="{00000000-0005-0000-0000-0000560A0000}"/>
    <cellStyle name="Standard 5 3 6 4 3" xfId="3113" xr:uid="{00000000-0005-0000-0000-0000570A0000}"/>
    <cellStyle name="Standard 5 3 6 5" xfId="1281" xr:uid="{00000000-0005-0000-0000-0000580A0000}"/>
    <cellStyle name="Standard 5 3 6 6" xfId="2353" xr:uid="{00000000-0005-0000-0000-0000590A0000}"/>
    <cellStyle name="Standard 5 3 7" xfId="104" xr:uid="{00000000-0005-0000-0000-00005A0A0000}"/>
    <cellStyle name="Standard 5 3 7 2" xfId="611" xr:uid="{00000000-0005-0000-0000-00005B0A0000}"/>
    <cellStyle name="Standard 5 3 7 2 2" xfId="1685" xr:uid="{00000000-0005-0000-0000-00005C0A0000}"/>
    <cellStyle name="Standard 5 3 7 2 3" xfId="2757" xr:uid="{00000000-0005-0000-0000-00005D0A0000}"/>
    <cellStyle name="Standard 5 3 7 3" xfId="362" xr:uid="{00000000-0005-0000-0000-00005E0A0000}"/>
    <cellStyle name="Standard 5 3 7 3 2" xfId="1437" xr:uid="{00000000-0005-0000-0000-00005F0A0000}"/>
    <cellStyle name="Standard 5 3 7 3 3" xfId="2509" xr:uid="{00000000-0005-0000-0000-0000600A0000}"/>
    <cellStyle name="Standard 5 3 7 4" xfId="878" xr:uid="{00000000-0005-0000-0000-0000610A0000}"/>
    <cellStyle name="Standard 5 3 7 4 2" xfId="1949" xr:uid="{00000000-0005-0000-0000-0000620A0000}"/>
    <cellStyle name="Standard 5 3 7 4 3" xfId="3021" xr:uid="{00000000-0005-0000-0000-0000630A0000}"/>
    <cellStyle name="Standard 5 3 7 5" xfId="1189" xr:uid="{00000000-0005-0000-0000-0000640A0000}"/>
    <cellStyle name="Standard 5 3 7 6" xfId="2261" xr:uid="{00000000-0005-0000-0000-0000650A0000}"/>
    <cellStyle name="Standard 5 3 8" xfId="274" xr:uid="{00000000-0005-0000-0000-0000660A0000}"/>
    <cellStyle name="Standard 5 3 8 2" xfId="816" xr:uid="{00000000-0005-0000-0000-0000670A0000}"/>
    <cellStyle name="Standard 5 3 8 2 2" xfId="1888" xr:uid="{00000000-0005-0000-0000-0000680A0000}"/>
    <cellStyle name="Standard 5 3 8 2 3" xfId="2960" xr:uid="{00000000-0005-0000-0000-0000690A0000}"/>
    <cellStyle name="Standard 5 3 8 3" xfId="782" xr:uid="{00000000-0005-0000-0000-00006A0A0000}"/>
    <cellStyle name="Standard 5 3 8 3 2" xfId="1855" xr:uid="{00000000-0005-0000-0000-00006B0A0000}"/>
    <cellStyle name="Standard 5 3 8 3 3" xfId="2927" xr:uid="{00000000-0005-0000-0000-00006C0A0000}"/>
    <cellStyle name="Standard 5 3 8 4" xfId="532" xr:uid="{00000000-0005-0000-0000-00006D0A0000}"/>
    <cellStyle name="Standard 5 3 8 4 2" xfId="1607" xr:uid="{00000000-0005-0000-0000-00006E0A0000}"/>
    <cellStyle name="Standard 5 3 8 4 3" xfId="2679" xr:uid="{00000000-0005-0000-0000-00006F0A0000}"/>
    <cellStyle name="Standard 5 3 8 5" xfId="1048" xr:uid="{00000000-0005-0000-0000-0000700A0000}"/>
    <cellStyle name="Standard 5 3 8 5 2" xfId="2119" xr:uid="{00000000-0005-0000-0000-0000710A0000}"/>
    <cellStyle name="Standard 5 3 8 5 3" xfId="3191" xr:uid="{00000000-0005-0000-0000-0000720A0000}"/>
    <cellStyle name="Standard 5 3 8 6" xfId="1359" xr:uid="{00000000-0005-0000-0000-0000730A0000}"/>
    <cellStyle name="Standard 5 3 8 7" xfId="2431" xr:uid="{00000000-0005-0000-0000-0000740A0000}"/>
    <cellStyle name="Standard 5 3 9" xfId="290" xr:uid="{00000000-0005-0000-0000-0000750A0000}"/>
    <cellStyle name="Standard 5 3 9 2" xfId="798" xr:uid="{00000000-0005-0000-0000-0000760A0000}"/>
    <cellStyle name="Standard 5 3 9 2 2" xfId="1871" xr:uid="{00000000-0005-0000-0000-0000770A0000}"/>
    <cellStyle name="Standard 5 3 9 2 3" xfId="2943" xr:uid="{00000000-0005-0000-0000-0000780A0000}"/>
    <cellStyle name="Standard 5 3 9 3" xfId="548" xr:uid="{00000000-0005-0000-0000-0000790A0000}"/>
    <cellStyle name="Standard 5 3 9 3 2" xfId="1623" xr:uid="{00000000-0005-0000-0000-00007A0A0000}"/>
    <cellStyle name="Standard 5 3 9 3 3" xfId="2695" xr:uid="{00000000-0005-0000-0000-00007B0A0000}"/>
    <cellStyle name="Standard 5 3 9 4" xfId="1064" xr:uid="{00000000-0005-0000-0000-00007C0A0000}"/>
    <cellStyle name="Standard 5 3 9 4 2" xfId="2135" xr:uid="{00000000-0005-0000-0000-00007D0A0000}"/>
    <cellStyle name="Standard 5 3 9 4 3" xfId="3207" xr:uid="{00000000-0005-0000-0000-00007E0A0000}"/>
    <cellStyle name="Standard 5 3 9 5" xfId="1375" xr:uid="{00000000-0005-0000-0000-00007F0A0000}"/>
    <cellStyle name="Standard 5 3 9 6" xfId="2447" xr:uid="{00000000-0005-0000-0000-0000800A0000}"/>
    <cellStyle name="Standard 5 4" xfId="79" xr:uid="{00000000-0005-0000-0000-0000810A0000}"/>
    <cellStyle name="Standard 5 4 2" xfId="171" xr:uid="{00000000-0005-0000-0000-0000820A0000}"/>
    <cellStyle name="Standard 5 4 2 2" xfId="248" xr:uid="{00000000-0005-0000-0000-0000830A0000}"/>
    <cellStyle name="Standard 5 4 2 2 2" xfId="755" xr:uid="{00000000-0005-0000-0000-0000840A0000}"/>
    <cellStyle name="Standard 5 4 2 2 2 2" xfId="1829" xr:uid="{00000000-0005-0000-0000-0000850A0000}"/>
    <cellStyle name="Standard 5 4 2 2 2 3" xfId="2901" xr:uid="{00000000-0005-0000-0000-0000860A0000}"/>
    <cellStyle name="Standard 5 4 2 2 3" xfId="506" xr:uid="{00000000-0005-0000-0000-0000870A0000}"/>
    <cellStyle name="Standard 5 4 2 2 3 2" xfId="1581" xr:uid="{00000000-0005-0000-0000-0000880A0000}"/>
    <cellStyle name="Standard 5 4 2 2 3 3" xfId="2653" xr:uid="{00000000-0005-0000-0000-0000890A0000}"/>
    <cellStyle name="Standard 5 4 2 2 4" xfId="1022" xr:uid="{00000000-0005-0000-0000-00008A0A0000}"/>
    <cellStyle name="Standard 5 4 2 2 4 2" xfId="2093" xr:uid="{00000000-0005-0000-0000-00008B0A0000}"/>
    <cellStyle name="Standard 5 4 2 2 4 3" xfId="3165" xr:uid="{00000000-0005-0000-0000-00008C0A0000}"/>
    <cellStyle name="Standard 5 4 2 2 5" xfId="1333" xr:uid="{00000000-0005-0000-0000-00008D0A0000}"/>
    <cellStyle name="Standard 5 4 2 2 6" xfId="2405" xr:uid="{00000000-0005-0000-0000-00008E0A0000}"/>
    <cellStyle name="Standard 5 4 2 3" xfId="678" xr:uid="{00000000-0005-0000-0000-00008F0A0000}"/>
    <cellStyle name="Standard 5 4 2 3 2" xfId="1752" xr:uid="{00000000-0005-0000-0000-0000900A0000}"/>
    <cellStyle name="Standard 5 4 2 3 3" xfId="2824" xr:uid="{00000000-0005-0000-0000-0000910A0000}"/>
    <cellStyle name="Standard 5 4 2 4" xfId="429" xr:uid="{00000000-0005-0000-0000-0000920A0000}"/>
    <cellStyle name="Standard 5 4 2 4 2" xfId="1504" xr:uid="{00000000-0005-0000-0000-0000930A0000}"/>
    <cellStyle name="Standard 5 4 2 4 3" xfId="2576" xr:uid="{00000000-0005-0000-0000-0000940A0000}"/>
    <cellStyle name="Standard 5 4 2 5" xfId="945" xr:uid="{00000000-0005-0000-0000-0000950A0000}"/>
    <cellStyle name="Standard 5 4 2 5 2" xfId="2016" xr:uid="{00000000-0005-0000-0000-0000960A0000}"/>
    <cellStyle name="Standard 5 4 2 5 3" xfId="3088" xr:uid="{00000000-0005-0000-0000-0000970A0000}"/>
    <cellStyle name="Standard 5 4 2 6" xfId="1256" xr:uid="{00000000-0005-0000-0000-0000980A0000}"/>
    <cellStyle name="Standard 5 4 2 7" xfId="2328" xr:uid="{00000000-0005-0000-0000-0000990A0000}"/>
    <cellStyle name="Standard 5 4 3" xfId="202" xr:uid="{00000000-0005-0000-0000-00009A0A0000}"/>
    <cellStyle name="Standard 5 4 3 2" xfId="709" xr:uid="{00000000-0005-0000-0000-00009B0A0000}"/>
    <cellStyle name="Standard 5 4 3 2 2" xfId="1783" xr:uid="{00000000-0005-0000-0000-00009C0A0000}"/>
    <cellStyle name="Standard 5 4 3 2 3" xfId="2855" xr:uid="{00000000-0005-0000-0000-00009D0A0000}"/>
    <cellStyle name="Standard 5 4 3 3" xfId="460" xr:uid="{00000000-0005-0000-0000-00009E0A0000}"/>
    <cellStyle name="Standard 5 4 3 3 2" xfId="1535" xr:uid="{00000000-0005-0000-0000-00009F0A0000}"/>
    <cellStyle name="Standard 5 4 3 3 3" xfId="2607" xr:uid="{00000000-0005-0000-0000-0000A00A0000}"/>
    <cellStyle name="Standard 5 4 3 4" xfId="976" xr:uid="{00000000-0005-0000-0000-0000A10A0000}"/>
    <cellStyle name="Standard 5 4 3 4 2" xfId="2047" xr:uid="{00000000-0005-0000-0000-0000A20A0000}"/>
    <cellStyle name="Standard 5 4 3 4 3" xfId="3119" xr:uid="{00000000-0005-0000-0000-0000A30A0000}"/>
    <cellStyle name="Standard 5 4 3 5" xfId="1287" xr:uid="{00000000-0005-0000-0000-0000A40A0000}"/>
    <cellStyle name="Standard 5 4 3 6" xfId="2359" xr:uid="{00000000-0005-0000-0000-0000A50A0000}"/>
    <cellStyle name="Standard 5 4 4" xfId="125" xr:uid="{00000000-0005-0000-0000-0000A60A0000}"/>
    <cellStyle name="Standard 5 4 4 2" xfId="632" xr:uid="{00000000-0005-0000-0000-0000A70A0000}"/>
    <cellStyle name="Standard 5 4 4 2 2" xfId="1706" xr:uid="{00000000-0005-0000-0000-0000A80A0000}"/>
    <cellStyle name="Standard 5 4 4 2 3" xfId="2778" xr:uid="{00000000-0005-0000-0000-0000A90A0000}"/>
    <cellStyle name="Standard 5 4 4 3" xfId="383" xr:uid="{00000000-0005-0000-0000-0000AA0A0000}"/>
    <cellStyle name="Standard 5 4 4 3 2" xfId="1458" xr:uid="{00000000-0005-0000-0000-0000AB0A0000}"/>
    <cellStyle name="Standard 5 4 4 3 3" xfId="2530" xr:uid="{00000000-0005-0000-0000-0000AC0A0000}"/>
    <cellStyle name="Standard 5 4 4 4" xfId="899" xr:uid="{00000000-0005-0000-0000-0000AD0A0000}"/>
    <cellStyle name="Standard 5 4 4 4 2" xfId="1970" xr:uid="{00000000-0005-0000-0000-0000AE0A0000}"/>
    <cellStyle name="Standard 5 4 4 4 3" xfId="3042" xr:uid="{00000000-0005-0000-0000-0000AF0A0000}"/>
    <cellStyle name="Standard 5 4 4 5" xfId="1210" xr:uid="{00000000-0005-0000-0000-0000B00A0000}"/>
    <cellStyle name="Standard 5 4 4 6" xfId="2282" xr:uid="{00000000-0005-0000-0000-0000B10A0000}"/>
    <cellStyle name="Standard 5 4 5" xfId="586" xr:uid="{00000000-0005-0000-0000-0000B20A0000}"/>
    <cellStyle name="Standard 5 4 5 2" xfId="1101" xr:uid="{00000000-0005-0000-0000-0000B30A0000}"/>
    <cellStyle name="Standard 5 4 5 2 2" xfId="2172" xr:uid="{00000000-0005-0000-0000-0000B40A0000}"/>
    <cellStyle name="Standard 5 4 5 2 3" xfId="3244" xr:uid="{00000000-0005-0000-0000-0000B50A0000}"/>
    <cellStyle name="Standard 5 4 5 3" xfId="1660" xr:uid="{00000000-0005-0000-0000-0000B60A0000}"/>
    <cellStyle name="Standard 5 4 5 4" xfId="2732" xr:uid="{00000000-0005-0000-0000-0000B70A0000}"/>
    <cellStyle name="Standard 5 4 6" xfId="337" xr:uid="{00000000-0005-0000-0000-0000B80A0000}"/>
    <cellStyle name="Standard 5 4 6 2" xfId="1412" xr:uid="{00000000-0005-0000-0000-0000B90A0000}"/>
    <cellStyle name="Standard 5 4 6 3" xfId="2484" xr:uid="{00000000-0005-0000-0000-0000BA0A0000}"/>
    <cellStyle name="Standard 5 4 7" xfId="853" xr:uid="{00000000-0005-0000-0000-0000BB0A0000}"/>
    <cellStyle name="Standard 5 4 7 2" xfId="1924" xr:uid="{00000000-0005-0000-0000-0000BC0A0000}"/>
    <cellStyle name="Standard 5 4 7 3" xfId="2996" xr:uid="{00000000-0005-0000-0000-0000BD0A0000}"/>
    <cellStyle name="Standard 5 4 8" xfId="1164" xr:uid="{00000000-0005-0000-0000-0000BE0A0000}"/>
    <cellStyle name="Standard 5 4 9" xfId="2236" xr:uid="{00000000-0005-0000-0000-0000BF0A0000}"/>
    <cellStyle name="Standard 5 5" xfId="62" xr:uid="{00000000-0005-0000-0000-0000C00A0000}"/>
    <cellStyle name="Standard 5 5 2" xfId="232" xr:uid="{00000000-0005-0000-0000-0000C10A0000}"/>
    <cellStyle name="Standard 5 5 2 2" xfId="739" xr:uid="{00000000-0005-0000-0000-0000C20A0000}"/>
    <cellStyle name="Standard 5 5 2 2 2" xfId="1813" xr:uid="{00000000-0005-0000-0000-0000C30A0000}"/>
    <cellStyle name="Standard 5 5 2 2 3" xfId="2885" xr:uid="{00000000-0005-0000-0000-0000C40A0000}"/>
    <cellStyle name="Standard 5 5 2 3" xfId="490" xr:uid="{00000000-0005-0000-0000-0000C50A0000}"/>
    <cellStyle name="Standard 5 5 2 3 2" xfId="1565" xr:uid="{00000000-0005-0000-0000-0000C60A0000}"/>
    <cellStyle name="Standard 5 5 2 3 3" xfId="2637" xr:uid="{00000000-0005-0000-0000-0000C70A0000}"/>
    <cellStyle name="Standard 5 5 2 4" xfId="1006" xr:uid="{00000000-0005-0000-0000-0000C80A0000}"/>
    <cellStyle name="Standard 5 5 2 4 2" xfId="2077" xr:uid="{00000000-0005-0000-0000-0000C90A0000}"/>
    <cellStyle name="Standard 5 5 2 4 3" xfId="3149" xr:uid="{00000000-0005-0000-0000-0000CA0A0000}"/>
    <cellStyle name="Standard 5 5 2 5" xfId="1317" xr:uid="{00000000-0005-0000-0000-0000CB0A0000}"/>
    <cellStyle name="Standard 5 5 2 6" xfId="2389" xr:uid="{00000000-0005-0000-0000-0000CC0A0000}"/>
    <cellStyle name="Standard 5 5 3" xfId="155" xr:uid="{00000000-0005-0000-0000-0000CD0A0000}"/>
    <cellStyle name="Standard 5 5 3 2" xfId="662" xr:uid="{00000000-0005-0000-0000-0000CE0A0000}"/>
    <cellStyle name="Standard 5 5 3 2 2" xfId="1736" xr:uid="{00000000-0005-0000-0000-0000CF0A0000}"/>
    <cellStyle name="Standard 5 5 3 2 3" xfId="2808" xr:uid="{00000000-0005-0000-0000-0000D00A0000}"/>
    <cellStyle name="Standard 5 5 3 3" xfId="413" xr:uid="{00000000-0005-0000-0000-0000D10A0000}"/>
    <cellStyle name="Standard 5 5 3 3 2" xfId="1488" xr:uid="{00000000-0005-0000-0000-0000D20A0000}"/>
    <cellStyle name="Standard 5 5 3 3 3" xfId="2560" xr:uid="{00000000-0005-0000-0000-0000D30A0000}"/>
    <cellStyle name="Standard 5 5 3 4" xfId="929" xr:uid="{00000000-0005-0000-0000-0000D40A0000}"/>
    <cellStyle name="Standard 5 5 3 4 2" xfId="2000" xr:uid="{00000000-0005-0000-0000-0000D50A0000}"/>
    <cellStyle name="Standard 5 5 3 4 3" xfId="3072" xr:uid="{00000000-0005-0000-0000-0000D60A0000}"/>
    <cellStyle name="Standard 5 5 3 5" xfId="1240" xr:uid="{00000000-0005-0000-0000-0000D70A0000}"/>
    <cellStyle name="Standard 5 5 3 6" xfId="2312" xr:uid="{00000000-0005-0000-0000-0000D80A0000}"/>
    <cellStyle name="Standard 5 5 4" xfId="570" xr:uid="{00000000-0005-0000-0000-0000D90A0000}"/>
    <cellStyle name="Standard 5 5 4 2" xfId="1085" xr:uid="{00000000-0005-0000-0000-0000DA0A0000}"/>
    <cellStyle name="Standard 5 5 4 2 2" xfId="2156" xr:uid="{00000000-0005-0000-0000-0000DB0A0000}"/>
    <cellStyle name="Standard 5 5 4 2 3" xfId="3228" xr:uid="{00000000-0005-0000-0000-0000DC0A0000}"/>
    <cellStyle name="Standard 5 5 4 3" xfId="1644" xr:uid="{00000000-0005-0000-0000-0000DD0A0000}"/>
    <cellStyle name="Standard 5 5 4 4" xfId="2716" xr:uid="{00000000-0005-0000-0000-0000DE0A0000}"/>
    <cellStyle name="Standard 5 5 5" xfId="321" xr:uid="{00000000-0005-0000-0000-0000DF0A0000}"/>
    <cellStyle name="Standard 5 5 5 2" xfId="1396" xr:uid="{00000000-0005-0000-0000-0000E00A0000}"/>
    <cellStyle name="Standard 5 5 5 3" xfId="2468" xr:uid="{00000000-0005-0000-0000-0000E10A0000}"/>
    <cellStyle name="Standard 5 5 6" xfId="837" xr:uid="{00000000-0005-0000-0000-0000E20A0000}"/>
    <cellStyle name="Standard 5 5 6 2" xfId="1908" xr:uid="{00000000-0005-0000-0000-0000E30A0000}"/>
    <cellStyle name="Standard 5 5 6 3" xfId="2980" xr:uid="{00000000-0005-0000-0000-0000E40A0000}"/>
    <cellStyle name="Standard 5 5 7" xfId="1148" xr:uid="{00000000-0005-0000-0000-0000E50A0000}"/>
    <cellStyle name="Standard 5 5 8" xfId="2220" xr:uid="{00000000-0005-0000-0000-0000E60A0000}"/>
    <cellStyle name="Standard 5 6" xfId="140" xr:uid="{00000000-0005-0000-0000-0000E70A0000}"/>
    <cellStyle name="Standard 5 6 2" xfId="217" xr:uid="{00000000-0005-0000-0000-0000E80A0000}"/>
    <cellStyle name="Standard 5 6 2 2" xfId="724" xr:uid="{00000000-0005-0000-0000-0000E90A0000}"/>
    <cellStyle name="Standard 5 6 2 2 2" xfId="1798" xr:uid="{00000000-0005-0000-0000-0000EA0A0000}"/>
    <cellStyle name="Standard 5 6 2 2 3" xfId="2870" xr:uid="{00000000-0005-0000-0000-0000EB0A0000}"/>
    <cellStyle name="Standard 5 6 2 3" xfId="475" xr:uid="{00000000-0005-0000-0000-0000EC0A0000}"/>
    <cellStyle name="Standard 5 6 2 3 2" xfId="1550" xr:uid="{00000000-0005-0000-0000-0000ED0A0000}"/>
    <cellStyle name="Standard 5 6 2 3 3" xfId="2622" xr:uid="{00000000-0005-0000-0000-0000EE0A0000}"/>
    <cellStyle name="Standard 5 6 2 4" xfId="991" xr:uid="{00000000-0005-0000-0000-0000EF0A0000}"/>
    <cellStyle name="Standard 5 6 2 4 2" xfId="2062" xr:uid="{00000000-0005-0000-0000-0000F00A0000}"/>
    <cellStyle name="Standard 5 6 2 4 3" xfId="3134" xr:uid="{00000000-0005-0000-0000-0000F10A0000}"/>
    <cellStyle name="Standard 5 6 2 5" xfId="1302" xr:uid="{00000000-0005-0000-0000-0000F20A0000}"/>
    <cellStyle name="Standard 5 6 2 6" xfId="2374" xr:uid="{00000000-0005-0000-0000-0000F30A0000}"/>
    <cellStyle name="Standard 5 6 3" xfId="647" xr:uid="{00000000-0005-0000-0000-0000F40A0000}"/>
    <cellStyle name="Standard 5 6 3 2" xfId="1721" xr:uid="{00000000-0005-0000-0000-0000F50A0000}"/>
    <cellStyle name="Standard 5 6 3 3" xfId="2793" xr:uid="{00000000-0005-0000-0000-0000F60A0000}"/>
    <cellStyle name="Standard 5 6 4" xfId="398" xr:uid="{00000000-0005-0000-0000-0000F70A0000}"/>
    <cellStyle name="Standard 5 6 4 2" xfId="1473" xr:uid="{00000000-0005-0000-0000-0000F80A0000}"/>
    <cellStyle name="Standard 5 6 4 3" xfId="2545" xr:uid="{00000000-0005-0000-0000-0000F90A0000}"/>
    <cellStyle name="Standard 5 6 5" xfId="914" xr:uid="{00000000-0005-0000-0000-0000FA0A0000}"/>
    <cellStyle name="Standard 5 6 5 2" xfId="1985" xr:uid="{00000000-0005-0000-0000-0000FB0A0000}"/>
    <cellStyle name="Standard 5 6 5 3" xfId="3057" xr:uid="{00000000-0005-0000-0000-0000FC0A0000}"/>
    <cellStyle name="Standard 5 6 6" xfId="1225" xr:uid="{00000000-0005-0000-0000-0000FD0A0000}"/>
    <cellStyle name="Standard 5 6 7" xfId="2297" xr:uid="{00000000-0005-0000-0000-0000FE0A0000}"/>
    <cellStyle name="Standard 5 7" xfId="109" xr:uid="{00000000-0005-0000-0000-0000FF0A0000}"/>
    <cellStyle name="Standard 5 7 2" xfId="616" xr:uid="{00000000-0005-0000-0000-0000000B0000}"/>
    <cellStyle name="Standard 5 7 2 2" xfId="1690" xr:uid="{00000000-0005-0000-0000-0000010B0000}"/>
    <cellStyle name="Standard 5 7 2 3" xfId="2762" xr:uid="{00000000-0005-0000-0000-0000020B0000}"/>
    <cellStyle name="Standard 5 7 3" xfId="367" xr:uid="{00000000-0005-0000-0000-0000030B0000}"/>
    <cellStyle name="Standard 5 7 3 2" xfId="1442" xr:uid="{00000000-0005-0000-0000-0000040B0000}"/>
    <cellStyle name="Standard 5 7 3 3" xfId="2514" xr:uid="{00000000-0005-0000-0000-0000050B0000}"/>
    <cellStyle name="Standard 5 7 4" xfId="883" xr:uid="{00000000-0005-0000-0000-0000060B0000}"/>
    <cellStyle name="Standard 5 7 4 2" xfId="1954" xr:uid="{00000000-0005-0000-0000-0000070B0000}"/>
    <cellStyle name="Standard 5 7 4 3" xfId="3026" xr:uid="{00000000-0005-0000-0000-0000080B0000}"/>
    <cellStyle name="Standard 5 7 5" xfId="1194" xr:uid="{00000000-0005-0000-0000-0000090B0000}"/>
    <cellStyle name="Standard 5 7 6" xfId="2266" xr:uid="{00000000-0005-0000-0000-00000A0B0000}"/>
    <cellStyle name="Standard 5 8" xfId="186" xr:uid="{00000000-0005-0000-0000-00000B0B0000}"/>
    <cellStyle name="Standard 5 8 2" xfId="693" xr:uid="{00000000-0005-0000-0000-00000C0B0000}"/>
    <cellStyle name="Standard 5 8 2 2" xfId="1767" xr:uid="{00000000-0005-0000-0000-00000D0B0000}"/>
    <cellStyle name="Standard 5 8 2 3" xfId="2839" xr:uid="{00000000-0005-0000-0000-00000E0B0000}"/>
    <cellStyle name="Standard 5 8 3" xfId="444" xr:uid="{00000000-0005-0000-0000-00000F0B0000}"/>
    <cellStyle name="Standard 5 8 3 2" xfId="1519" xr:uid="{00000000-0005-0000-0000-0000100B0000}"/>
    <cellStyle name="Standard 5 8 3 3" xfId="2591" xr:uid="{00000000-0005-0000-0000-0000110B0000}"/>
    <cellStyle name="Standard 5 8 4" xfId="960" xr:uid="{00000000-0005-0000-0000-0000120B0000}"/>
    <cellStyle name="Standard 5 8 4 2" xfId="2031" xr:uid="{00000000-0005-0000-0000-0000130B0000}"/>
    <cellStyle name="Standard 5 8 4 3" xfId="3103" xr:uid="{00000000-0005-0000-0000-0000140B0000}"/>
    <cellStyle name="Standard 5 8 5" xfId="1271" xr:uid="{00000000-0005-0000-0000-0000150B0000}"/>
    <cellStyle name="Standard 5 8 6" xfId="2343" xr:uid="{00000000-0005-0000-0000-0000160B0000}"/>
    <cellStyle name="Standard 5 9" xfId="94" xr:uid="{00000000-0005-0000-0000-0000170B0000}"/>
    <cellStyle name="Standard 5 9 2" xfId="601" xr:uid="{00000000-0005-0000-0000-0000180B0000}"/>
    <cellStyle name="Standard 5 9 2 2" xfId="1675" xr:uid="{00000000-0005-0000-0000-0000190B0000}"/>
    <cellStyle name="Standard 5 9 2 3" xfId="2747" xr:uid="{00000000-0005-0000-0000-00001A0B0000}"/>
    <cellStyle name="Standard 5 9 3" xfId="352" xr:uid="{00000000-0005-0000-0000-00001B0B0000}"/>
    <cellStyle name="Standard 5 9 3 2" xfId="1427" xr:uid="{00000000-0005-0000-0000-00001C0B0000}"/>
    <cellStyle name="Standard 5 9 3 3" xfId="2499" xr:uid="{00000000-0005-0000-0000-00001D0B0000}"/>
    <cellStyle name="Standard 5 9 4" xfId="868" xr:uid="{00000000-0005-0000-0000-00001E0B0000}"/>
    <cellStyle name="Standard 5 9 4 2" xfId="1939" xr:uid="{00000000-0005-0000-0000-00001F0B0000}"/>
    <cellStyle name="Standard 5 9 4 3" xfId="3011" xr:uid="{00000000-0005-0000-0000-0000200B0000}"/>
    <cellStyle name="Standard 5 9 5" xfId="1179" xr:uid="{00000000-0005-0000-0000-0000210B0000}"/>
    <cellStyle name="Standard 5 9 6" xfId="2251" xr:uid="{00000000-0005-0000-0000-0000220B0000}"/>
    <cellStyle name="Standard 6" xfId="13" xr:uid="{00000000-0005-0000-0000-0000230B0000}"/>
    <cellStyle name="Standard 7" xfId="14" xr:uid="{00000000-0005-0000-0000-0000240B0000}"/>
    <cellStyle name="Standard 7 10" xfId="557" xr:uid="{00000000-0005-0000-0000-0000250B0000}"/>
    <cellStyle name="Standard 7 10 2" xfId="1072" xr:uid="{00000000-0005-0000-0000-0000260B0000}"/>
    <cellStyle name="Standard 7 10 2 2" xfId="2143" xr:uid="{00000000-0005-0000-0000-0000270B0000}"/>
    <cellStyle name="Standard 7 10 2 3" xfId="3215" xr:uid="{00000000-0005-0000-0000-0000280B0000}"/>
    <cellStyle name="Standard 7 10 3" xfId="1631" xr:uid="{00000000-0005-0000-0000-0000290B0000}"/>
    <cellStyle name="Standard 7 10 4" xfId="2703" xr:uid="{00000000-0005-0000-0000-00002A0B0000}"/>
    <cellStyle name="Standard 7 11" xfId="308" xr:uid="{00000000-0005-0000-0000-00002B0B0000}"/>
    <cellStyle name="Standard 7 11 2" xfId="1383" xr:uid="{00000000-0005-0000-0000-00002C0B0000}"/>
    <cellStyle name="Standard 7 11 3" xfId="2455" xr:uid="{00000000-0005-0000-0000-00002D0B0000}"/>
    <cellStyle name="Standard 7 12" xfId="824" xr:uid="{00000000-0005-0000-0000-00002E0B0000}"/>
    <cellStyle name="Standard 7 12 2" xfId="1895" xr:uid="{00000000-0005-0000-0000-00002F0B0000}"/>
    <cellStyle name="Standard 7 12 3" xfId="2967" xr:uid="{00000000-0005-0000-0000-0000300B0000}"/>
    <cellStyle name="Standard 7 13" xfId="1119" xr:uid="{00000000-0005-0000-0000-0000310B0000}"/>
    <cellStyle name="Standard 7 13 2" xfId="2190" xr:uid="{00000000-0005-0000-0000-0000320B0000}"/>
    <cellStyle name="Standard 7 13 3" xfId="3262" xr:uid="{00000000-0005-0000-0000-0000330B0000}"/>
    <cellStyle name="Standard 7 14" xfId="1135" xr:uid="{00000000-0005-0000-0000-0000340B0000}"/>
    <cellStyle name="Standard 7 15" xfId="2207" xr:uid="{00000000-0005-0000-0000-0000350B0000}"/>
    <cellStyle name="Standard 7 2" xfId="81" xr:uid="{00000000-0005-0000-0000-0000360B0000}"/>
    <cellStyle name="Standard 7 2 2" xfId="173" xr:uid="{00000000-0005-0000-0000-0000370B0000}"/>
    <cellStyle name="Standard 7 2 2 2" xfId="250" xr:uid="{00000000-0005-0000-0000-0000380B0000}"/>
    <cellStyle name="Standard 7 2 2 2 2" xfId="757" xr:uid="{00000000-0005-0000-0000-0000390B0000}"/>
    <cellStyle name="Standard 7 2 2 2 2 2" xfId="1831" xr:uid="{00000000-0005-0000-0000-00003A0B0000}"/>
    <cellStyle name="Standard 7 2 2 2 2 3" xfId="2903" xr:uid="{00000000-0005-0000-0000-00003B0B0000}"/>
    <cellStyle name="Standard 7 2 2 2 3" xfId="508" xr:uid="{00000000-0005-0000-0000-00003C0B0000}"/>
    <cellStyle name="Standard 7 2 2 2 3 2" xfId="1583" xr:uid="{00000000-0005-0000-0000-00003D0B0000}"/>
    <cellStyle name="Standard 7 2 2 2 3 3" xfId="2655" xr:uid="{00000000-0005-0000-0000-00003E0B0000}"/>
    <cellStyle name="Standard 7 2 2 2 4" xfId="1024" xr:uid="{00000000-0005-0000-0000-00003F0B0000}"/>
    <cellStyle name="Standard 7 2 2 2 4 2" xfId="2095" xr:uid="{00000000-0005-0000-0000-0000400B0000}"/>
    <cellStyle name="Standard 7 2 2 2 4 3" xfId="3167" xr:uid="{00000000-0005-0000-0000-0000410B0000}"/>
    <cellStyle name="Standard 7 2 2 2 5" xfId="1335" xr:uid="{00000000-0005-0000-0000-0000420B0000}"/>
    <cellStyle name="Standard 7 2 2 2 6" xfId="2407" xr:uid="{00000000-0005-0000-0000-0000430B0000}"/>
    <cellStyle name="Standard 7 2 2 3" xfId="680" xr:uid="{00000000-0005-0000-0000-0000440B0000}"/>
    <cellStyle name="Standard 7 2 2 3 2" xfId="1754" xr:uid="{00000000-0005-0000-0000-0000450B0000}"/>
    <cellStyle name="Standard 7 2 2 3 3" xfId="2826" xr:uid="{00000000-0005-0000-0000-0000460B0000}"/>
    <cellStyle name="Standard 7 2 2 4" xfId="431" xr:uid="{00000000-0005-0000-0000-0000470B0000}"/>
    <cellStyle name="Standard 7 2 2 4 2" xfId="1506" xr:uid="{00000000-0005-0000-0000-0000480B0000}"/>
    <cellStyle name="Standard 7 2 2 4 3" xfId="2578" xr:uid="{00000000-0005-0000-0000-0000490B0000}"/>
    <cellStyle name="Standard 7 2 2 5" xfId="947" xr:uid="{00000000-0005-0000-0000-00004A0B0000}"/>
    <cellStyle name="Standard 7 2 2 5 2" xfId="2018" xr:uid="{00000000-0005-0000-0000-00004B0B0000}"/>
    <cellStyle name="Standard 7 2 2 5 3" xfId="3090" xr:uid="{00000000-0005-0000-0000-00004C0B0000}"/>
    <cellStyle name="Standard 7 2 2 6" xfId="1258" xr:uid="{00000000-0005-0000-0000-00004D0B0000}"/>
    <cellStyle name="Standard 7 2 2 7" xfId="2330" xr:uid="{00000000-0005-0000-0000-00004E0B0000}"/>
    <cellStyle name="Standard 7 2 3" xfId="204" xr:uid="{00000000-0005-0000-0000-00004F0B0000}"/>
    <cellStyle name="Standard 7 2 3 2" xfId="711" xr:uid="{00000000-0005-0000-0000-0000500B0000}"/>
    <cellStyle name="Standard 7 2 3 2 2" xfId="1785" xr:uid="{00000000-0005-0000-0000-0000510B0000}"/>
    <cellStyle name="Standard 7 2 3 2 3" xfId="2857" xr:uid="{00000000-0005-0000-0000-0000520B0000}"/>
    <cellStyle name="Standard 7 2 3 3" xfId="462" xr:uid="{00000000-0005-0000-0000-0000530B0000}"/>
    <cellStyle name="Standard 7 2 3 3 2" xfId="1537" xr:uid="{00000000-0005-0000-0000-0000540B0000}"/>
    <cellStyle name="Standard 7 2 3 3 3" xfId="2609" xr:uid="{00000000-0005-0000-0000-0000550B0000}"/>
    <cellStyle name="Standard 7 2 3 4" xfId="978" xr:uid="{00000000-0005-0000-0000-0000560B0000}"/>
    <cellStyle name="Standard 7 2 3 4 2" xfId="2049" xr:uid="{00000000-0005-0000-0000-0000570B0000}"/>
    <cellStyle name="Standard 7 2 3 4 3" xfId="3121" xr:uid="{00000000-0005-0000-0000-0000580B0000}"/>
    <cellStyle name="Standard 7 2 3 5" xfId="1289" xr:uid="{00000000-0005-0000-0000-0000590B0000}"/>
    <cellStyle name="Standard 7 2 3 6" xfId="2361" xr:uid="{00000000-0005-0000-0000-00005A0B0000}"/>
    <cellStyle name="Standard 7 2 4" xfId="127" xr:uid="{00000000-0005-0000-0000-00005B0B0000}"/>
    <cellStyle name="Standard 7 2 4 2" xfId="634" xr:uid="{00000000-0005-0000-0000-00005C0B0000}"/>
    <cellStyle name="Standard 7 2 4 2 2" xfId="1708" xr:uid="{00000000-0005-0000-0000-00005D0B0000}"/>
    <cellStyle name="Standard 7 2 4 2 3" xfId="2780" xr:uid="{00000000-0005-0000-0000-00005E0B0000}"/>
    <cellStyle name="Standard 7 2 4 3" xfId="385" xr:uid="{00000000-0005-0000-0000-00005F0B0000}"/>
    <cellStyle name="Standard 7 2 4 3 2" xfId="1460" xr:uid="{00000000-0005-0000-0000-0000600B0000}"/>
    <cellStyle name="Standard 7 2 4 3 3" xfId="2532" xr:uid="{00000000-0005-0000-0000-0000610B0000}"/>
    <cellStyle name="Standard 7 2 4 4" xfId="901" xr:uid="{00000000-0005-0000-0000-0000620B0000}"/>
    <cellStyle name="Standard 7 2 4 4 2" xfId="1972" xr:uid="{00000000-0005-0000-0000-0000630B0000}"/>
    <cellStyle name="Standard 7 2 4 4 3" xfId="3044" xr:uid="{00000000-0005-0000-0000-0000640B0000}"/>
    <cellStyle name="Standard 7 2 4 5" xfId="1212" xr:uid="{00000000-0005-0000-0000-0000650B0000}"/>
    <cellStyle name="Standard 7 2 4 6" xfId="2284" xr:uid="{00000000-0005-0000-0000-0000660B0000}"/>
    <cellStyle name="Standard 7 2 5" xfId="588" xr:uid="{00000000-0005-0000-0000-0000670B0000}"/>
    <cellStyle name="Standard 7 2 5 2" xfId="1103" xr:uid="{00000000-0005-0000-0000-0000680B0000}"/>
    <cellStyle name="Standard 7 2 5 2 2" xfId="2174" xr:uid="{00000000-0005-0000-0000-0000690B0000}"/>
    <cellStyle name="Standard 7 2 5 2 3" xfId="3246" xr:uid="{00000000-0005-0000-0000-00006A0B0000}"/>
    <cellStyle name="Standard 7 2 5 3" xfId="1662" xr:uid="{00000000-0005-0000-0000-00006B0B0000}"/>
    <cellStyle name="Standard 7 2 5 4" xfId="2734" xr:uid="{00000000-0005-0000-0000-00006C0B0000}"/>
    <cellStyle name="Standard 7 2 6" xfId="339" xr:uid="{00000000-0005-0000-0000-00006D0B0000}"/>
    <cellStyle name="Standard 7 2 6 2" xfId="1414" xr:uid="{00000000-0005-0000-0000-00006E0B0000}"/>
    <cellStyle name="Standard 7 2 6 3" xfId="2486" xr:uid="{00000000-0005-0000-0000-00006F0B0000}"/>
    <cellStyle name="Standard 7 2 7" xfId="855" xr:uid="{00000000-0005-0000-0000-0000700B0000}"/>
    <cellStyle name="Standard 7 2 7 2" xfId="1926" xr:uid="{00000000-0005-0000-0000-0000710B0000}"/>
    <cellStyle name="Standard 7 2 7 3" xfId="2998" xr:uid="{00000000-0005-0000-0000-0000720B0000}"/>
    <cellStyle name="Standard 7 2 8" xfId="1166" xr:uid="{00000000-0005-0000-0000-0000730B0000}"/>
    <cellStyle name="Standard 7 2 9" xfId="2238" xr:uid="{00000000-0005-0000-0000-0000740B0000}"/>
    <cellStyle name="Standard 7 3" xfId="64" xr:uid="{00000000-0005-0000-0000-0000750B0000}"/>
    <cellStyle name="Standard 7 3 2" xfId="234" xr:uid="{00000000-0005-0000-0000-0000760B0000}"/>
    <cellStyle name="Standard 7 3 2 2" xfId="741" xr:uid="{00000000-0005-0000-0000-0000770B0000}"/>
    <cellStyle name="Standard 7 3 2 2 2" xfId="1815" xr:uid="{00000000-0005-0000-0000-0000780B0000}"/>
    <cellStyle name="Standard 7 3 2 2 3" xfId="2887" xr:uid="{00000000-0005-0000-0000-0000790B0000}"/>
    <cellStyle name="Standard 7 3 2 3" xfId="492" xr:uid="{00000000-0005-0000-0000-00007A0B0000}"/>
    <cellStyle name="Standard 7 3 2 3 2" xfId="1567" xr:uid="{00000000-0005-0000-0000-00007B0B0000}"/>
    <cellStyle name="Standard 7 3 2 3 3" xfId="2639" xr:uid="{00000000-0005-0000-0000-00007C0B0000}"/>
    <cellStyle name="Standard 7 3 2 4" xfId="1008" xr:uid="{00000000-0005-0000-0000-00007D0B0000}"/>
    <cellStyle name="Standard 7 3 2 4 2" xfId="2079" xr:uid="{00000000-0005-0000-0000-00007E0B0000}"/>
    <cellStyle name="Standard 7 3 2 4 3" xfId="3151" xr:uid="{00000000-0005-0000-0000-00007F0B0000}"/>
    <cellStyle name="Standard 7 3 2 5" xfId="1319" xr:uid="{00000000-0005-0000-0000-0000800B0000}"/>
    <cellStyle name="Standard 7 3 2 6" xfId="2391" xr:uid="{00000000-0005-0000-0000-0000810B0000}"/>
    <cellStyle name="Standard 7 3 3" xfId="157" xr:uid="{00000000-0005-0000-0000-0000820B0000}"/>
    <cellStyle name="Standard 7 3 3 2" xfId="664" xr:uid="{00000000-0005-0000-0000-0000830B0000}"/>
    <cellStyle name="Standard 7 3 3 2 2" xfId="1738" xr:uid="{00000000-0005-0000-0000-0000840B0000}"/>
    <cellStyle name="Standard 7 3 3 2 3" xfId="2810" xr:uid="{00000000-0005-0000-0000-0000850B0000}"/>
    <cellStyle name="Standard 7 3 3 3" xfId="415" xr:uid="{00000000-0005-0000-0000-0000860B0000}"/>
    <cellStyle name="Standard 7 3 3 3 2" xfId="1490" xr:uid="{00000000-0005-0000-0000-0000870B0000}"/>
    <cellStyle name="Standard 7 3 3 3 3" xfId="2562" xr:uid="{00000000-0005-0000-0000-0000880B0000}"/>
    <cellStyle name="Standard 7 3 3 4" xfId="931" xr:uid="{00000000-0005-0000-0000-0000890B0000}"/>
    <cellStyle name="Standard 7 3 3 4 2" xfId="2002" xr:uid="{00000000-0005-0000-0000-00008A0B0000}"/>
    <cellStyle name="Standard 7 3 3 4 3" xfId="3074" xr:uid="{00000000-0005-0000-0000-00008B0B0000}"/>
    <cellStyle name="Standard 7 3 3 5" xfId="1242" xr:uid="{00000000-0005-0000-0000-00008C0B0000}"/>
    <cellStyle name="Standard 7 3 3 6" xfId="2314" xr:uid="{00000000-0005-0000-0000-00008D0B0000}"/>
    <cellStyle name="Standard 7 3 4" xfId="572" xr:uid="{00000000-0005-0000-0000-00008E0B0000}"/>
    <cellStyle name="Standard 7 3 4 2" xfId="1087" xr:uid="{00000000-0005-0000-0000-00008F0B0000}"/>
    <cellStyle name="Standard 7 3 4 2 2" xfId="2158" xr:uid="{00000000-0005-0000-0000-0000900B0000}"/>
    <cellStyle name="Standard 7 3 4 2 3" xfId="3230" xr:uid="{00000000-0005-0000-0000-0000910B0000}"/>
    <cellStyle name="Standard 7 3 4 3" xfId="1646" xr:uid="{00000000-0005-0000-0000-0000920B0000}"/>
    <cellStyle name="Standard 7 3 4 4" xfId="2718" xr:uid="{00000000-0005-0000-0000-0000930B0000}"/>
    <cellStyle name="Standard 7 3 5" xfId="323" xr:uid="{00000000-0005-0000-0000-0000940B0000}"/>
    <cellStyle name="Standard 7 3 5 2" xfId="1398" xr:uid="{00000000-0005-0000-0000-0000950B0000}"/>
    <cellStyle name="Standard 7 3 5 3" xfId="2470" xr:uid="{00000000-0005-0000-0000-0000960B0000}"/>
    <cellStyle name="Standard 7 3 6" xfId="839" xr:uid="{00000000-0005-0000-0000-0000970B0000}"/>
    <cellStyle name="Standard 7 3 6 2" xfId="1910" xr:uid="{00000000-0005-0000-0000-0000980B0000}"/>
    <cellStyle name="Standard 7 3 6 3" xfId="2982" xr:uid="{00000000-0005-0000-0000-0000990B0000}"/>
    <cellStyle name="Standard 7 3 7" xfId="1150" xr:uid="{00000000-0005-0000-0000-00009A0B0000}"/>
    <cellStyle name="Standard 7 3 8" xfId="2222" xr:uid="{00000000-0005-0000-0000-00009B0B0000}"/>
    <cellStyle name="Standard 7 4" xfId="142" xr:uid="{00000000-0005-0000-0000-00009C0B0000}"/>
    <cellStyle name="Standard 7 4 2" xfId="219" xr:uid="{00000000-0005-0000-0000-00009D0B0000}"/>
    <cellStyle name="Standard 7 4 2 2" xfId="726" xr:uid="{00000000-0005-0000-0000-00009E0B0000}"/>
    <cellStyle name="Standard 7 4 2 2 2" xfId="1800" xr:uid="{00000000-0005-0000-0000-00009F0B0000}"/>
    <cellStyle name="Standard 7 4 2 2 3" xfId="2872" xr:uid="{00000000-0005-0000-0000-0000A00B0000}"/>
    <cellStyle name="Standard 7 4 2 3" xfId="477" xr:uid="{00000000-0005-0000-0000-0000A10B0000}"/>
    <cellStyle name="Standard 7 4 2 3 2" xfId="1552" xr:uid="{00000000-0005-0000-0000-0000A20B0000}"/>
    <cellStyle name="Standard 7 4 2 3 3" xfId="2624" xr:uid="{00000000-0005-0000-0000-0000A30B0000}"/>
    <cellStyle name="Standard 7 4 2 4" xfId="993" xr:uid="{00000000-0005-0000-0000-0000A40B0000}"/>
    <cellStyle name="Standard 7 4 2 4 2" xfId="2064" xr:uid="{00000000-0005-0000-0000-0000A50B0000}"/>
    <cellStyle name="Standard 7 4 2 4 3" xfId="3136" xr:uid="{00000000-0005-0000-0000-0000A60B0000}"/>
    <cellStyle name="Standard 7 4 2 5" xfId="1304" xr:uid="{00000000-0005-0000-0000-0000A70B0000}"/>
    <cellStyle name="Standard 7 4 2 6" xfId="2376" xr:uid="{00000000-0005-0000-0000-0000A80B0000}"/>
    <cellStyle name="Standard 7 4 3" xfId="649" xr:uid="{00000000-0005-0000-0000-0000A90B0000}"/>
    <cellStyle name="Standard 7 4 3 2" xfId="1723" xr:uid="{00000000-0005-0000-0000-0000AA0B0000}"/>
    <cellStyle name="Standard 7 4 3 3" xfId="2795" xr:uid="{00000000-0005-0000-0000-0000AB0B0000}"/>
    <cellStyle name="Standard 7 4 4" xfId="400" xr:uid="{00000000-0005-0000-0000-0000AC0B0000}"/>
    <cellStyle name="Standard 7 4 4 2" xfId="1475" xr:uid="{00000000-0005-0000-0000-0000AD0B0000}"/>
    <cellStyle name="Standard 7 4 4 3" xfId="2547" xr:uid="{00000000-0005-0000-0000-0000AE0B0000}"/>
    <cellStyle name="Standard 7 4 5" xfId="916" xr:uid="{00000000-0005-0000-0000-0000AF0B0000}"/>
    <cellStyle name="Standard 7 4 5 2" xfId="1987" xr:uid="{00000000-0005-0000-0000-0000B00B0000}"/>
    <cellStyle name="Standard 7 4 5 3" xfId="3059" xr:uid="{00000000-0005-0000-0000-0000B10B0000}"/>
    <cellStyle name="Standard 7 4 6" xfId="1227" xr:uid="{00000000-0005-0000-0000-0000B20B0000}"/>
    <cellStyle name="Standard 7 4 7" xfId="2299" xr:uid="{00000000-0005-0000-0000-0000B30B0000}"/>
    <cellStyle name="Standard 7 5" xfId="111" xr:uid="{00000000-0005-0000-0000-0000B40B0000}"/>
    <cellStyle name="Standard 7 5 2" xfId="618" xr:uid="{00000000-0005-0000-0000-0000B50B0000}"/>
    <cellStyle name="Standard 7 5 2 2" xfId="1692" xr:uid="{00000000-0005-0000-0000-0000B60B0000}"/>
    <cellStyle name="Standard 7 5 2 3" xfId="2764" xr:uid="{00000000-0005-0000-0000-0000B70B0000}"/>
    <cellStyle name="Standard 7 5 3" xfId="369" xr:uid="{00000000-0005-0000-0000-0000B80B0000}"/>
    <cellStyle name="Standard 7 5 3 2" xfId="1444" xr:uid="{00000000-0005-0000-0000-0000B90B0000}"/>
    <cellStyle name="Standard 7 5 3 3" xfId="2516" xr:uid="{00000000-0005-0000-0000-0000BA0B0000}"/>
    <cellStyle name="Standard 7 5 4" xfId="885" xr:uid="{00000000-0005-0000-0000-0000BB0B0000}"/>
    <cellStyle name="Standard 7 5 4 2" xfId="1956" xr:uid="{00000000-0005-0000-0000-0000BC0B0000}"/>
    <cellStyle name="Standard 7 5 4 3" xfId="3028" xr:uid="{00000000-0005-0000-0000-0000BD0B0000}"/>
    <cellStyle name="Standard 7 5 5" xfId="1196" xr:uid="{00000000-0005-0000-0000-0000BE0B0000}"/>
    <cellStyle name="Standard 7 5 6" xfId="2268" xr:uid="{00000000-0005-0000-0000-0000BF0B0000}"/>
    <cellStyle name="Standard 7 6" xfId="188" xr:uid="{00000000-0005-0000-0000-0000C00B0000}"/>
    <cellStyle name="Standard 7 6 2" xfId="695" xr:uid="{00000000-0005-0000-0000-0000C10B0000}"/>
    <cellStyle name="Standard 7 6 2 2" xfId="1769" xr:uid="{00000000-0005-0000-0000-0000C20B0000}"/>
    <cellStyle name="Standard 7 6 2 3" xfId="2841" xr:uid="{00000000-0005-0000-0000-0000C30B0000}"/>
    <cellStyle name="Standard 7 6 3" xfId="446" xr:uid="{00000000-0005-0000-0000-0000C40B0000}"/>
    <cellStyle name="Standard 7 6 3 2" xfId="1521" xr:uid="{00000000-0005-0000-0000-0000C50B0000}"/>
    <cellStyle name="Standard 7 6 3 3" xfId="2593" xr:uid="{00000000-0005-0000-0000-0000C60B0000}"/>
    <cellStyle name="Standard 7 6 4" xfId="962" xr:uid="{00000000-0005-0000-0000-0000C70B0000}"/>
    <cellStyle name="Standard 7 6 4 2" xfId="2033" xr:uid="{00000000-0005-0000-0000-0000C80B0000}"/>
    <cellStyle name="Standard 7 6 4 3" xfId="3105" xr:uid="{00000000-0005-0000-0000-0000C90B0000}"/>
    <cellStyle name="Standard 7 6 5" xfId="1273" xr:uid="{00000000-0005-0000-0000-0000CA0B0000}"/>
    <cellStyle name="Standard 7 6 6" xfId="2345" xr:uid="{00000000-0005-0000-0000-0000CB0B0000}"/>
    <cellStyle name="Standard 7 7" xfId="96" xr:uid="{00000000-0005-0000-0000-0000CC0B0000}"/>
    <cellStyle name="Standard 7 7 2" xfId="603" xr:uid="{00000000-0005-0000-0000-0000CD0B0000}"/>
    <cellStyle name="Standard 7 7 2 2" xfId="1677" xr:uid="{00000000-0005-0000-0000-0000CE0B0000}"/>
    <cellStyle name="Standard 7 7 2 3" xfId="2749" xr:uid="{00000000-0005-0000-0000-0000CF0B0000}"/>
    <cellStyle name="Standard 7 7 3" xfId="354" xr:uid="{00000000-0005-0000-0000-0000D00B0000}"/>
    <cellStyle name="Standard 7 7 3 2" xfId="1429" xr:uid="{00000000-0005-0000-0000-0000D10B0000}"/>
    <cellStyle name="Standard 7 7 3 3" xfId="2501" xr:uid="{00000000-0005-0000-0000-0000D20B0000}"/>
    <cellStyle name="Standard 7 7 4" xfId="870" xr:uid="{00000000-0005-0000-0000-0000D30B0000}"/>
    <cellStyle name="Standard 7 7 4 2" xfId="1941" xr:uid="{00000000-0005-0000-0000-0000D40B0000}"/>
    <cellStyle name="Standard 7 7 4 3" xfId="3013" xr:uid="{00000000-0005-0000-0000-0000D50B0000}"/>
    <cellStyle name="Standard 7 7 5" xfId="1181" xr:uid="{00000000-0005-0000-0000-0000D60B0000}"/>
    <cellStyle name="Standard 7 7 6" xfId="2253" xr:uid="{00000000-0005-0000-0000-0000D70B0000}"/>
    <cellStyle name="Standard 7 8" xfId="266" xr:uid="{00000000-0005-0000-0000-0000D80B0000}"/>
    <cellStyle name="Standard 7 8 2" xfId="808" xr:uid="{00000000-0005-0000-0000-0000D90B0000}"/>
    <cellStyle name="Standard 7 8 2 2" xfId="1880" xr:uid="{00000000-0005-0000-0000-0000DA0B0000}"/>
    <cellStyle name="Standard 7 8 2 3" xfId="2952" xr:uid="{00000000-0005-0000-0000-0000DB0B0000}"/>
    <cellStyle name="Standard 7 8 3" xfId="774" xr:uid="{00000000-0005-0000-0000-0000DC0B0000}"/>
    <cellStyle name="Standard 7 8 3 2" xfId="1847" xr:uid="{00000000-0005-0000-0000-0000DD0B0000}"/>
    <cellStyle name="Standard 7 8 3 3" xfId="2919" xr:uid="{00000000-0005-0000-0000-0000DE0B0000}"/>
    <cellStyle name="Standard 7 8 4" xfId="524" xr:uid="{00000000-0005-0000-0000-0000DF0B0000}"/>
    <cellStyle name="Standard 7 8 4 2" xfId="1599" xr:uid="{00000000-0005-0000-0000-0000E00B0000}"/>
    <cellStyle name="Standard 7 8 4 3" xfId="2671" xr:uid="{00000000-0005-0000-0000-0000E10B0000}"/>
    <cellStyle name="Standard 7 8 5" xfId="1040" xr:uid="{00000000-0005-0000-0000-0000E20B0000}"/>
    <cellStyle name="Standard 7 8 5 2" xfId="2111" xr:uid="{00000000-0005-0000-0000-0000E30B0000}"/>
    <cellStyle name="Standard 7 8 5 3" xfId="3183" xr:uid="{00000000-0005-0000-0000-0000E40B0000}"/>
    <cellStyle name="Standard 7 8 6" xfId="1351" xr:uid="{00000000-0005-0000-0000-0000E50B0000}"/>
    <cellStyle name="Standard 7 8 7" xfId="2423" xr:uid="{00000000-0005-0000-0000-0000E60B0000}"/>
    <cellStyle name="Standard 7 9" xfId="282" xr:uid="{00000000-0005-0000-0000-0000E70B0000}"/>
    <cellStyle name="Standard 7 9 2" xfId="790" xr:uid="{00000000-0005-0000-0000-0000E80B0000}"/>
    <cellStyle name="Standard 7 9 2 2" xfId="1863" xr:uid="{00000000-0005-0000-0000-0000E90B0000}"/>
    <cellStyle name="Standard 7 9 2 3" xfId="2935" xr:uid="{00000000-0005-0000-0000-0000EA0B0000}"/>
    <cellStyle name="Standard 7 9 3" xfId="540" xr:uid="{00000000-0005-0000-0000-0000EB0B0000}"/>
    <cellStyle name="Standard 7 9 3 2" xfId="1615" xr:uid="{00000000-0005-0000-0000-0000EC0B0000}"/>
    <cellStyle name="Standard 7 9 3 3" xfId="2687" xr:uid="{00000000-0005-0000-0000-0000ED0B0000}"/>
    <cellStyle name="Standard 7 9 4" xfId="1056" xr:uid="{00000000-0005-0000-0000-0000EE0B0000}"/>
    <cellStyle name="Standard 7 9 4 2" xfId="2127" xr:uid="{00000000-0005-0000-0000-0000EF0B0000}"/>
    <cellStyle name="Standard 7 9 4 3" xfId="3199" xr:uid="{00000000-0005-0000-0000-0000F00B0000}"/>
    <cellStyle name="Standard 7 9 5" xfId="1367" xr:uid="{00000000-0005-0000-0000-0000F10B0000}"/>
    <cellStyle name="Standard 7 9 6" xfId="2439" xr:uid="{00000000-0005-0000-0000-0000F20B0000}"/>
    <cellStyle name="Standard 8" xfId="19" xr:uid="{00000000-0005-0000-0000-0000F30B0000}"/>
    <cellStyle name="Standard 8 10" xfId="562" xr:uid="{00000000-0005-0000-0000-0000F40B0000}"/>
    <cellStyle name="Standard 8 10 2" xfId="1077" xr:uid="{00000000-0005-0000-0000-0000F50B0000}"/>
    <cellStyle name="Standard 8 10 2 2" xfId="2148" xr:uid="{00000000-0005-0000-0000-0000F60B0000}"/>
    <cellStyle name="Standard 8 10 2 3" xfId="3220" xr:uid="{00000000-0005-0000-0000-0000F70B0000}"/>
    <cellStyle name="Standard 8 10 3" xfId="1636" xr:uid="{00000000-0005-0000-0000-0000F80B0000}"/>
    <cellStyle name="Standard 8 10 4" xfId="2708" xr:uid="{00000000-0005-0000-0000-0000F90B0000}"/>
    <cellStyle name="Standard 8 11" xfId="313" xr:uid="{00000000-0005-0000-0000-0000FA0B0000}"/>
    <cellStyle name="Standard 8 11 2" xfId="1388" xr:uid="{00000000-0005-0000-0000-0000FB0B0000}"/>
    <cellStyle name="Standard 8 11 3" xfId="2460" xr:uid="{00000000-0005-0000-0000-0000FC0B0000}"/>
    <cellStyle name="Standard 8 12" xfId="829" xr:uid="{00000000-0005-0000-0000-0000FD0B0000}"/>
    <cellStyle name="Standard 8 12 2" xfId="1900" xr:uid="{00000000-0005-0000-0000-0000FE0B0000}"/>
    <cellStyle name="Standard 8 12 3" xfId="2972" xr:uid="{00000000-0005-0000-0000-0000FF0B0000}"/>
    <cellStyle name="Standard 8 13" xfId="1124" xr:uid="{00000000-0005-0000-0000-0000000C0000}"/>
    <cellStyle name="Standard 8 13 2" xfId="2195" xr:uid="{00000000-0005-0000-0000-0000010C0000}"/>
    <cellStyle name="Standard 8 13 3" xfId="3267" xr:uid="{00000000-0005-0000-0000-0000020C0000}"/>
    <cellStyle name="Standard 8 14" xfId="1140" xr:uid="{00000000-0005-0000-0000-0000030C0000}"/>
    <cellStyle name="Standard 8 15" xfId="2212" xr:uid="{00000000-0005-0000-0000-0000040C0000}"/>
    <cellStyle name="Standard 8 2" xfId="86" xr:uid="{00000000-0005-0000-0000-0000050C0000}"/>
    <cellStyle name="Standard 8 2 2" xfId="178" xr:uid="{00000000-0005-0000-0000-0000060C0000}"/>
    <cellStyle name="Standard 8 2 2 2" xfId="255" xr:uid="{00000000-0005-0000-0000-0000070C0000}"/>
    <cellStyle name="Standard 8 2 2 2 2" xfId="762" xr:uid="{00000000-0005-0000-0000-0000080C0000}"/>
    <cellStyle name="Standard 8 2 2 2 2 2" xfId="1836" xr:uid="{00000000-0005-0000-0000-0000090C0000}"/>
    <cellStyle name="Standard 8 2 2 2 2 3" xfId="2908" xr:uid="{00000000-0005-0000-0000-00000A0C0000}"/>
    <cellStyle name="Standard 8 2 2 2 3" xfId="513" xr:uid="{00000000-0005-0000-0000-00000B0C0000}"/>
    <cellStyle name="Standard 8 2 2 2 3 2" xfId="1588" xr:uid="{00000000-0005-0000-0000-00000C0C0000}"/>
    <cellStyle name="Standard 8 2 2 2 3 3" xfId="2660" xr:uid="{00000000-0005-0000-0000-00000D0C0000}"/>
    <cellStyle name="Standard 8 2 2 2 4" xfId="1029" xr:uid="{00000000-0005-0000-0000-00000E0C0000}"/>
    <cellStyle name="Standard 8 2 2 2 4 2" xfId="2100" xr:uid="{00000000-0005-0000-0000-00000F0C0000}"/>
    <cellStyle name="Standard 8 2 2 2 4 3" xfId="3172" xr:uid="{00000000-0005-0000-0000-0000100C0000}"/>
    <cellStyle name="Standard 8 2 2 2 5" xfId="1340" xr:uid="{00000000-0005-0000-0000-0000110C0000}"/>
    <cellStyle name="Standard 8 2 2 2 6" xfId="2412" xr:uid="{00000000-0005-0000-0000-0000120C0000}"/>
    <cellStyle name="Standard 8 2 2 3" xfId="685" xr:uid="{00000000-0005-0000-0000-0000130C0000}"/>
    <cellStyle name="Standard 8 2 2 3 2" xfId="1759" xr:uid="{00000000-0005-0000-0000-0000140C0000}"/>
    <cellStyle name="Standard 8 2 2 3 3" xfId="2831" xr:uid="{00000000-0005-0000-0000-0000150C0000}"/>
    <cellStyle name="Standard 8 2 2 4" xfId="436" xr:uid="{00000000-0005-0000-0000-0000160C0000}"/>
    <cellStyle name="Standard 8 2 2 4 2" xfId="1511" xr:uid="{00000000-0005-0000-0000-0000170C0000}"/>
    <cellStyle name="Standard 8 2 2 4 3" xfId="2583" xr:uid="{00000000-0005-0000-0000-0000180C0000}"/>
    <cellStyle name="Standard 8 2 2 5" xfId="952" xr:uid="{00000000-0005-0000-0000-0000190C0000}"/>
    <cellStyle name="Standard 8 2 2 5 2" xfId="2023" xr:uid="{00000000-0005-0000-0000-00001A0C0000}"/>
    <cellStyle name="Standard 8 2 2 5 3" xfId="3095" xr:uid="{00000000-0005-0000-0000-00001B0C0000}"/>
    <cellStyle name="Standard 8 2 2 6" xfId="1263" xr:uid="{00000000-0005-0000-0000-00001C0C0000}"/>
    <cellStyle name="Standard 8 2 2 7" xfId="2335" xr:uid="{00000000-0005-0000-0000-00001D0C0000}"/>
    <cellStyle name="Standard 8 2 3" xfId="209" xr:uid="{00000000-0005-0000-0000-00001E0C0000}"/>
    <cellStyle name="Standard 8 2 3 2" xfId="716" xr:uid="{00000000-0005-0000-0000-00001F0C0000}"/>
    <cellStyle name="Standard 8 2 3 2 2" xfId="1790" xr:uid="{00000000-0005-0000-0000-0000200C0000}"/>
    <cellStyle name="Standard 8 2 3 2 3" xfId="2862" xr:uid="{00000000-0005-0000-0000-0000210C0000}"/>
    <cellStyle name="Standard 8 2 3 3" xfId="467" xr:uid="{00000000-0005-0000-0000-0000220C0000}"/>
    <cellStyle name="Standard 8 2 3 3 2" xfId="1542" xr:uid="{00000000-0005-0000-0000-0000230C0000}"/>
    <cellStyle name="Standard 8 2 3 3 3" xfId="2614" xr:uid="{00000000-0005-0000-0000-0000240C0000}"/>
    <cellStyle name="Standard 8 2 3 4" xfId="983" xr:uid="{00000000-0005-0000-0000-0000250C0000}"/>
    <cellStyle name="Standard 8 2 3 4 2" xfId="2054" xr:uid="{00000000-0005-0000-0000-0000260C0000}"/>
    <cellStyle name="Standard 8 2 3 4 3" xfId="3126" xr:uid="{00000000-0005-0000-0000-0000270C0000}"/>
    <cellStyle name="Standard 8 2 3 5" xfId="1294" xr:uid="{00000000-0005-0000-0000-0000280C0000}"/>
    <cellStyle name="Standard 8 2 3 6" xfId="2366" xr:uid="{00000000-0005-0000-0000-0000290C0000}"/>
    <cellStyle name="Standard 8 2 4" xfId="132" xr:uid="{00000000-0005-0000-0000-00002A0C0000}"/>
    <cellStyle name="Standard 8 2 4 2" xfId="639" xr:uid="{00000000-0005-0000-0000-00002B0C0000}"/>
    <cellStyle name="Standard 8 2 4 2 2" xfId="1713" xr:uid="{00000000-0005-0000-0000-00002C0C0000}"/>
    <cellStyle name="Standard 8 2 4 2 3" xfId="2785" xr:uid="{00000000-0005-0000-0000-00002D0C0000}"/>
    <cellStyle name="Standard 8 2 4 3" xfId="390" xr:uid="{00000000-0005-0000-0000-00002E0C0000}"/>
    <cellStyle name="Standard 8 2 4 3 2" xfId="1465" xr:uid="{00000000-0005-0000-0000-00002F0C0000}"/>
    <cellStyle name="Standard 8 2 4 3 3" xfId="2537" xr:uid="{00000000-0005-0000-0000-0000300C0000}"/>
    <cellStyle name="Standard 8 2 4 4" xfId="906" xr:uid="{00000000-0005-0000-0000-0000310C0000}"/>
    <cellStyle name="Standard 8 2 4 4 2" xfId="1977" xr:uid="{00000000-0005-0000-0000-0000320C0000}"/>
    <cellStyle name="Standard 8 2 4 4 3" xfId="3049" xr:uid="{00000000-0005-0000-0000-0000330C0000}"/>
    <cellStyle name="Standard 8 2 4 5" xfId="1217" xr:uid="{00000000-0005-0000-0000-0000340C0000}"/>
    <cellStyle name="Standard 8 2 4 6" xfId="2289" xr:uid="{00000000-0005-0000-0000-0000350C0000}"/>
    <cellStyle name="Standard 8 2 5" xfId="593" xr:uid="{00000000-0005-0000-0000-0000360C0000}"/>
    <cellStyle name="Standard 8 2 5 2" xfId="1108" xr:uid="{00000000-0005-0000-0000-0000370C0000}"/>
    <cellStyle name="Standard 8 2 5 2 2" xfId="2179" xr:uid="{00000000-0005-0000-0000-0000380C0000}"/>
    <cellStyle name="Standard 8 2 5 2 3" xfId="3251" xr:uid="{00000000-0005-0000-0000-0000390C0000}"/>
    <cellStyle name="Standard 8 2 5 3" xfId="1667" xr:uid="{00000000-0005-0000-0000-00003A0C0000}"/>
    <cellStyle name="Standard 8 2 5 4" xfId="2739" xr:uid="{00000000-0005-0000-0000-00003B0C0000}"/>
    <cellStyle name="Standard 8 2 6" xfId="344" xr:uid="{00000000-0005-0000-0000-00003C0C0000}"/>
    <cellStyle name="Standard 8 2 6 2" xfId="1419" xr:uid="{00000000-0005-0000-0000-00003D0C0000}"/>
    <cellStyle name="Standard 8 2 6 3" xfId="2491" xr:uid="{00000000-0005-0000-0000-00003E0C0000}"/>
    <cellStyle name="Standard 8 2 7" xfId="860" xr:uid="{00000000-0005-0000-0000-00003F0C0000}"/>
    <cellStyle name="Standard 8 2 7 2" xfId="1931" xr:uid="{00000000-0005-0000-0000-0000400C0000}"/>
    <cellStyle name="Standard 8 2 7 3" xfId="3003" xr:uid="{00000000-0005-0000-0000-0000410C0000}"/>
    <cellStyle name="Standard 8 2 8" xfId="1171" xr:uid="{00000000-0005-0000-0000-0000420C0000}"/>
    <cellStyle name="Standard 8 2 9" xfId="2243" xr:uid="{00000000-0005-0000-0000-0000430C0000}"/>
    <cellStyle name="Standard 8 3" xfId="69" xr:uid="{00000000-0005-0000-0000-0000440C0000}"/>
    <cellStyle name="Standard 8 3 2" xfId="239" xr:uid="{00000000-0005-0000-0000-0000450C0000}"/>
    <cellStyle name="Standard 8 3 2 2" xfId="746" xr:uid="{00000000-0005-0000-0000-0000460C0000}"/>
    <cellStyle name="Standard 8 3 2 2 2" xfId="1820" xr:uid="{00000000-0005-0000-0000-0000470C0000}"/>
    <cellStyle name="Standard 8 3 2 2 3" xfId="2892" xr:uid="{00000000-0005-0000-0000-0000480C0000}"/>
    <cellStyle name="Standard 8 3 2 3" xfId="497" xr:uid="{00000000-0005-0000-0000-0000490C0000}"/>
    <cellStyle name="Standard 8 3 2 3 2" xfId="1572" xr:uid="{00000000-0005-0000-0000-00004A0C0000}"/>
    <cellStyle name="Standard 8 3 2 3 3" xfId="2644" xr:uid="{00000000-0005-0000-0000-00004B0C0000}"/>
    <cellStyle name="Standard 8 3 2 4" xfId="1013" xr:uid="{00000000-0005-0000-0000-00004C0C0000}"/>
    <cellStyle name="Standard 8 3 2 4 2" xfId="2084" xr:uid="{00000000-0005-0000-0000-00004D0C0000}"/>
    <cellStyle name="Standard 8 3 2 4 3" xfId="3156" xr:uid="{00000000-0005-0000-0000-00004E0C0000}"/>
    <cellStyle name="Standard 8 3 2 5" xfId="1324" xr:uid="{00000000-0005-0000-0000-00004F0C0000}"/>
    <cellStyle name="Standard 8 3 2 6" xfId="2396" xr:uid="{00000000-0005-0000-0000-0000500C0000}"/>
    <cellStyle name="Standard 8 3 3" xfId="162" xr:uid="{00000000-0005-0000-0000-0000510C0000}"/>
    <cellStyle name="Standard 8 3 3 2" xfId="669" xr:uid="{00000000-0005-0000-0000-0000520C0000}"/>
    <cellStyle name="Standard 8 3 3 2 2" xfId="1743" xr:uid="{00000000-0005-0000-0000-0000530C0000}"/>
    <cellStyle name="Standard 8 3 3 2 3" xfId="2815" xr:uid="{00000000-0005-0000-0000-0000540C0000}"/>
    <cellStyle name="Standard 8 3 3 3" xfId="420" xr:uid="{00000000-0005-0000-0000-0000550C0000}"/>
    <cellStyle name="Standard 8 3 3 3 2" xfId="1495" xr:uid="{00000000-0005-0000-0000-0000560C0000}"/>
    <cellStyle name="Standard 8 3 3 3 3" xfId="2567" xr:uid="{00000000-0005-0000-0000-0000570C0000}"/>
    <cellStyle name="Standard 8 3 3 4" xfId="936" xr:uid="{00000000-0005-0000-0000-0000580C0000}"/>
    <cellStyle name="Standard 8 3 3 4 2" xfId="2007" xr:uid="{00000000-0005-0000-0000-0000590C0000}"/>
    <cellStyle name="Standard 8 3 3 4 3" xfId="3079" xr:uid="{00000000-0005-0000-0000-00005A0C0000}"/>
    <cellStyle name="Standard 8 3 3 5" xfId="1247" xr:uid="{00000000-0005-0000-0000-00005B0C0000}"/>
    <cellStyle name="Standard 8 3 3 6" xfId="2319" xr:uid="{00000000-0005-0000-0000-00005C0C0000}"/>
    <cellStyle name="Standard 8 3 4" xfId="577" xr:uid="{00000000-0005-0000-0000-00005D0C0000}"/>
    <cellStyle name="Standard 8 3 4 2" xfId="1092" xr:uid="{00000000-0005-0000-0000-00005E0C0000}"/>
    <cellStyle name="Standard 8 3 4 2 2" xfId="2163" xr:uid="{00000000-0005-0000-0000-00005F0C0000}"/>
    <cellStyle name="Standard 8 3 4 2 3" xfId="3235" xr:uid="{00000000-0005-0000-0000-0000600C0000}"/>
    <cellStyle name="Standard 8 3 4 3" xfId="1651" xr:uid="{00000000-0005-0000-0000-0000610C0000}"/>
    <cellStyle name="Standard 8 3 4 4" xfId="2723" xr:uid="{00000000-0005-0000-0000-0000620C0000}"/>
    <cellStyle name="Standard 8 3 5" xfId="328" xr:uid="{00000000-0005-0000-0000-0000630C0000}"/>
    <cellStyle name="Standard 8 3 5 2" xfId="1403" xr:uid="{00000000-0005-0000-0000-0000640C0000}"/>
    <cellStyle name="Standard 8 3 5 3" xfId="2475" xr:uid="{00000000-0005-0000-0000-0000650C0000}"/>
    <cellStyle name="Standard 8 3 6" xfId="844" xr:uid="{00000000-0005-0000-0000-0000660C0000}"/>
    <cellStyle name="Standard 8 3 6 2" xfId="1915" xr:uid="{00000000-0005-0000-0000-0000670C0000}"/>
    <cellStyle name="Standard 8 3 6 3" xfId="2987" xr:uid="{00000000-0005-0000-0000-0000680C0000}"/>
    <cellStyle name="Standard 8 3 7" xfId="1155" xr:uid="{00000000-0005-0000-0000-0000690C0000}"/>
    <cellStyle name="Standard 8 3 8" xfId="2227" xr:uid="{00000000-0005-0000-0000-00006A0C0000}"/>
    <cellStyle name="Standard 8 4" xfId="147" xr:uid="{00000000-0005-0000-0000-00006B0C0000}"/>
    <cellStyle name="Standard 8 4 2" xfId="224" xr:uid="{00000000-0005-0000-0000-00006C0C0000}"/>
    <cellStyle name="Standard 8 4 2 2" xfId="731" xr:uid="{00000000-0005-0000-0000-00006D0C0000}"/>
    <cellStyle name="Standard 8 4 2 2 2" xfId="1805" xr:uid="{00000000-0005-0000-0000-00006E0C0000}"/>
    <cellStyle name="Standard 8 4 2 2 3" xfId="2877" xr:uid="{00000000-0005-0000-0000-00006F0C0000}"/>
    <cellStyle name="Standard 8 4 2 3" xfId="482" xr:uid="{00000000-0005-0000-0000-0000700C0000}"/>
    <cellStyle name="Standard 8 4 2 3 2" xfId="1557" xr:uid="{00000000-0005-0000-0000-0000710C0000}"/>
    <cellStyle name="Standard 8 4 2 3 3" xfId="2629" xr:uid="{00000000-0005-0000-0000-0000720C0000}"/>
    <cellStyle name="Standard 8 4 2 4" xfId="998" xr:uid="{00000000-0005-0000-0000-0000730C0000}"/>
    <cellStyle name="Standard 8 4 2 4 2" xfId="2069" xr:uid="{00000000-0005-0000-0000-0000740C0000}"/>
    <cellStyle name="Standard 8 4 2 4 3" xfId="3141" xr:uid="{00000000-0005-0000-0000-0000750C0000}"/>
    <cellStyle name="Standard 8 4 2 5" xfId="1309" xr:uid="{00000000-0005-0000-0000-0000760C0000}"/>
    <cellStyle name="Standard 8 4 2 6" xfId="2381" xr:uid="{00000000-0005-0000-0000-0000770C0000}"/>
    <cellStyle name="Standard 8 4 3" xfId="654" xr:uid="{00000000-0005-0000-0000-0000780C0000}"/>
    <cellStyle name="Standard 8 4 3 2" xfId="1728" xr:uid="{00000000-0005-0000-0000-0000790C0000}"/>
    <cellStyle name="Standard 8 4 3 3" xfId="2800" xr:uid="{00000000-0005-0000-0000-00007A0C0000}"/>
    <cellStyle name="Standard 8 4 4" xfId="405" xr:uid="{00000000-0005-0000-0000-00007B0C0000}"/>
    <cellStyle name="Standard 8 4 4 2" xfId="1480" xr:uid="{00000000-0005-0000-0000-00007C0C0000}"/>
    <cellStyle name="Standard 8 4 4 3" xfId="2552" xr:uid="{00000000-0005-0000-0000-00007D0C0000}"/>
    <cellStyle name="Standard 8 4 5" xfId="921" xr:uid="{00000000-0005-0000-0000-00007E0C0000}"/>
    <cellStyle name="Standard 8 4 5 2" xfId="1992" xr:uid="{00000000-0005-0000-0000-00007F0C0000}"/>
    <cellStyle name="Standard 8 4 5 3" xfId="3064" xr:uid="{00000000-0005-0000-0000-0000800C0000}"/>
    <cellStyle name="Standard 8 4 6" xfId="1232" xr:uid="{00000000-0005-0000-0000-0000810C0000}"/>
    <cellStyle name="Standard 8 4 7" xfId="2304" xr:uid="{00000000-0005-0000-0000-0000820C0000}"/>
    <cellStyle name="Standard 8 5" xfId="116" xr:uid="{00000000-0005-0000-0000-0000830C0000}"/>
    <cellStyle name="Standard 8 5 2" xfId="623" xr:uid="{00000000-0005-0000-0000-0000840C0000}"/>
    <cellStyle name="Standard 8 5 2 2" xfId="1697" xr:uid="{00000000-0005-0000-0000-0000850C0000}"/>
    <cellStyle name="Standard 8 5 2 3" xfId="2769" xr:uid="{00000000-0005-0000-0000-0000860C0000}"/>
    <cellStyle name="Standard 8 5 3" xfId="374" xr:uid="{00000000-0005-0000-0000-0000870C0000}"/>
    <cellStyle name="Standard 8 5 3 2" xfId="1449" xr:uid="{00000000-0005-0000-0000-0000880C0000}"/>
    <cellStyle name="Standard 8 5 3 3" xfId="2521" xr:uid="{00000000-0005-0000-0000-0000890C0000}"/>
    <cellStyle name="Standard 8 5 4" xfId="890" xr:uid="{00000000-0005-0000-0000-00008A0C0000}"/>
    <cellStyle name="Standard 8 5 4 2" xfId="1961" xr:uid="{00000000-0005-0000-0000-00008B0C0000}"/>
    <cellStyle name="Standard 8 5 4 3" xfId="3033" xr:uid="{00000000-0005-0000-0000-00008C0C0000}"/>
    <cellStyle name="Standard 8 5 5" xfId="1201" xr:uid="{00000000-0005-0000-0000-00008D0C0000}"/>
    <cellStyle name="Standard 8 5 6" xfId="2273" xr:uid="{00000000-0005-0000-0000-00008E0C0000}"/>
    <cellStyle name="Standard 8 6" xfId="193" xr:uid="{00000000-0005-0000-0000-00008F0C0000}"/>
    <cellStyle name="Standard 8 6 2" xfId="700" xr:uid="{00000000-0005-0000-0000-0000900C0000}"/>
    <cellStyle name="Standard 8 6 2 2" xfId="1774" xr:uid="{00000000-0005-0000-0000-0000910C0000}"/>
    <cellStyle name="Standard 8 6 2 3" xfId="2846" xr:uid="{00000000-0005-0000-0000-0000920C0000}"/>
    <cellStyle name="Standard 8 6 3" xfId="451" xr:uid="{00000000-0005-0000-0000-0000930C0000}"/>
    <cellStyle name="Standard 8 6 3 2" xfId="1526" xr:uid="{00000000-0005-0000-0000-0000940C0000}"/>
    <cellStyle name="Standard 8 6 3 3" xfId="2598" xr:uid="{00000000-0005-0000-0000-0000950C0000}"/>
    <cellStyle name="Standard 8 6 4" xfId="967" xr:uid="{00000000-0005-0000-0000-0000960C0000}"/>
    <cellStyle name="Standard 8 6 4 2" xfId="2038" xr:uid="{00000000-0005-0000-0000-0000970C0000}"/>
    <cellStyle name="Standard 8 6 4 3" xfId="3110" xr:uid="{00000000-0005-0000-0000-0000980C0000}"/>
    <cellStyle name="Standard 8 6 5" xfId="1278" xr:uid="{00000000-0005-0000-0000-0000990C0000}"/>
    <cellStyle name="Standard 8 6 6" xfId="2350" xr:uid="{00000000-0005-0000-0000-00009A0C0000}"/>
    <cellStyle name="Standard 8 7" xfId="101" xr:uid="{00000000-0005-0000-0000-00009B0C0000}"/>
    <cellStyle name="Standard 8 7 2" xfId="608" xr:uid="{00000000-0005-0000-0000-00009C0C0000}"/>
    <cellStyle name="Standard 8 7 2 2" xfId="1682" xr:uid="{00000000-0005-0000-0000-00009D0C0000}"/>
    <cellStyle name="Standard 8 7 2 3" xfId="2754" xr:uid="{00000000-0005-0000-0000-00009E0C0000}"/>
    <cellStyle name="Standard 8 7 3" xfId="359" xr:uid="{00000000-0005-0000-0000-00009F0C0000}"/>
    <cellStyle name="Standard 8 7 3 2" xfId="1434" xr:uid="{00000000-0005-0000-0000-0000A00C0000}"/>
    <cellStyle name="Standard 8 7 3 3" xfId="2506" xr:uid="{00000000-0005-0000-0000-0000A10C0000}"/>
    <cellStyle name="Standard 8 7 4" xfId="875" xr:uid="{00000000-0005-0000-0000-0000A20C0000}"/>
    <cellStyle name="Standard 8 7 4 2" xfId="1946" xr:uid="{00000000-0005-0000-0000-0000A30C0000}"/>
    <cellStyle name="Standard 8 7 4 3" xfId="3018" xr:uid="{00000000-0005-0000-0000-0000A40C0000}"/>
    <cellStyle name="Standard 8 7 5" xfId="1186" xr:uid="{00000000-0005-0000-0000-0000A50C0000}"/>
    <cellStyle name="Standard 8 7 6" xfId="2258" xr:uid="{00000000-0005-0000-0000-0000A60C0000}"/>
    <cellStyle name="Standard 8 8" xfId="271" xr:uid="{00000000-0005-0000-0000-0000A70C0000}"/>
    <cellStyle name="Standard 8 8 2" xfId="813" xr:uid="{00000000-0005-0000-0000-0000A80C0000}"/>
    <cellStyle name="Standard 8 8 2 2" xfId="1885" xr:uid="{00000000-0005-0000-0000-0000A90C0000}"/>
    <cellStyle name="Standard 8 8 2 3" xfId="2957" xr:uid="{00000000-0005-0000-0000-0000AA0C0000}"/>
    <cellStyle name="Standard 8 8 3" xfId="779" xr:uid="{00000000-0005-0000-0000-0000AB0C0000}"/>
    <cellStyle name="Standard 8 8 3 2" xfId="1852" xr:uid="{00000000-0005-0000-0000-0000AC0C0000}"/>
    <cellStyle name="Standard 8 8 3 3" xfId="2924" xr:uid="{00000000-0005-0000-0000-0000AD0C0000}"/>
    <cellStyle name="Standard 8 8 4" xfId="529" xr:uid="{00000000-0005-0000-0000-0000AE0C0000}"/>
    <cellStyle name="Standard 8 8 4 2" xfId="1604" xr:uid="{00000000-0005-0000-0000-0000AF0C0000}"/>
    <cellStyle name="Standard 8 8 4 3" xfId="2676" xr:uid="{00000000-0005-0000-0000-0000B00C0000}"/>
    <cellStyle name="Standard 8 8 5" xfId="1045" xr:uid="{00000000-0005-0000-0000-0000B10C0000}"/>
    <cellStyle name="Standard 8 8 5 2" xfId="2116" xr:uid="{00000000-0005-0000-0000-0000B20C0000}"/>
    <cellStyle name="Standard 8 8 5 3" xfId="3188" xr:uid="{00000000-0005-0000-0000-0000B30C0000}"/>
    <cellStyle name="Standard 8 8 6" xfId="1356" xr:uid="{00000000-0005-0000-0000-0000B40C0000}"/>
    <cellStyle name="Standard 8 8 7" xfId="2428" xr:uid="{00000000-0005-0000-0000-0000B50C0000}"/>
    <cellStyle name="Standard 8 9" xfId="287" xr:uid="{00000000-0005-0000-0000-0000B60C0000}"/>
    <cellStyle name="Standard 8 9 2" xfId="795" xr:uid="{00000000-0005-0000-0000-0000B70C0000}"/>
    <cellStyle name="Standard 8 9 2 2" xfId="1868" xr:uid="{00000000-0005-0000-0000-0000B80C0000}"/>
    <cellStyle name="Standard 8 9 2 3" xfId="2940" xr:uid="{00000000-0005-0000-0000-0000B90C0000}"/>
    <cellStyle name="Standard 8 9 3" xfId="545" xr:uid="{00000000-0005-0000-0000-0000BA0C0000}"/>
    <cellStyle name="Standard 8 9 3 2" xfId="1620" xr:uid="{00000000-0005-0000-0000-0000BB0C0000}"/>
    <cellStyle name="Standard 8 9 3 3" xfId="2692" xr:uid="{00000000-0005-0000-0000-0000BC0C0000}"/>
    <cellStyle name="Standard 8 9 4" xfId="1061" xr:uid="{00000000-0005-0000-0000-0000BD0C0000}"/>
    <cellStyle name="Standard 8 9 4 2" xfId="2132" xr:uid="{00000000-0005-0000-0000-0000BE0C0000}"/>
    <cellStyle name="Standard 8 9 4 3" xfId="3204" xr:uid="{00000000-0005-0000-0000-0000BF0C0000}"/>
    <cellStyle name="Standard 8 9 5" xfId="1372" xr:uid="{00000000-0005-0000-0000-0000C00C0000}"/>
    <cellStyle name="Standard 8 9 6" xfId="2444" xr:uid="{00000000-0005-0000-0000-0000C10C0000}"/>
    <cellStyle name="Standard 9" xfId="24" xr:uid="{00000000-0005-0000-0000-0000C20C0000}"/>
    <cellStyle name="Standard 9 2" xfId="30" xr:uid="{00000000-0005-0000-0000-0000C30C0000}"/>
    <cellStyle name="Standard neu" xfId="300" xr:uid="{00000000-0005-0000-0000-0000C40C0000}"/>
    <cellStyle name="Text" xfId="301" xr:uid="{00000000-0005-0000-0000-0000C50C0000}"/>
    <cellStyle name="w_Z+02nr_Sz_AS10_kR_G" xfId="302" xr:uid="{00000000-0005-0000-0000-0000C60C0000}"/>
    <cellStyle name="ZeileSpalterot" xfId="28" xr:uid="{00000000-0005-0000-0000-0000C70C0000}"/>
  </cellStyles>
  <dxfs count="4">
    <dxf>
      <fill>
        <patternFill>
          <bgColor theme="9" tint="0.39994506668294322"/>
        </patternFill>
      </fill>
    </dxf>
    <dxf>
      <fill>
        <patternFill>
          <bgColor rgb="FFFF7C80"/>
        </patternFill>
      </fill>
    </dxf>
    <dxf>
      <font>
        <color auto="1"/>
      </font>
      <fill>
        <patternFill>
          <bgColor theme="9" tint="0.39994506668294322"/>
        </patternFill>
      </fill>
    </dxf>
    <dxf>
      <fill>
        <patternFill>
          <bgColor rgb="FFFF7C80"/>
        </patternFill>
      </fill>
    </dxf>
  </dxfs>
  <tableStyles count="0" defaultTableStyle="TableStyleMedium2" defaultPivotStyle="PivotStyleLight16"/>
  <colors>
    <mruColors>
      <color rgb="FFFF3300"/>
      <color rgb="FFFF7C80"/>
      <color rgb="FFF58B83"/>
      <color rgb="FFF83A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13.xml><?xml version="1.0" encoding="utf-8"?>
<ax:ocx xmlns:ax="http://schemas.microsoft.com/office/2006/activeX" xmlns:r="http://schemas.openxmlformats.org/officeDocument/2006/relationships" ax:classid="{8BD21D30-EC42-11CE-9E0D-00AA006002F3}"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3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8BD21D30-EC42-11CE-9E0D-00AA006002F3}" ax:persistence="persistStreamInit" r:id="rId1"/>
</file>

<file path=xl/activeX/activeX218.xml><?xml version="1.0" encoding="utf-8"?>
<ax:ocx xmlns:ax="http://schemas.microsoft.com/office/2006/activeX" xmlns:r="http://schemas.openxmlformats.org/officeDocument/2006/relationships" ax:classid="{8BD21D30-EC42-11CE-9E0D-00AA006002F3}"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20.xml><?xml version="1.0" encoding="utf-8"?>
<ax:ocx xmlns:ax="http://schemas.microsoft.com/office/2006/activeX" xmlns:r="http://schemas.openxmlformats.org/officeDocument/2006/relationships" ax:classid="{8BD21D30-EC42-11CE-9E0D-00AA006002F3}" ax:persistence="persistStreamInit" r:id="rId1"/>
</file>

<file path=xl/activeX/activeX221.xml><?xml version="1.0" encoding="utf-8"?>
<ax:ocx xmlns:ax="http://schemas.microsoft.com/office/2006/activeX" xmlns:r="http://schemas.openxmlformats.org/officeDocument/2006/relationships" ax:classid="{8BD21D30-EC42-11CE-9E0D-00AA006002F3}" ax:persistence="persistStreamInit" r:id="rId1"/>
</file>

<file path=xl/activeX/activeX222.xml><?xml version="1.0" encoding="utf-8"?>
<ax:ocx xmlns:ax="http://schemas.microsoft.com/office/2006/activeX" xmlns:r="http://schemas.openxmlformats.org/officeDocument/2006/relationships" ax:classid="{8BD21D3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8BD21D30-EC42-11CE-9E0D-00AA006002F3}" ax:persistence="persistStreamInit" r:id="rId1"/>
</file>

<file path=xl/activeX/activeX225.xml><?xml version="1.0" encoding="utf-8"?>
<ax:ocx xmlns:ax="http://schemas.microsoft.com/office/2006/activeX" xmlns:r="http://schemas.openxmlformats.org/officeDocument/2006/relationships" ax:classid="{8BD21D30-EC42-11CE-9E0D-00AA006002F3}"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30-EC42-11CE-9E0D-00AA006002F3}" ax:persistence="persistStreamInit" r:id="rId1"/>
</file>

<file path=xl/activeX/activeX228.xml><?xml version="1.0" encoding="utf-8"?>
<ax:ocx xmlns:ax="http://schemas.microsoft.com/office/2006/activeX" xmlns:r="http://schemas.openxmlformats.org/officeDocument/2006/relationships" ax:classid="{8BD21D30-EC42-11CE-9E0D-00AA006002F3}" ax:persistence="persistStreamInit" r:id="rId1"/>
</file>

<file path=xl/activeX/activeX229.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8BD21D30-EC42-11CE-9E0D-00AA006002F3}" ax:persistence="persistStreamInit" r:id="rId1"/>
</file>

<file path=xl/activeX/activeX242.xml><?xml version="1.0" encoding="utf-8"?>
<ax:ocx xmlns:ax="http://schemas.microsoft.com/office/2006/activeX" xmlns:r="http://schemas.openxmlformats.org/officeDocument/2006/relationships" ax:classid="{8BD21D30-EC42-11CE-9E0D-00AA006002F3}" ax:persistence="persistStreamInit" r:id="rId1"/>
</file>

<file path=xl/activeX/activeX243.xml><?xml version="1.0" encoding="utf-8"?>
<ax:ocx xmlns:ax="http://schemas.microsoft.com/office/2006/activeX" xmlns:r="http://schemas.openxmlformats.org/officeDocument/2006/relationships" ax:classid="{8BD21D30-EC42-11CE-9E0D-00AA006002F3}" ax:persistence="persistStreamInit" r:id="rId1"/>
</file>

<file path=xl/activeX/activeX244.xml><?xml version="1.0" encoding="utf-8"?>
<ax:ocx xmlns:ax="http://schemas.microsoft.com/office/2006/activeX" xmlns:r="http://schemas.openxmlformats.org/officeDocument/2006/relationships" ax:classid="{8BD21D30-EC42-11CE-9E0D-00AA006002F3}" ax:persistence="persistStreamInit" r:id="rId1"/>
</file>

<file path=xl/activeX/activeX245.xml><?xml version="1.0" encoding="utf-8"?>
<ax:ocx xmlns:ax="http://schemas.microsoft.com/office/2006/activeX" xmlns:r="http://schemas.openxmlformats.org/officeDocument/2006/relationships" ax:classid="{8BD21D30-EC42-11CE-9E0D-00AA006002F3}" ax:persistence="persistStreamInit" r:id="rId1"/>
</file>

<file path=xl/activeX/activeX246.xml><?xml version="1.0" encoding="utf-8"?>
<ax:ocx xmlns:ax="http://schemas.microsoft.com/office/2006/activeX" xmlns:r="http://schemas.openxmlformats.org/officeDocument/2006/relationships" ax:classid="{8BD21D30-EC42-11CE-9E0D-00AA006002F3}" ax:persistence="persistStreamInit" r:id="rId1"/>
</file>

<file path=xl/activeX/activeX247.xml><?xml version="1.0" encoding="utf-8"?>
<ax:ocx xmlns:ax="http://schemas.microsoft.com/office/2006/activeX" xmlns:r="http://schemas.openxmlformats.org/officeDocument/2006/relationships" ax:classid="{8BD21D30-EC42-11CE-9E0D-00AA006002F3}" ax:persistence="persistStreamInit" r:id="rId1"/>
</file>

<file path=xl/activeX/activeX248.xml><?xml version="1.0" encoding="utf-8"?>
<ax:ocx xmlns:ax="http://schemas.microsoft.com/office/2006/activeX" xmlns:r="http://schemas.openxmlformats.org/officeDocument/2006/relationships" ax:classid="{8BD21D30-EC42-11CE-9E0D-00AA006002F3}" ax:persistence="persistStreamInit" r:id="rId1"/>
</file>

<file path=xl/activeX/activeX249.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50.xml><?xml version="1.0" encoding="utf-8"?>
<ax:ocx xmlns:ax="http://schemas.microsoft.com/office/2006/activeX" xmlns:r="http://schemas.openxmlformats.org/officeDocument/2006/relationships" ax:classid="{8BD21D30-EC42-11CE-9E0D-00AA006002F3}" ax:persistence="persistStreamInit" r:id="rId1"/>
</file>

<file path=xl/activeX/activeX251.xml><?xml version="1.0" encoding="utf-8"?>
<ax:ocx xmlns:ax="http://schemas.microsoft.com/office/2006/activeX" xmlns:r="http://schemas.openxmlformats.org/officeDocument/2006/relationships" ax:classid="{8BD21D30-EC42-11CE-9E0D-00AA006002F3}" ax:persistence="persistStreamInit" r:id="rId1"/>
</file>

<file path=xl/activeX/activeX252.xml><?xml version="1.0" encoding="utf-8"?>
<ax:ocx xmlns:ax="http://schemas.microsoft.com/office/2006/activeX" xmlns:r="http://schemas.openxmlformats.org/officeDocument/2006/relationships" ax:classid="{8BD21D30-EC42-11CE-9E0D-00AA006002F3}" ax:persistence="persistStreamInit" r:id="rId1"/>
</file>

<file path=xl/activeX/activeX253.xml><?xml version="1.0" encoding="utf-8"?>
<ax:ocx xmlns:ax="http://schemas.microsoft.com/office/2006/activeX" xmlns:r="http://schemas.openxmlformats.org/officeDocument/2006/relationships" ax:classid="{8BD21D30-EC42-11CE-9E0D-00AA006002F3}" ax:persistence="persistStreamInit" r:id="rId1"/>
</file>

<file path=xl/activeX/activeX254.xml><?xml version="1.0" encoding="utf-8"?>
<ax:ocx xmlns:ax="http://schemas.microsoft.com/office/2006/activeX" xmlns:r="http://schemas.openxmlformats.org/officeDocument/2006/relationships" ax:classid="{8BD21D30-EC42-11CE-9E0D-00AA006002F3}" ax:persistence="persistStreamInit" r:id="rId1"/>
</file>

<file path=xl/activeX/activeX255.xml><?xml version="1.0" encoding="utf-8"?>
<ax:ocx xmlns:ax="http://schemas.microsoft.com/office/2006/activeX" xmlns:r="http://schemas.openxmlformats.org/officeDocument/2006/relationships" ax:classid="{8BD21D30-EC42-11CE-9E0D-00AA006002F3}" ax:persistence="persistStreamInit" r:id="rId1"/>
</file>

<file path=xl/activeX/activeX256.xml><?xml version="1.0" encoding="utf-8"?>
<ax:ocx xmlns:ax="http://schemas.microsoft.com/office/2006/activeX" xmlns:r="http://schemas.openxmlformats.org/officeDocument/2006/relationships" ax:classid="{8BD21D30-EC42-11CE-9E0D-00AA006002F3}" ax:persistence="persistStreamInit" r:id="rId1"/>
</file>

<file path=xl/activeX/activeX257.xml><?xml version="1.0" encoding="utf-8"?>
<ax:ocx xmlns:ax="http://schemas.microsoft.com/office/2006/activeX" xmlns:r="http://schemas.openxmlformats.org/officeDocument/2006/relationships" ax:classid="{8BD21D30-EC42-11CE-9E0D-00AA006002F3}" ax:persistence="persistStreamInit" r:id="rId1"/>
</file>

<file path=xl/activeX/activeX258.xml><?xml version="1.0" encoding="utf-8"?>
<ax:ocx xmlns:ax="http://schemas.microsoft.com/office/2006/activeX" xmlns:r="http://schemas.openxmlformats.org/officeDocument/2006/relationships" ax:classid="{8BD21D30-EC42-11CE-9E0D-00AA006002F3}" ax:persistence="persistStreamInit" r:id="rId1"/>
</file>

<file path=xl/activeX/activeX259.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60.xml><?xml version="1.0" encoding="utf-8"?>
<ax:ocx xmlns:ax="http://schemas.microsoft.com/office/2006/activeX" xmlns:r="http://schemas.openxmlformats.org/officeDocument/2006/relationships" ax:classid="{8BD21D30-EC42-11CE-9E0D-00AA006002F3}" ax:persistence="persistStreamInit" r:id="rId1"/>
</file>

<file path=xl/activeX/activeX261.xml><?xml version="1.0" encoding="utf-8"?>
<ax:ocx xmlns:ax="http://schemas.microsoft.com/office/2006/activeX" xmlns:r="http://schemas.openxmlformats.org/officeDocument/2006/relationships" ax:classid="{8BD21D30-EC42-11CE-9E0D-00AA006002F3}" ax:persistence="persistStreamInit" r:id="rId1"/>
</file>

<file path=xl/activeX/activeX262.xml><?xml version="1.0" encoding="utf-8"?>
<ax:ocx xmlns:ax="http://schemas.microsoft.com/office/2006/activeX" xmlns:r="http://schemas.openxmlformats.org/officeDocument/2006/relationships" ax:classid="{8BD21D30-EC42-11CE-9E0D-00AA006002F3}" ax:persistence="persistStreamInit" r:id="rId1"/>
</file>

<file path=xl/activeX/activeX263.xml><?xml version="1.0" encoding="utf-8"?>
<ax:ocx xmlns:ax="http://schemas.microsoft.com/office/2006/activeX" xmlns:r="http://schemas.openxmlformats.org/officeDocument/2006/relationships" ax:classid="{8BD21D30-EC42-11CE-9E0D-00AA006002F3}" ax:persistence="persistStreamInit" r:id="rId1"/>
</file>

<file path=xl/activeX/activeX264.xml><?xml version="1.0" encoding="utf-8"?>
<ax:ocx xmlns:ax="http://schemas.microsoft.com/office/2006/activeX" xmlns:r="http://schemas.openxmlformats.org/officeDocument/2006/relationships" ax:classid="{8BD21D30-EC42-11CE-9E0D-00AA006002F3}" ax:persistence="persistStreamInit" r:id="rId1"/>
</file>

<file path=xl/activeX/activeX265.xml><?xml version="1.0" encoding="utf-8"?>
<ax:ocx xmlns:ax="http://schemas.microsoft.com/office/2006/activeX" xmlns:r="http://schemas.openxmlformats.org/officeDocument/2006/relationships" ax:classid="{8BD21D30-EC42-11CE-9E0D-00AA006002F3}" ax:persistence="persistStreamInit" r:id="rId1"/>
</file>

<file path=xl/activeX/activeX266.xml><?xml version="1.0" encoding="utf-8"?>
<ax:ocx xmlns:ax="http://schemas.microsoft.com/office/2006/activeX" xmlns:r="http://schemas.openxmlformats.org/officeDocument/2006/relationships" ax:classid="{8BD21D30-EC42-11CE-9E0D-00AA006002F3}" ax:persistence="persistStreamInit" r:id="rId1"/>
</file>

<file path=xl/activeX/activeX267.xml><?xml version="1.0" encoding="utf-8"?>
<ax:ocx xmlns:ax="http://schemas.microsoft.com/office/2006/activeX" xmlns:r="http://schemas.openxmlformats.org/officeDocument/2006/relationships" ax:classid="{8BD21D30-EC42-11CE-9E0D-00AA006002F3}" ax:persistence="persistStreamInit" r:id="rId1"/>
</file>

<file path=xl/activeX/activeX268.xml><?xml version="1.0" encoding="utf-8"?>
<ax:ocx xmlns:ax="http://schemas.microsoft.com/office/2006/activeX" xmlns:r="http://schemas.openxmlformats.org/officeDocument/2006/relationships" ax:classid="{8BD21D30-EC42-11CE-9E0D-00AA006002F3}" ax:persistence="persistStreamInit" r:id="rId1"/>
</file>

<file path=xl/activeX/activeX269.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70.xml><?xml version="1.0" encoding="utf-8"?>
<ax:ocx xmlns:ax="http://schemas.microsoft.com/office/2006/activeX" xmlns:r="http://schemas.openxmlformats.org/officeDocument/2006/relationships" ax:classid="{8BD21D30-EC42-11CE-9E0D-00AA006002F3}" ax:persistence="persistStreamInit" r:id="rId1"/>
</file>

<file path=xl/activeX/activeX271.xml><?xml version="1.0" encoding="utf-8"?>
<ax:ocx xmlns:ax="http://schemas.microsoft.com/office/2006/activeX" xmlns:r="http://schemas.openxmlformats.org/officeDocument/2006/relationships" ax:classid="{8BD21D30-EC42-11CE-9E0D-00AA006002F3}" ax:persistence="persistStreamInit" r:id="rId1"/>
</file>

<file path=xl/activeX/activeX272.xml><?xml version="1.0" encoding="utf-8"?>
<ax:ocx xmlns:ax="http://schemas.microsoft.com/office/2006/activeX" xmlns:r="http://schemas.openxmlformats.org/officeDocument/2006/relationships" ax:classid="{8BD21D30-EC42-11CE-9E0D-00AA006002F3}" ax:persistence="persistStreamInit" r:id="rId1"/>
</file>

<file path=xl/activeX/activeX273.xml><?xml version="1.0" encoding="utf-8"?>
<ax:ocx xmlns:ax="http://schemas.microsoft.com/office/2006/activeX" xmlns:r="http://schemas.openxmlformats.org/officeDocument/2006/relationships" ax:classid="{8BD21D30-EC42-11CE-9E0D-00AA006002F3}" ax:persistence="persistStreamInit" r:id="rId1"/>
</file>

<file path=xl/activeX/activeX274.xml><?xml version="1.0" encoding="utf-8"?>
<ax:ocx xmlns:ax="http://schemas.microsoft.com/office/2006/activeX" xmlns:r="http://schemas.openxmlformats.org/officeDocument/2006/relationships" ax:classid="{8BD21D30-EC42-11CE-9E0D-00AA006002F3}" ax:persistence="persistStreamInit" r:id="rId1"/>
</file>

<file path=xl/activeX/activeX275.xml><?xml version="1.0" encoding="utf-8"?>
<ax:ocx xmlns:ax="http://schemas.microsoft.com/office/2006/activeX" xmlns:r="http://schemas.openxmlformats.org/officeDocument/2006/relationships" ax:classid="{8BD21D30-EC42-11CE-9E0D-00AA006002F3}" ax:persistence="persistStreamInit" r:id="rId1"/>
</file>

<file path=xl/activeX/activeX276.xml><?xml version="1.0" encoding="utf-8"?>
<ax:ocx xmlns:ax="http://schemas.microsoft.com/office/2006/activeX" xmlns:r="http://schemas.openxmlformats.org/officeDocument/2006/relationships" ax:classid="{8BD21D30-EC42-11CE-9E0D-00AA006002F3}" ax:persistence="persistStreamInit" r:id="rId1"/>
</file>

<file path=xl/activeX/activeX277.xml><?xml version="1.0" encoding="utf-8"?>
<ax:ocx xmlns:ax="http://schemas.microsoft.com/office/2006/activeX" xmlns:r="http://schemas.openxmlformats.org/officeDocument/2006/relationships" ax:classid="{8BD21D30-EC42-11CE-9E0D-00AA006002F3}" ax:persistence="persistStreamInit" r:id="rId1"/>
</file>

<file path=xl/activeX/activeX278.xml><?xml version="1.0" encoding="utf-8"?>
<ax:ocx xmlns:ax="http://schemas.microsoft.com/office/2006/activeX" xmlns:r="http://schemas.openxmlformats.org/officeDocument/2006/relationships" ax:classid="{8BD21D30-EC42-11CE-9E0D-00AA006002F3}" ax:persistence="persistStreamInit" r:id="rId1"/>
</file>

<file path=xl/activeX/activeX279.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80.xml><?xml version="1.0" encoding="utf-8"?>
<ax:ocx xmlns:ax="http://schemas.microsoft.com/office/2006/activeX" xmlns:r="http://schemas.openxmlformats.org/officeDocument/2006/relationships" ax:classid="{8BD21D30-EC42-11CE-9E0D-00AA006002F3}" ax:persistence="persistStreamInit" r:id="rId1"/>
</file>

<file path=xl/activeX/activeX281.xml><?xml version="1.0" encoding="utf-8"?>
<ax:ocx xmlns:ax="http://schemas.microsoft.com/office/2006/activeX" xmlns:r="http://schemas.openxmlformats.org/officeDocument/2006/relationships" ax:classid="{8BD21D30-EC42-11CE-9E0D-00AA006002F3}" ax:persistence="persistStreamInit" r:id="rId1"/>
</file>

<file path=xl/activeX/activeX282.xml><?xml version="1.0" encoding="utf-8"?>
<ax:ocx xmlns:ax="http://schemas.microsoft.com/office/2006/activeX" xmlns:r="http://schemas.openxmlformats.org/officeDocument/2006/relationships" ax:classid="{8BD21D30-EC42-11CE-9E0D-00AA006002F3}" ax:persistence="persistStreamInit" r:id="rId1"/>
</file>

<file path=xl/activeX/activeX283.xml><?xml version="1.0" encoding="utf-8"?>
<ax:ocx xmlns:ax="http://schemas.microsoft.com/office/2006/activeX" xmlns:r="http://schemas.openxmlformats.org/officeDocument/2006/relationships" ax:classid="{8BD21D30-EC42-11CE-9E0D-00AA006002F3}" ax:persistence="persistStreamInit" r:id="rId1"/>
</file>

<file path=xl/activeX/activeX284.xml><?xml version="1.0" encoding="utf-8"?>
<ax:ocx xmlns:ax="http://schemas.microsoft.com/office/2006/activeX" xmlns:r="http://schemas.openxmlformats.org/officeDocument/2006/relationships" ax:classid="{8BD21D30-EC42-11CE-9E0D-00AA006002F3}" ax:persistence="persistStreamInit" r:id="rId1"/>
</file>

<file path=xl/activeX/activeX285.xml><?xml version="1.0" encoding="utf-8"?>
<ax:ocx xmlns:ax="http://schemas.microsoft.com/office/2006/activeX" xmlns:r="http://schemas.openxmlformats.org/officeDocument/2006/relationships" ax:classid="{8BD21D30-EC42-11CE-9E0D-00AA006002F3}" ax:persistence="persistStreamInit" r:id="rId1"/>
</file>

<file path=xl/activeX/activeX286.xml><?xml version="1.0" encoding="utf-8"?>
<ax:ocx xmlns:ax="http://schemas.microsoft.com/office/2006/activeX" xmlns:r="http://schemas.openxmlformats.org/officeDocument/2006/relationships" ax:classid="{8BD21D30-EC42-11CE-9E0D-00AA006002F3}" ax:persistence="persistStreamInit" r:id="rId1"/>
</file>

<file path=xl/activeX/activeX287.xml><?xml version="1.0" encoding="utf-8"?>
<ax:ocx xmlns:ax="http://schemas.microsoft.com/office/2006/activeX" xmlns:r="http://schemas.openxmlformats.org/officeDocument/2006/relationships" ax:classid="{8BD21D30-EC42-11CE-9E0D-00AA006002F3}" ax:persistence="persistStreamInit" r:id="rId1"/>
</file>

<file path=xl/activeX/activeX288.xml><?xml version="1.0" encoding="utf-8"?>
<ax:ocx xmlns:ax="http://schemas.microsoft.com/office/2006/activeX" xmlns:r="http://schemas.openxmlformats.org/officeDocument/2006/relationships" ax:classid="{8BD21D30-EC42-11CE-9E0D-00AA006002F3}" ax:persistence="persistStreamInit" r:id="rId1"/>
</file>

<file path=xl/activeX/activeX289.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290.xml><?xml version="1.0" encoding="utf-8"?>
<ax:ocx xmlns:ax="http://schemas.microsoft.com/office/2006/activeX" xmlns:r="http://schemas.openxmlformats.org/officeDocument/2006/relationships" ax:classid="{8BD21D30-EC42-11CE-9E0D-00AA006002F3}" ax:persistence="persistStreamInit" r:id="rId1"/>
</file>

<file path=xl/activeX/activeX291.xml><?xml version="1.0" encoding="utf-8"?>
<ax:ocx xmlns:ax="http://schemas.microsoft.com/office/2006/activeX" xmlns:r="http://schemas.openxmlformats.org/officeDocument/2006/relationships" ax:classid="{8BD21D30-EC42-11CE-9E0D-00AA006002F3}" ax:persistence="persistStreamInit" r:id="rId1"/>
</file>

<file path=xl/activeX/activeX292.xml><?xml version="1.0" encoding="utf-8"?>
<ax:ocx xmlns:ax="http://schemas.microsoft.com/office/2006/activeX" xmlns:r="http://schemas.openxmlformats.org/officeDocument/2006/relationships" ax:classid="{8BD21D30-EC42-11CE-9E0D-00AA006002F3}" ax:persistence="persistStreamInit" r:id="rId1"/>
</file>

<file path=xl/activeX/activeX293.xml><?xml version="1.0" encoding="utf-8"?>
<ax:ocx xmlns:ax="http://schemas.microsoft.com/office/2006/activeX" xmlns:r="http://schemas.openxmlformats.org/officeDocument/2006/relationships" ax:classid="{8BD21D30-EC42-11CE-9E0D-00AA006002F3}" ax:persistence="persistStreamInit" r:id="rId1"/>
</file>

<file path=xl/activeX/activeX294.xml><?xml version="1.0" encoding="utf-8"?>
<ax:ocx xmlns:ax="http://schemas.microsoft.com/office/2006/activeX" xmlns:r="http://schemas.openxmlformats.org/officeDocument/2006/relationships" ax:classid="{8BD21D30-EC42-11CE-9E0D-00AA006002F3}" ax:persistence="persistStreamInit" r:id="rId1"/>
</file>

<file path=xl/activeX/activeX295.xml><?xml version="1.0" encoding="utf-8"?>
<ax:ocx xmlns:ax="http://schemas.microsoft.com/office/2006/activeX" xmlns:r="http://schemas.openxmlformats.org/officeDocument/2006/relationships" ax:classid="{8BD21D30-EC42-11CE-9E0D-00AA006002F3}" ax:persistence="persistStreamInit" r:id="rId1"/>
</file>

<file path=xl/activeX/activeX296.xml><?xml version="1.0" encoding="utf-8"?>
<ax:ocx xmlns:ax="http://schemas.microsoft.com/office/2006/activeX" xmlns:r="http://schemas.openxmlformats.org/officeDocument/2006/relationships" ax:classid="{8BD21D30-EC42-11CE-9E0D-00AA006002F3}" ax:persistence="persistStreamInit" r:id="rId1"/>
</file>

<file path=xl/activeX/activeX297.xml><?xml version="1.0" encoding="utf-8"?>
<ax:ocx xmlns:ax="http://schemas.microsoft.com/office/2006/activeX" xmlns:r="http://schemas.openxmlformats.org/officeDocument/2006/relationships" ax:classid="{8BD21D30-EC42-11CE-9E0D-00AA006002F3}" ax:persistence="persistStreamInit" r:id="rId1"/>
</file>

<file path=xl/activeX/activeX298.xml><?xml version="1.0" encoding="utf-8"?>
<ax:ocx xmlns:ax="http://schemas.microsoft.com/office/2006/activeX" xmlns:r="http://schemas.openxmlformats.org/officeDocument/2006/relationships" ax:classid="{8BD21D30-EC42-11CE-9E0D-00AA006002F3}" ax:persistence="persistStreamInit" r:id="rId1"/>
</file>

<file path=xl/activeX/activeX29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00.xml><?xml version="1.0" encoding="utf-8"?>
<ax:ocx xmlns:ax="http://schemas.microsoft.com/office/2006/activeX" xmlns:r="http://schemas.openxmlformats.org/officeDocument/2006/relationships" ax:classid="{8BD21D30-EC42-11CE-9E0D-00AA006002F3}" ax:persistence="persistStreamInit" r:id="rId1"/>
</file>

<file path=xl/activeX/activeX301.xml><?xml version="1.0" encoding="utf-8"?>
<ax:ocx xmlns:ax="http://schemas.microsoft.com/office/2006/activeX" xmlns:r="http://schemas.openxmlformats.org/officeDocument/2006/relationships" ax:classid="{8BD21D30-EC42-11CE-9E0D-00AA006002F3}" ax:persistence="persistStreamInit" r:id="rId1"/>
</file>

<file path=xl/activeX/activeX302.xml><?xml version="1.0" encoding="utf-8"?>
<ax:ocx xmlns:ax="http://schemas.microsoft.com/office/2006/activeX" xmlns:r="http://schemas.openxmlformats.org/officeDocument/2006/relationships" ax:classid="{8BD21D30-EC42-11CE-9E0D-00AA006002F3}" ax:persistence="persistStreamInit" r:id="rId1"/>
</file>

<file path=xl/activeX/activeX303.xml><?xml version="1.0" encoding="utf-8"?>
<ax:ocx xmlns:ax="http://schemas.microsoft.com/office/2006/activeX" xmlns:r="http://schemas.openxmlformats.org/officeDocument/2006/relationships" ax:classid="{8BD21D30-EC42-11CE-9E0D-00AA006002F3}" ax:persistence="persistStreamInit" r:id="rId1"/>
</file>

<file path=xl/activeX/activeX304.xml><?xml version="1.0" encoding="utf-8"?>
<ax:ocx xmlns:ax="http://schemas.microsoft.com/office/2006/activeX" xmlns:r="http://schemas.openxmlformats.org/officeDocument/2006/relationships" ax:classid="{8BD21D30-EC42-11CE-9E0D-00AA006002F3}" ax:persistence="persistStreamInit" r:id="rId1"/>
</file>

<file path=xl/activeX/activeX305.xml><?xml version="1.0" encoding="utf-8"?>
<ax:ocx xmlns:ax="http://schemas.microsoft.com/office/2006/activeX" xmlns:r="http://schemas.openxmlformats.org/officeDocument/2006/relationships" ax:classid="{8BD21D30-EC42-11CE-9E0D-00AA006002F3}" ax:persistence="persistStreamInit" r:id="rId1"/>
</file>

<file path=xl/activeX/activeX306.xml><?xml version="1.0" encoding="utf-8"?>
<ax:ocx xmlns:ax="http://schemas.microsoft.com/office/2006/activeX" xmlns:r="http://schemas.openxmlformats.org/officeDocument/2006/relationships" ax:classid="{8BD21D30-EC42-11CE-9E0D-00AA006002F3}" ax:persistence="persistStreamInit" r:id="rId1"/>
</file>

<file path=xl/activeX/activeX307.xml><?xml version="1.0" encoding="utf-8"?>
<ax:ocx xmlns:ax="http://schemas.microsoft.com/office/2006/activeX" xmlns:r="http://schemas.openxmlformats.org/officeDocument/2006/relationships" ax:classid="{8BD21D30-EC42-11CE-9E0D-00AA006002F3}" ax:persistence="persistStreamInit" r:id="rId1"/>
</file>

<file path=xl/activeX/activeX308.xml><?xml version="1.0" encoding="utf-8"?>
<ax:ocx xmlns:ax="http://schemas.microsoft.com/office/2006/activeX" xmlns:r="http://schemas.openxmlformats.org/officeDocument/2006/relationships" ax:classid="{8BD21D30-EC42-11CE-9E0D-00AA006002F3}" ax:persistence="persistStreamInit" r:id="rId1"/>
</file>

<file path=xl/activeX/activeX309.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10.xml><?xml version="1.0" encoding="utf-8"?>
<ax:ocx xmlns:ax="http://schemas.microsoft.com/office/2006/activeX" xmlns:r="http://schemas.openxmlformats.org/officeDocument/2006/relationships" ax:classid="{8BD21D30-EC42-11CE-9E0D-00AA006002F3}" ax:persistence="persistStreamInit" r:id="rId1"/>
</file>

<file path=xl/activeX/activeX311.xml><?xml version="1.0" encoding="utf-8"?>
<ax:ocx xmlns:ax="http://schemas.microsoft.com/office/2006/activeX" xmlns:r="http://schemas.openxmlformats.org/officeDocument/2006/relationships" ax:classid="{8BD21D30-EC42-11CE-9E0D-00AA006002F3}" ax:persistence="persistStreamInit" r:id="rId1"/>
</file>

<file path=xl/activeX/activeX312.xml><?xml version="1.0" encoding="utf-8"?>
<ax:ocx xmlns:ax="http://schemas.microsoft.com/office/2006/activeX" xmlns:r="http://schemas.openxmlformats.org/officeDocument/2006/relationships" ax:classid="{8BD21D30-EC42-11CE-9E0D-00AA006002F3}" ax:persistence="persistStreamInit" r:id="rId1"/>
</file>

<file path=xl/activeX/activeX313.xml><?xml version="1.0" encoding="utf-8"?>
<ax:ocx xmlns:ax="http://schemas.microsoft.com/office/2006/activeX" xmlns:r="http://schemas.openxmlformats.org/officeDocument/2006/relationships" ax:classid="{8BD21D30-EC42-11CE-9E0D-00AA006002F3}" ax:persistence="persistStreamInit" r:id="rId1"/>
</file>

<file path=xl/activeX/activeX314.xml><?xml version="1.0" encoding="utf-8"?>
<ax:ocx xmlns:ax="http://schemas.microsoft.com/office/2006/activeX" xmlns:r="http://schemas.openxmlformats.org/officeDocument/2006/relationships" ax:classid="{8BD21D30-EC42-11CE-9E0D-00AA006002F3}" ax:persistence="persistStreamInit" r:id="rId1"/>
</file>

<file path=xl/activeX/activeX315.xml><?xml version="1.0" encoding="utf-8"?>
<ax:ocx xmlns:ax="http://schemas.microsoft.com/office/2006/activeX" xmlns:r="http://schemas.openxmlformats.org/officeDocument/2006/relationships" ax:classid="{8BD21D30-EC42-11CE-9E0D-00AA006002F3}" ax:persistence="persistStreamInit" r:id="rId1"/>
</file>

<file path=xl/activeX/activeX316.xml><?xml version="1.0" encoding="utf-8"?>
<ax:ocx xmlns:ax="http://schemas.microsoft.com/office/2006/activeX" xmlns:r="http://schemas.openxmlformats.org/officeDocument/2006/relationships" ax:classid="{8BD21D30-EC42-11CE-9E0D-00AA006002F3}" ax:persistence="persistStreamInit" r:id="rId1"/>
</file>

<file path=xl/activeX/activeX317.xml><?xml version="1.0" encoding="utf-8"?>
<ax:ocx xmlns:ax="http://schemas.microsoft.com/office/2006/activeX" xmlns:r="http://schemas.openxmlformats.org/officeDocument/2006/relationships" ax:classid="{8BD21D30-EC42-11CE-9E0D-00AA006002F3}" ax:persistence="persistStreamInit" r:id="rId1"/>
</file>

<file path=xl/activeX/activeX318.xml><?xml version="1.0" encoding="utf-8"?>
<ax:ocx xmlns:ax="http://schemas.microsoft.com/office/2006/activeX" xmlns:r="http://schemas.openxmlformats.org/officeDocument/2006/relationships" ax:classid="{8BD21D30-EC42-11CE-9E0D-00AA006002F3}" ax:persistence="persistStreamInit" r:id="rId1"/>
</file>

<file path=xl/activeX/activeX319.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20.xml><?xml version="1.0" encoding="utf-8"?>
<ax:ocx xmlns:ax="http://schemas.microsoft.com/office/2006/activeX" xmlns:r="http://schemas.openxmlformats.org/officeDocument/2006/relationships" ax:classid="{8BD21D30-EC42-11CE-9E0D-00AA006002F3}" ax:persistence="persistStreamInit" r:id="rId1"/>
</file>

<file path=xl/activeX/activeX321.xml><?xml version="1.0" encoding="utf-8"?>
<ax:ocx xmlns:ax="http://schemas.microsoft.com/office/2006/activeX" xmlns:r="http://schemas.openxmlformats.org/officeDocument/2006/relationships" ax:classid="{8BD21D30-EC42-11CE-9E0D-00AA006002F3}" ax:persistence="persistStreamInit" r:id="rId1"/>
</file>

<file path=xl/activeX/activeX322.xml><?xml version="1.0" encoding="utf-8"?>
<ax:ocx xmlns:ax="http://schemas.microsoft.com/office/2006/activeX" xmlns:r="http://schemas.openxmlformats.org/officeDocument/2006/relationships" ax:classid="{8BD21D30-EC42-11CE-9E0D-00AA006002F3}" ax:persistence="persistStreamInit" r:id="rId1"/>
</file>

<file path=xl/activeX/activeX323.xml><?xml version="1.0" encoding="utf-8"?>
<ax:ocx xmlns:ax="http://schemas.microsoft.com/office/2006/activeX" xmlns:r="http://schemas.openxmlformats.org/officeDocument/2006/relationships" ax:classid="{8BD21D30-EC42-11CE-9E0D-00AA006002F3}" ax:persistence="persistStreamInit" r:id="rId1"/>
</file>

<file path=xl/activeX/activeX324.xml><?xml version="1.0" encoding="utf-8"?>
<ax:ocx xmlns:ax="http://schemas.microsoft.com/office/2006/activeX" xmlns:r="http://schemas.openxmlformats.org/officeDocument/2006/relationships" ax:classid="{8BD21D30-EC42-11CE-9E0D-00AA006002F3}" ax:persistence="persistStreamInit" r:id="rId1"/>
</file>

<file path=xl/activeX/activeX325.xml><?xml version="1.0" encoding="utf-8"?>
<ax:ocx xmlns:ax="http://schemas.microsoft.com/office/2006/activeX" xmlns:r="http://schemas.openxmlformats.org/officeDocument/2006/relationships" ax:classid="{8BD21D30-EC42-11CE-9E0D-00AA006002F3}" ax:persistence="persistStreamInit" r:id="rId1"/>
</file>

<file path=xl/activeX/activeX326.xml><?xml version="1.0" encoding="utf-8"?>
<ax:ocx xmlns:ax="http://schemas.microsoft.com/office/2006/activeX" xmlns:r="http://schemas.openxmlformats.org/officeDocument/2006/relationships" ax:classid="{8BD21D30-EC42-11CE-9E0D-00AA006002F3}" ax:persistence="persistStreamInit" r:id="rId1"/>
</file>

<file path=xl/activeX/activeX327.xml><?xml version="1.0" encoding="utf-8"?>
<ax:ocx xmlns:ax="http://schemas.microsoft.com/office/2006/activeX" xmlns:r="http://schemas.openxmlformats.org/officeDocument/2006/relationships" ax:classid="{8BD21D30-EC42-11CE-9E0D-00AA006002F3}" ax:persistence="persistStreamInit" r:id="rId1"/>
</file>

<file path=xl/activeX/activeX328.xml><?xml version="1.0" encoding="utf-8"?>
<ax:ocx xmlns:ax="http://schemas.microsoft.com/office/2006/activeX" xmlns:r="http://schemas.openxmlformats.org/officeDocument/2006/relationships" ax:classid="{8BD21D30-EC42-11CE-9E0D-00AA006002F3}" ax:persistence="persistStreamInit" r:id="rId1"/>
</file>

<file path=xl/activeX/activeX329.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30.xml><?xml version="1.0" encoding="utf-8"?>
<ax:ocx xmlns:ax="http://schemas.microsoft.com/office/2006/activeX" xmlns:r="http://schemas.openxmlformats.org/officeDocument/2006/relationships" ax:classid="{8BD21D30-EC42-11CE-9E0D-00AA006002F3}" ax:persistence="persistStreamInit" r:id="rId1"/>
</file>

<file path=xl/activeX/activeX331.xml><?xml version="1.0" encoding="utf-8"?>
<ax:ocx xmlns:ax="http://schemas.microsoft.com/office/2006/activeX" xmlns:r="http://schemas.openxmlformats.org/officeDocument/2006/relationships" ax:classid="{8BD21D30-EC42-11CE-9E0D-00AA006002F3}" ax:persistence="persistStreamInit" r:id="rId1"/>
</file>

<file path=xl/activeX/activeX332.xml><?xml version="1.0" encoding="utf-8"?>
<ax:ocx xmlns:ax="http://schemas.microsoft.com/office/2006/activeX" xmlns:r="http://schemas.openxmlformats.org/officeDocument/2006/relationships" ax:classid="{8BD21D30-EC42-11CE-9E0D-00AA006002F3}" ax:persistence="persistStreamInit" r:id="rId1"/>
</file>

<file path=xl/activeX/activeX333.xml><?xml version="1.0" encoding="utf-8"?>
<ax:ocx xmlns:ax="http://schemas.microsoft.com/office/2006/activeX" xmlns:r="http://schemas.openxmlformats.org/officeDocument/2006/relationships" ax:classid="{8BD21D30-EC42-11CE-9E0D-00AA006002F3}" ax:persistence="persistStreamInit" r:id="rId1"/>
</file>

<file path=xl/activeX/activeX334.xml><?xml version="1.0" encoding="utf-8"?>
<ax:ocx xmlns:ax="http://schemas.microsoft.com/office/2006/activeX" xmlns:r="http://schemas.openxmlformats.org/officeDocument/2006/relationships" ax:classid="{8BD21D30-EC42-11CE-9E0D-00AA006002F3}" ax:persistence="persistStreamInit" r:id="rId1"/>
</file>

<file path=xl/activeX/activeX335.xml><?xml version="1.0" encoding="utf-8"?>
<ax:ocx xmlns:ax="http://schemas.microsoft.com/office/2006/activeX" xmlns:r="http://schemas.openxmlformats.org/officeDocument/2006/relationships" ax:classid="{8BD21D30-EC42-11CE-9E0D-00AA006002F3}" ax:persistence="persistStreamInit" r:id="rId1"/>
</file>

<file path=xl/activeX/activeX336.xml><?xml version="1.0" encoding="utf-8"?>
<ax:ocx xmlns:ax="http://schemas.microsoft.com/office/2006/activeX" xmlns:r="http://schemas.openxmlformats.org/officeDocument/2006/relationships" ax:classid="{8BD21D30-EC42-11CE-9E0D-00AA006002F3}" ax:persistence="persistStreamInit" r:id="rId1"/>
</file>

<file path=xl/activeX/activeX337.xml><?xml version="1.0" encoding="utf-8"?>
<ax:ocx xmlns:ax="http://schemas.microsoft.com/office/2006/activeX" xmlns:r="http://schemas.openxmlformats.org/officeDocument/2006/relationships" ax:classid="{8BD21D30-EC42-11CE-9E0D-00AA006002F3}" ax:persistence="persistStreamInit" r:id="rId1"/>
</file>

<file path=xl/activeX/activeX338.xml><?xml version="1.0" encoding="utf-8"?>
<ax:ocx xmlns:ax="http://schemas.microsoft.com/office/2006/activeX" xmlns:r="http://schemas.openxmlformats.org/officeDocument/2006/relationships" ax:classid="{8BD21D30-EC42-11CE-9E0D-00AA006002F3}" ax:persistence="persistStreamInit" r:id="rId1"/>
</file>

<file path=xl/activeX/activeX339.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40.xml><?xml version="1.0" encoding="utf-8"?>
<ax:ocx xmlns:ax="http://schemas.microsoft.com/office/2006/activeX" xmlns:r="http://schemas.openxmlformats.org/officeDocument/2006/relationships" ax:classid="{8BD21D30-EC42-11CE-9E0D-00AA006002F3}" ax:persistence="persistStreamInit" r:id="rId1"/>
</file>

<file path=xl/activeX/activeX341.xml><?xml version="1.0" encoding="utf-8"?>
<ax:ocx xmlns:ax="http://schemas.microsoft.com/office/2006/activeX" xmlns:r="http://schemas.openxmlformats.org/officeDocument/2006/relationships" ax:classid="{8BD21D30-EC42-11CE-9E0D-00AA006002F3}" ax:persistence="persistStreamInit" r:id="rId1"/>
</file>

<file path=xl/activeX/activeX342.xml><?xml version="1.0" encoding="utf-8"?>
<ax:ocx xmlns:ax="http://schemas.microsoft.com/office/2006/activeX" xmlns:r="http://schemas.openxmlformats.org/officeDocument/2006/relationships" ax:classid="{8BD21D30-EC42-11CE-9E0D-00AA006002F3}" ax:persistence="persistStreamInit" r:id="rId1"/>
</file>

<file path=xl/activeX/activeX343.xml><?xml version="1.0" encoding="utf-8"?>
<ax:ocx xmlns:ax="http://schemas.microsoft.com/office/2006/activeX" xmlns:r="http://schemas.openxmlformats.org/officeDocument/2006/relationships" ax:classid="{8BD21D30-EC42-11CE-9E0D-00AA006002F3}" ax:persistence="persistStreamInit" r:id="rId1"/>
</file>

<file path=xl/activeX/activeX344.xml><?xml version="1.0" encoding="utf-8"?>
<ax:ocx xmlns:ax="http://schemas.microsoft.com/office/2006/activeX" xmlns:r="http://schemas.openxmlformats.org/officeDocument/2006/relationships" ax:classid="{8BD21D30-EC42-11CE-9E0D-00AA006002F3}" ax:persistence="persistStreamInit" r:id="rId1"/>
</file>

<file path=xl/activeX/activeX345.xml><?xml version="1.0" encoding="utf-8"?>
<ax:ocx xmlns:ax="http://schemas.microsoft.com/office/2006/activeX" xmlns:r="http://schemas.openxmlformats.org/officeDocument/2006/relationships" ax:classid="{8BD21D30-EC42-11CE-9E0D-00AA006002F3}" ax:persistence="persistStreamInit" r:id="rId1"/>
</file>

<file path=xl/activeX/activeX346.xml><?xml version="1.0" encoding="utf-8"?>
<ax:ocx xmlns:ax="http://schemas.microsoft.com/office/2006/activeX" xmlns:r="http://schemas.openxmlformats.org/officeDocument/2006/relationships" ax:classid="{8BD21D30-EC42-11CE-9E0D-00AA006002F3}" ax:persistence="persistStreamInit" r:id="rId1"/>
</file>

<file path=xl/activeX/activeX347.xml><?xml version="1.0" encoding="utf-8"?>
<ax:ocx xmlns:ax="http://schemas.microsoft.com/office/2006/activeX" xmlns:r="http://schemas.openxmlformats.org/officeDocument/2006/relationships" ax:classid="{8BD21D30-EC42-11CE-9E0D-00AA006002F3}" ax:persistence="persistStreamInit" r:id="rId1"/>
</file>

<file path=xl/activeX/activeX348.xml><?xml version="1.0" encoding="utf-8"?>
<ax:ocx xmlns:ax="http://schemas.microsoft.com/office/2006/activeX" xmlns:r="http://schemas.openxmlformats.org/officeDocument/2006/relationships" ax:classid="{8BD21D30-EC42-11CE-9E0D-00AA006002F3}" ax:persistence="persistStreamInit" r:id="rId1"/>
</file>

<file path=xl/activeX/activeX349.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50.xml><?xml version="1.0" encoding="utf-8"?>
<ax:ocx xmlns:ax="http://schemas.microsoft.com/office/2006/activeX" xmlns:r="http://schemas.openxmlformats.org/officeDocument/2006/relationships" ax:classid="{8BD21D30-EC42-11CE-9E0D-00AA006002F3}" ax:persistence="persistStreamInit" r:id="rId1"/>
</file>

<file path=xl/activeX/activeX351.xml><?xml version="1.0" encoding="utf-8"?>
<ax:ocx xmlns:ax="http://schemas.microsoft.com/office/2006/activeX" xmlns:r="http://schemas.openxmlformats.org/officeDocument/2006/relationships" ax:classid="{8BD21D30-EC42-11CE-9E0D-00AA006002F3}" ax:persistence="persistStreamInit" r:id="rId1"/>
</file>

<file path=xl/activeX/activeX352.xml><?xml version="1.0" encoding="utf-8"?>
<ax:ocx xmlns:ax="http://schemas.microsoft.com/office/2006/activeX" xmlns:r="http://schemas.openxmlformats.org/officeDocument/2006/relationships" ax:classid="{8BD21D30-EC42-11CE-9E0D-00AA006002F3}" ax:persistence="persistStreamInit" r:id="rId1"/>
</file>

<file path=xl/activeX/activeX353.xml><?xml version="1.0" encoding="utf-8"?>
<ax:ocx xmlns:ax="http://schemas.microsoft.com/office/2006/activeX" xmlns:r="http://schemas.openxmlformats.org/officeDocument/2006/relationships" ax:classid="{8BD21D30-EC42-11CE-9E0D-00AA006002F3}" ax:persistence="persistStreamInit" r:id="rId1"/>
</file>

<file path=xl/activeX/activeX354.xml><?xml version="1.0" encoding="utf-8"?>
<ax:ocx xmlns:ax="http://schemas.microsoft.com/office/2006/activeX" xmlns:r="http://schemas.openxmlformats.org/officeDocument/2006/relationships" ax:classid="{8BD21D30-EC42-11CE-9E0D-00AA006002F3}" ax:persistence="persistStreamInit" r:id="rId1"/>
</file>

<file path=xl/activeX/activeX355.xml><?xml version="1.0" encoding="utf-8"?>
<ax:ocx xmlns:ax="http://schemas.microsoft.com/office/2006/activeX" xmlns:r="http://schemas.openxmlformats.org/officeDocument/2006/relationships" ax:classid="{8BD21D30-EC42-11CE-9E0D-00AA006002F3}" ax:persistence="persistStreamInit" r:id="rId1"/>
</file>

<file path=xl/activeX/activeX356.xml><?xml version="1.0" encoding="utf-8"?>
<ax:ocx xmlns:ax="http://schemas.microsoft.com/office/2006/activeX" xmlns:r="http://schemas.openxmlformats.org/officeDocument/2006/relationships" ax:classid="{8BD21D30-EC42-11CE-9E0D-00AA006002F3}" ax:persistence="persistStreamInit" r:id="rId1"/>
</file>

<file path=xl/activeX/activeX357.xml><?xml version="1.0" encoding="utf-8"?>
<ax:ocx xmlns:ax="http://schemas.microsoft.com/office/2006/activeX" xmlns:r="http://schemas.openxmlformats.org/officeDocument/2006/relationships" ax:classid="{8BD21D30-EC42-11CE-9E0D-00AA006002F3}" ax:persistence="persistStreamInit" r:id="rId1"/>
</file>

<file path=xl/activeX/activeX358.xml><?xml version="1.0" encoding="utf-8"?>
<ax:ocx xmlns:ax="http://schemas.microsoft.com/office/2006/activeX" xmlns:r="http://schemas.openxmlformats.org/officeDocument/2006/relationships" ax:classid="{8BD21D30-EC42-11CE-9E0D-00AA006002F3}" ax:persistence="persistStreamInit" r:id="rId1"/>
</file>

<file path=xl/activeX/activeX359.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60.xml><?xml version="1.0" encoding="utf-8"?>
<ax:ocx xmlns:ax="http://schemas.microsoft.com/office/2006/activeX" xmlns:r="http://schemas.openxmlformats.org/officeDocument/2006/relationships" ax:classid="{8BD21D30-EC42-11CE-9E0D-00AA006002F3}" ax:persistence="persistStreamInit" r:id="rId1"/>
</file>

<file path=xl/activeX/activeX361.xml><?xml version="1.0" encoding="utf-8"?>
<ax:ocx xmlns:ax="http://schemas.microsoft.com/office/2006/activeX" xmlns:r="http://schemas.openxmlformats.org/officeDocument/2006/relationships" ax:classid="{8BD21D30-EC42-11CE-9E0D-00AA006002F3}" ax:persistence="persistStreamInit" r:id="rId1"/>
</file>

<file path=xl/activeX/activeX362.xml><?xml version="1.0" encoding="utf-8"?>
<ax:ocx xmlns:ax="http://schemas.microsoft.com/office/2006/activeX" xmlns:r="http://schemas.openxmlformats.org/officeDocument/2006/relationships" ax:classid="{8BD21D30-EC42-11CE-9E0D-00AA006002F3}" ax:persistence="persistStreamInit" r:id="rId1"/>
</file>

<file path=xl/activeX/activeX363.xml><?xml version="1.0" encoding="utf-8"?>
<ax:ocx xmlns:ax="http://schemas.microsoft.com/office/2006/activeX" xmlns:r="http://schemas.openxmlformats.org/officeDocument/2006/relationships" ax:classid="{8BD21D30-EC42-11CE-9E0D-00AA006002F3}" ax:persistence="persistStreamInit" r:id="rId1"/>
</file>

<file path=xl/activeX/activeX364.xml><?xml version="1.0" encoding="utf-8"?>
<ax:ocx xmlns:ax="http://schemas.microsoft.com/office/2006/activeX" xmlns:r="http://schemas.openxmlformats.org/officeDocument/2006/relationships" ax:classid="{8BD21D30-EC42-11CE-9E0D-00AA006002F3}" ax:persistence="persistStreamInit" r:id="rId1"/>
</file>

<file path=xl/activeX/activeX365.xml><?xml version="1.0" encoding="utf-8"?>
<ax:ocx xmlns:ax="http://schemas.microsoft.com/office/2006/activeX" xmlns:r="http://schemas.openxmlformats.org/officeDocument/2006/relationships" ax:classid="{8BD21D30-EC42-11CE-9E0D-00AA006002F3}" ax:persistence="persistStreamInit" r:id="rId1"/>
</file>

<file path=xl/activeX/activeX366.xml><?xml version="1.0" encoding="utf-8"?>
<ax:ocx xmlns:ax="http://schemas.microsoft.com/office/2006/activeX" xmlns:r="http://schemas.openxmlformats.org/officeDocument/2006/relationships" ax:classid="{8BD21D30-EC42-11CE-9E0D-00AA006002F3}" ax:persistence="persistStreamInit" r:id="rId1"/>
</file>

<file path=xl/activeX/activeX367.xml><?xml version="1.0" encoding="utf-8"?>
<ax:ocx xmlns:ax="http://schemas.microsoft.com/office/2006/activeX" xmlns:r="http://schemas.openxmlformats.org/officeDocument/2006/relationships" ax:classid="{8BD21D30-EC42-11CE-9E0D-00AA006002F3}" ax:persistence="persistStreamInit" r:id="rId1"/>
</file>

<file path=xl/activeX/activeX368.xml><?xml version="1.0" encoding="utf-8"?>
<ax:ocx xmlns:ax="http://schemas.microsoft.com/office/2006/activeX" xmlns:r="http://schemas.openxmlformats.org/officeDocument/2006/relationships" ax:classid="{8BD21D30-EC42-11CE-9E0D-00AA006002F3}" ax:persistence="persistStreamInit" r:id="rId1"/>
</file>

<file path=xl/activeX/activeX369.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70.xml><?xml version="1.0" encoding="utf-8"?>
<ax:ocx xmlns:ax="http://schemas.microsoft.com/office/2006/activeX" xmlns:r="http://schemas.openxmlformats.org/officeDocument/2006/relationships" ax:classid="{8BD21D30-EC42-11CE-9E0D-00AA006002F3}" ax:persistence="persistStreamInit" r:id="rId1"/>
</file>

<file path=xl/activeX/activeX371.xml><?xml version="1.0" encoding="utf-8"?>
<ax:ocx xmlns:ax="http://schemas.microsoft.com/office/2006/activeX" xmlns:r="http://schemas.openxmlformats.org/officeDocument/2006/relationships" ax:classid="{8BD21D30-EC42-11CE-9E0D-00AA006002F3}" ax:persistence="persistStreamInit" r:id="rId1"/>
</file>

<file path=xl/activeX/activeX372.xml><?xml version="1.0" encoding="utf-8"?>
<ax:ocx xmlns:ax="http://schemas.microsoft.com/office/2006/activeX" xmlns:r="http://schemas.openxmlformats.org/officeDocument/2006/relationships" ax:classid="{8BD21D30-EC42-11CE-9E0D-00AA006002F3}" ax:persistence="persistStreamInit" r:id="rId1"/>
</file>

<file path=xl/activeX/activeX373.xml><?xml version="1.0" encoding="utf-8"?>
<ax:ocx xmlns:ax="http://schemas.microsoft.com/office/2006/activeX" xmlns:r="http://schemas.openxmlformats.org/officeDocument/2006/relationships" ax:classid="{8BD21D30-EC42-11CE-9E0D-00AA006002F3}" ax:persistence="persistStreamInit" r:id="rId1"/>
</file>

<file path=xl/activeX/activeX374.xml><?xml version="1.0" encoding="utf-8"?>
<ax:ocx xmlns:ax="http://schemas.microsoft.com/office/2006/activeX" xmlns:r="http://schemas.openxmlformats.org/officeDocument/2006/relationships" ax:classid="{8BD21D30-EC42-11CE-9E0D-00AA006002F3}" ax:persistence="persistStreamInit" r:id="rId1"/>
</file>

<file path=xl/activeX/activeX375.xml><?xml version="1.0" encoding="utf-8"?>
<ax:ocx xmlns:ax="http://schemas.microsoft.com/office/2006/activeX" xmlns:r="http://schemas.openxmlformats.org/officeDocument/2006/relationships" ax:classid="{8BD21D30-EC42-11CE-9E0D-00AA006002F3}" ax:persistence="persistStreamInit" r:id="rId1"/>
</file>

<file path=xl/activeX/activeX376.xml><?xml version="1.0" encoding="utf-8"?>
<ax:ocx xmlns:ax="http://schemas.microsoft.com/office/2006/activeX" xmlns:r="http://schemas.openxmlformats.org/officeDocument/2006/relationships" ax:classid="{8BD21D30-EC42-11CE-9E0D-00AA006002F3}" ax:persistence="persistStreamInit" r:id="rId1"/>
</file>

<file path=xl/activeX/activeX377.xml><?xml version="1.0" encoding="utf-8"?>
<ax:ocx xmlns:ax="http://schemas.microsoft.com/office/2006/activeX" xmlns:r="http://schemas.openxmlformats.org/officeDocument/2006/relationships" ax:classid="{8BD21D30-EC42-11CE-9E0D-00AA006002F3}" ax:persistence="persistStreamInit" r:id="rId1"/>
</file>

<file path=xl/activeX/activeX378.xml><?xml version="1.0" encoding="utf-8"?>
<ax:ocx xmlns:ax="http://schemas.microsoft.com/office/2006/activeX" xmlns:r="http://schemas.openxmlformats.org/officeDocument/2006/relationships" ax:classid="{8BD21D30-EC42-11CE-9E0D-00AA006002F3}" ax:persistence="persistStreamInit" r:id="rId1"/>
</file>

<file path=xl/activeX/activeX379.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80.xml><?xml version="1.0" encoding="utf-8"?>
<ax:ocx xmlns:ax="http://schemas.microsoft.com/office/2006/activeX" xmlns:r="http://schemas.openxmlformats.org/officeDocument/2006/relationships" ax:classid="{8BD21D30-EC42-11CE-9E0D-00AA006002F3}" ax:persistence="persistStreamInit" r:id="rId1"/>
</file>

<file path=xl/activeX/activeX381.xml><?xml version="1.0" encoding="utf-8"?>
<ax:ocx xmlns:ax="http://schemas.microsoft.com/office/2006/activeX" xmlns:r="http://schemas.openxmlformats.org/officeDocument/2006/relationships" ax:classid="{8BD21D30-EC42-11CE-9E0D-00AA006002F3}" ax:persistence="persistStreamInit" r:id="rId1"/>
</file>

<file path=xl/activeX/activeX382.xml><?xml version="1.0" encoding="utf-8"?>
<ax:ocx xmlns:ax="http://schemas.microsoft.com/office/2006/activeX" xmlns:r="http://schemas.openxmlformats.org/officeDocument/2006/relationships" ax:classid="{8BD21D30-EC42-11CE-9E0D-00AA006002F3}" ax:persistence="persistStreamInit" r:id="rId1"/>
</file>

<file path=xl/activeX/activeX383.xml><?xml version="1.0" encoding="utf-8"?>
<ax:ocx xmlns:ax="http://schemas.microsoft.com/office/2006/activeX" xmlns:r="http://schemas.openxmlformats.org/officeDocument/2006/relationships" ax:classid="{8BD21D30-EC42-11CE-9E0D-00AA006002F3}" ax:persistence="persistStreamInit" r:id="rId1"/>
</file>

<file path=xl/activeX/activeX384.xml><?xml version="1.0" encoding="utf-8"?>
<ax:ocx xmlns:ax="http://schemas.microsoft.com/office/2006/activeX" xmlns:r="http://schemas.openxmlformats.org/officeDocument/2006/relationships" ax:classid="{8BD21D30-EC42-11CE-9E0D-00AA006002F3}" ax:persistence="persistStreamInit" r:id="rId1"/>
</file>

<file path=xl/activeX/activeX385.xml><?xml version="1.0" encoding="utf-8"?>
<ax:ocx xmlns:ax="http://schemas.microsoft.com/office/2006/activeX" xmlns:r="http://schemas.openxmlformats.org/officeDocument/2006/relationships" ax:classid="{8BD21D30-EC42-11CE-9E0D-00AA006002F3}" ax:persistence="persistStreamInit" r:id="rId1"/>
</file>

<file path=xl/activeX/activeX386.xml><?xml version="1.0" encoding="utf-8"?>
<ax:ocx xmlns:ax="http://schemas.microsoft.com/office/2006/activeX" xmlns:r="http://schemas.openxmlformats.org/officeDocument/2006/relationships" ax:classid="{8BD21D30-EC42-11CE-9E0D-00AA006002F3}" ax:persistence="persistStreamInit" r:id="rId1"/>
</file>

<file path=xl/activeX/activeX387.xml><?xml version="1.0" encoding="utf-8"?>
<ax:ocx xmlns:ax="http://schemas.microsoft.com/office/2006/activeX" xmlns:r="http://schemas.openxmlformats.org/officeDocument/2006/relationships" ax:classid="{8BD21D30-EC42-11CE-9E0D-00AA006002F3}" ax:persistence="persistStreamInit" r:id="rId1"/>
</file>

<file path=xl/activeX/activeX388.xml><?xml version="1.0" encoding="utf-8"?>
<ax:ocx xmlns:ax="http://schemas.microsoft.com/office/2006/activeX" xmlns:r="http://schemas.openxmlformats.org/officeDocument/2006/relationships" ax:classid="{8BD21D30-EC42-11CE-9E0D-00AA006002F3}" ax:persistence="persistStreamInit" r:id="rId1"/>
</file>

<file path=xl/activeX/activeX389.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390.xml><?xml version="1.0" encoding="utf-8"?>
<ax:ocx xmlns:ax="http://schemas.microsoft.com/office/2006/activeX" xmlns:r="http://schemas.openxmlformats.org/officeDocument/2006/relationships" ax:classid="{8BD21D30-EC42-11CE-9E0D-00AA006002F3}" ax:persistence="persistStreamInit" r:id="rId1"/>
</file>

<file path=xl/activeX/activeX391.xml><?xml version="1.0" encoding="utf-8"?>
<ax:ocx xmlns:ax="http://schemas.microsoft.com/office/2006/activeX" xmlns:r="http://schemas.openxmlformats.org/officeDocument/2006/relationships" ax:classid="{8BD21D30-EC42-11CE-9E0D-00AA006002F3}" ax:persistence="persistStreamInit" r:id="rId1"/>
</file>

<file path=xl/activeX/activeX392.xml><?xml version="1.0" encoding="utf-8"?>
<ax:ocx xmlns:ax="http://schemas.microsoft.com/office/2006/activeX" xmlns:r="http://schemas.openxmlformats.org/officeDocument/2006/relationships" ax:classid="{8BD21D30-EC42-11CE-9E0D-00AA006002F3}" ax:persistence="persistStreamInit" r:id="rId1"/>
</file>

<file path=xl/activeX/activeX393.xml><?xml version="1.0" encoding="utf-8"?>
<ax:ocx xmlns:ax="http://schemas.microsoft.com/office/2006/activeX" xmlns:r="http://schemas.openxmlformats.org/officeDocument/2006/relationships" ax:classid="{8BD21D30-EC42-11CE-9E0D-00AA006002F3}" ax:persistence="persistStreamInit" r:id="rId1"/>
</file>

<file path=xl/activeX/activeX394.xml><?xml version="1.0" encoding="utf-8"?>
<ax:ocx xmlns:ax="http://schemas.microsoft.com/office/2006/activeX" xmlns:r="http://schemas.openxmlformats.org/officeDocument/2006/relationships" ax:classid="{8BD21D30-EC42-11CE-9E0D-00AA006002F3}" ax:persistence="persistStreamInit" r:id="rId1"/>
</file>

<file path=xl/activeX/activeX395.xml><?xml version="1.0" encoding="utf-8"?>
<ax:ocx xmlns:ax="http://schemas.microsoft.com/office/2006/activeX" xmlns:r="http://schemas.openxmlformats.org/officeDocument/2006/relationships" ax:classid="{8BD21D30-EC42-11CE-9E0D-00AA006002F3}" ax:persistence="persistStreamInit" r:id="rId1"/>
</file>

<file path=xl/activeX/activeX396.xml><?xml version="1.0" encoding="utf-8"?>
<ax:ocx xmlns:ax="http://schemas.microsoft.com/office/2006/activeX" xmlns:r="http://schemas.openxmlformats.org/officeDocument/2006/relationships" ax:classid="{8BD21D30-EC42-11CE-9E0D-00AA006002F3}" ax:persistence="persistStreamInit" r:id="rId1"/>
</file>

<file path=xl/activeX/activeX397.xml><?xml version="1.0" encoding="utf-8"?>
<ax:ocx xmlns:ax="http://schemas.microsoft.com/office/2006/activeX" xmlns:r="http://schemas.openxmlformats.org/officeDocument/2006/relationships" ax:classid="{8BD21D30-EC42-11CE-9E0D-00AA006002F3}" ax:persistence="persistStreamInit" r:id="rId1"/>
</file>

<file path=xl/activeX/activeX398.xml><?xml version="1.0" encoding="utf-8"?>
<ax:ocx xmlns:ax="http://schemas.microsoft.com/office/2006/activeX" xmlns:r="http://schemas.openxmlformats.org/officeDocument/2006/relationships" ax:classid="{8BD21D30-EC42-11CE-9E0D-00AA006002F3}" ax:persistence="persistStreamInit" r:id="rId1"/>
</file>

<file path=xl/activeX/activeX39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00.xml><?xml version="1.0" encoding="utf-8"?>
<ax:ocx xmlns:ax="http://schemas.microsoft.com/office/2006/activeX" xmlns:r="http://schemas.openxmlformats.org/officeDocument/2006/relationships" ax:classid="{8BD21D30-EC42-11CE-9E0D-00AA006002F3}" ax:persistence="persistStreamInit" r:id="rId1"/>
</file>

<file path=xl/activeX/activeX401.xml><?xml version="1.0" encoding="utf-8"?>
<ax:ocx xmlns:ax="http://schemas.microsoft.com/office/2006/activeX" xmlns:r="http://schemas.openxmlformats.org/officeDocument/2006/relationships" ax:classid="{8BD21D30-EC42-11CE-9E0D-00AA006002F3}" ax:persistence="persistStreamInit" r:id="rId1"/>
</file>

<file path=xl/activeX/activeX402.xml><?xml version="1.0" encoding="utf-8"?>
<ax:ocx xmlns:ax="http://schemas.microsoft.com/office/2006/activeX" xmlns:r="http://schemas.openxmlformats.org/officeDocument/2006/relationships" ax:classid="{8BD21D30-EC42-11CE-9E0D-00AA006002F3}" ax:persistence="persistStreamInit" r:id="rId1"/>
</file>

<file path=xl/activeX/activeX403.xml><?xml version="1.0" encoding="utf-8"?>
<ax:ocx xmlns:ax="http://schemas.microsoft.com/office/2006/activeX" xmlns:r="http://schemas.openxmlformats.org/officeDocument/2006/relationships" ax:classid="{8BD21D30-EC42-11CE-9E0D-00AA006002F3}" ax:persistence="persistStreamInit" r:id="rId1"/>
</file>

<file path=xl/activeX/activeX404.xml><?xml version="1.0" encoding="utf-8"?>
<ax:ocx xmlns:ax="http://schemas.microsoft.com/office/2006/activeX" xmlns:r="http://schemas.openxmlformats.org/officeDocument/2006/relationships" ax:classid="{8BD21D30-EC42-11CE-9E0D-00AA006002F3}" ax:persistence="persistStreamInit" r:id="rId1"/>
</file>

<file path=xl/activeX/activeX405.xml><?xml version="1.0" encoding="utf-8"?>
<ax:ocx xmlns:ax="http://schemas.microsoft.com/office/2006/activeX" xmlns:r="http://schemas.openxmlformats.org/officeDocument/2006/relationships" ax:classid="{8BD21D30-EC42-11CE-9E0D-00AA006002F3}" ax:persistence="persistStreamInit" r:id="rId1"/>
</file>

<file path=xl/activeX/activeX406.xml><?xml version="1.0" encoding="utf-8"?>
<ax:ocx xmlns:ax="http://schemas.microsoft.com/office/2006/activeX" xmlns:r="http://schemas.openxmlformats.org/officeDocument/2006/relationships" ax:classid="{8BD21D30-EC42-11CE-9E0D-00AA006002F3}" ax:persistence="persistStreamInit" r:id="rId1"/>
</file>

<file path=xl/activeX/activeX407.xml><?xml version="1.0" encoding="utf-8"?>
<ax:ocx xmlns:ax="http://schemas.microsoft.com/office/2006/activeX" xmlns:r="http://schemas.openxmlformats.org/officeDocument/2006/relationships" ax:classid="{8BD21D30-EC42-11CE-9E0D-00AA006002F3}" ax:persistence="persistStreamInit" r:id="rId1"/>
</file>

<file path=xl/activeX/activeX408.xml><?xml version="1.0" encoding="utf-8"?>
<ax:ocx xmlns:ax="http://schemas.microsoft.com/office/2006/activeX" xmlns:r="http://schemas.openxmlformats.org/officeDocument/2006/relationships" ax:classid="{8BD21D30-EC42-11CE-9E0D-00AA006002F3}" ax:persistence="persistStreamInit" r:id="rId1"/>
</file>

<file path=xl/activeX/activeX409.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10.xml><?xml version="1.0" encoding="utf-8"?>
<ax:ocx xmlns:ax="http://schemas.microsoft.com/office/2006/activeX" xmlns:r="http://schemas.openxmlformats.org/officeDocument/2006/relationships" ax:classid="{8BD21D30-EC42-11CE-9E0D-00AA006002F3}" ax:persistence="persistStreamInit" r:id="rId1"/>
</file>

<file path=xl/activeX/activeX411.xml><?xml version="1.0" encoding="utf-8"?>
<ax:ocx xmlns:ax="http://schemas.microsoft.com/office/2006/activeX" xmlns:r="http://schemas.openxmlformats.org/officeDocument/2006/relationships" ax:classid="{8BD21D30-EC42-11CE-9E0D-00AA006002F3}" ax:persistence="persistStreamInit" r:id="rId1"/>
</file>

<file path=xl/activeX/activeX412.xml><?xml version="1.0" encoding="utf-8"?>
<ax:ocx xmlns:ax="http://schemas.microsoft.com/office/2006/activeX" xmlns:r="http://schemas.openxmlformats.org/officeDocument/2006/relationships" ax:classid="{8BD21D30-EC42-11CE-9E0D-00AA006002F3}" ax:persistence="persistStreamInit" r:id="rId1"/>
</file>

<file path=xl/activeX/activeX413.xml><?xml version="1.0" encoding="utf-8"?>
<ax:ocx xmlns:ax="http://schemas.microsoft.com/office/2006/activeX" xmlns:r="http://schemas.openxmlformats.org/officeDocument/2006/relationships" ax:classid="{8BD21D30-EC42-11CE-9E0D-00AA006002F3}" ax:persistence="persistStreamInit" r:id="rId1"/>
</file>

<file path=xl/activeX/activeX414.xml><?xml version="1.0" encoding="utf-8"?>
<ax:ocx xmlns:ax="http://schemas.microsoft.com/office/2006/activeX" xmlns:r="http://schemas.openxmlformats.org/officeDocument/2006/relationships" ax:classid="{8BD21D30-EC42-11CE-9E0D-00AA006002F3}" ax:persistence="persistStreamInit" r:id="rId1"/>
</file>

<file path=xl/activeX/activeX415.xml><?xml version="1.0" encoding="utf-8"?>
<ax:ocx xmlns:ax="http://schemas.microsoft.com/office/2006/activeX" xmlns:r="http://schemas.openxmlformats.org/officeDocument/2006/relationships" ax:classid="{8BD21D30-EC42-11CE-9E0D-00AA006002F3}" ax:persistence="persistStreamInit" r:id="rId1"/>
</file>

<file path=xl/activeX/activeX416.xml><?xml version="1.0" encoding="utf-8"?>
<ax:ocx xmlns:ax="http://schemas.microsoft.com/office/2006/activeX" xmlns:r="http://schemas.openxmlformats.org/officeDocument/2006/relationships" ax:classid="{8BD21D30-EC42-11CE-9E0D-00AA006002F3}" ax:persistence="persistStreamInit" r:id="rId1"/>
</file>

<file path=xl/activeX/activeX417.xml><?xml version="1.0" encoding="utf-8"?>
<ax:ocx xmlns:ax="http://schemas.microsoft.com/office/2006/activeX" xmlns:r="http://schemas.openxmlformats.org/officeDocument/2006/relationships" ax:classid="{8BD21D30-EC42-11CE-9E0D-00AA006002F3}" ax:persistence="persistStreamInit" r:id="rId1"/>
</file>

<file path=xl/activeX/activeX418.xml><?xml version="1.0" encoding="utf-8"?>
<ax:ocx xmlns:ax="http://schemas.microsoft.com/office/2006/activeX" xmlns:r="http://schemas.openxmlformats.org/officeDocument/2006/relationships" ax:classid="{8BD21D30-EC42-11CE-9E0D-00AA006002F3}" ax:persistence="persistStreamInit" r:id="rId1"/>
</file>

<file path=xl/activeX/activeX419.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20.xml><?xml version="1.0" encoding="utf-8"?>
<ax:ocx xmlns:ax="http://schemas.microsoft.com/office/2006/activeX" xmlns:r="http://schemas.openxmlformats.org/officeDocument/2006/relationships" ax:classid="{8BD21D30-EC42-11CE-9E0D-00AA006002F3}" ax:persistence="persistStreamInit" r:id="rId1"/>
</file>

<file path=xl/activeX/activeX421.xml><?xml version="1.0" encoding="utf-8"?>
<ax:ocx xmlns:ax="http://schemas.microsoft.com/office/2006/activeX" xmlns:r="http://schemas.openxmlformats.org/officeDocument/2006/relationships" ax:classid="{8BD21D30-EC42-11CE-9E0D-00AA006002F3}" ax:persistence="persistStreamInit" r:id="rId1"/>
</file>

<file path=xl/activeX/activeX422.xml><?xml version="1.0" encoding="utf-8"?>
<ax:ocx xmlns:ax="http://schemas.microsoft.com/office/2006/activeX" xmlns:r="http://schemas.openxmlformats.org/officeDocument/2006/relationships" ax:classid="{8BD21D30-EC42-11CE-9E0D-00AA006002F3}" ax:persistence="persistStreamInit" r:id="rId1"/>
</file>

<file path=xl/activeX/activeX423.xml><?xml version="1.0" encoding="utf-8"?>
<ax:ocx xmlns:ax="http://schemas.microsoft.com/office/2006/activeX" xmlns:r="http://schemas.openxmlformats.org/officeDocument/2006/relationships" ax:classid="{8BD21D30-EC42-11CE-9E0D-00AA006002F3}" ax:persistence="persistStreamInit" r:id="rId1"/>
</file>

<file path=xl/activeX/activeX424.xml><?xml version="1.0" encoding="utf-8"?>
<ax:ocx xmlns:ax="http://schemas.microsoft.com/office/2006/activeX" xmlns:r="http://schemas.openxmlformats.org/officeDocument/2006/relationships" ax:classid="{8BD21D30-EC42-11CE-9E0D-00AA006002F3}" ax:persistence="persistStreamInit" r:id="rId1"/>
</file>

<file path=xl/activeX/activeX425.xml><?xml version="1.0" encoding="utf-8"?>
<ax:ocx xmlns:ax="http://schemas.microsoft.com/office/2006/activeX" xmlns:r="http://schemas.openxmlformats.org/officeDocument/2006/relationships" ax:classid="{8BD21D30-EC42-11CE-9E0D-00AA006002F3}" ax:persistence="persistStreamInit" r:id="rId1"/>
</file>

<file path=xl/activeX/activeX426.xml><?xml version="1.0" encoding="utf-8"?>
<ax:ocx xmlns:ax="http://schemas.microsoft.com/office/2006/activeX" xmlns:r="http://schemas.openxmlformats.org/officeDocument/2006/relationships" ax:classid="{8BD21D30-EC42-11CE-9E0D-00AA006002F3}" ax:persistence="persistStreamInit" r:id="rId1"/>
</file>

<file path=xl/activeX/activeX427.xml><?xml version="1.0" encoding="utf-8"?>
<ax:ocx xmlns:ax="http://schemas.microsoft.com/office/2006/activeX" xmlns:r="http://schemas.openxmlformats.org/officeDocument/2006/relationships" ax:classid="{8BD21D30-EC42-11CE-9E0D-00AA006002F3}" ax:persistence="persistStreamInit" r:id="rId1"/>
</file>

<file path=xl/activeX/activeX428.xml><?xml version="1.0" encoding="utf-8"?>
<ax:ocx xmlns:ax="http://schemas.microsoft.com/office/2006/activeX" xmlns:r="http://schemas.openxmlformats.org/officeDocument/2006/relationships" ax:classid="{8BD21D30-EC42-11CE-9E0D-00AA006002F3}" ax:persistence="persistStreamInit" r:id="rId1"/>
</file>

<file path=xl/activeX/activeX429.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30.xml><?xml version="1.0" encoding="utf-8"?>
<ax:ocx xmlns:ax="http://schemas.microsoft.com/office/2006/activeX" xmlns:r="http://schemas.openxmlformats.org/officeDocument/2006/relationships" ax:classid="{8BD21D30-EC42-11CE-9E0D-00AA006002F3}" ax:persistence="persistStreamInit" r:id="rId1"/>
</file>

<file path=xl/activeX/activeX431.xml><?xml version="1.0" encoding="utf-8"?>
<ax:ocx xmlns:ax="http://schemas.microsoft.com/office/2006/activeX" xmlns:r="http://schemas.openxmlformats.org/officeDocument/2006/relationships" ax:classid="{8BD21D30-EC42-11CE-9E0D-00AA006002F3}" ax:persistence="persistStreamInit" r:id="rId1"/>
</file>

<file path=xl/activeX/activeX432.xml><?xml version="1.0" encoding="utf-8"?>
<ax:ocx xmlns:ax="http://schemas.microsoft.com/office/2006/activeX" xmlns:r="http://schemas.openxmlformats.org/officeDocument/2006/relationships" ax:classid="{8BD21D30-EC42-11CE-9E0D-00AA006002F3}" ax:persistence="persistStreamInit" r:id="rId1"/>
</file>

<file path=xl/activeX/activeX433.xml><?xml version="1.0" encoding="utf-8"?>
<ax:ocx xmlns:ax="http://schemas.microsoft.com/office/2006/activeX" xmlns:r="http://schemas.openxmlformats.org/officeDocument/2006/relationships" ax:classid="{8BD21D30-EC42-11CE-9E0D-00AA006002F3}" ax:persistence="persistStreamInit" r:id="rId1"/>
</file>

<file path=xl/activeX/activeX434.xml><?xml version="1.0" encoding="utf-8"?>
<ax:ocx xmlns:ax="http://schemas.microsoft.com/office/2006/activeX" xmlns:r="http://schemas.openxmlformats.org/officeDocument/2006/relationships" ax:classid="{8BD21D30-EC42-11CE-9E0D-00AA006002F3}" ax:persistence="persistStreamInit" r:id="rId1"/>
</file>

<file path=xl/activeX/activeX435.xml><?xml version="1.0" encoding="utf-8"?>
<ax:ocx xmlns:ax="http://schemas.microsoft.com/office/2006/activeX" xmlns:r="http://schemas.openxmlformats.org/officeDocument/2006/relationships" ax:classid="{8BD21D30-EC42-11CE-9E0D-00AA006002F3}" ax:persistence="persistStreamInit" r:id="rId1"/>
</file>

<file path=xl/activeX/activeX436.xml><?xml version="1.0" encoding="utf-8"?>
<ax:ocx xmlns:ax="http://schemas.microsoft.com/office/2006/activeX" xmlns:r="http://schemas.openxmlformats.org/officeDocument/2006/relationships" ax:classid="{8BD21D30-EC42-11CE-9E0D-00AA006002F3}" ax:persistence="persistStreamInit" r:id="rId1"/>
</file>

<file path=xl/activeX/activeX437.xml><?xml version="1.0" encoding="utf-8"?>
<ax:ocx xmlns:ax="http://schemas.microsoft.com/office/2006/activeX" xmlns:r="http://schemas.openxmlformats.org/officeDocument/2006/relationships" ax:classid="{8BD21D30-EC42-11CE-9E0D-00AA006002F3}" ax:persistence="persistStreamInit" r:id="rId1"/>
</file>

<file path=xl/activeX/activeX438.xml><?xml version="1.0" encoding="utf-8"?>
<ax:ocx xmlns:ax="http://schemas.microsoft.com/office/2006/activeX" xmlns:r="http://schemas.openxmlformats.org/officeDocument/2006/relationships" ax:classid="{8BD21D30-EC42-11CE-9E0D-00AA006002F3}" ax:persistence="persistStreamInit" r:id="rId1"/>
</file>

<file path=xl/activeX/activeX439.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40.xml><?xml version="1.0" encoding="utf-8"?>
<ax:ocx xmlns:ax="http://schemas.microsoft.com/office/2006/activeX" xmlns:r="http://schemas.openxmlformats.org/officeDocument/2006/relationships" ax:classid="{8BD21D30-EC42-11CE-9E0D-00AA006002F3}" ax:persistence="persistStreamInit" r:id="rId1"/>
</file>

<file path=xl/activeX/activeX441.xml><?xml version="1.0" encoding="utf-8"?>
<ax:ocx xmlns:ax="http://schemas.microsoft.com/office/2006/activeX" xmlns:r="http://schemas.openxmlformats.org/officeDocument/2006/relationships" ax:classid="{8BD21D30-EC42-11CE-9E0D-00AA006002F3}" ax:persistence="persistStreamInit" r:id="rId1"/>
</file>

<file path=xl/activeX/activeX442.xml><?xml version="1.0" encoding="utf-8"?>
<ax:ocx xmlns:ax="http://schemas.microsoft.com/office/2006/activeX" xmlns:r="http://schemas.openxmlformats.org/officeDocument/2006/relationships" ax:classid="{8BD21D30-EC42-11CE-9E0D-00AA006002F3}" ax:persistence="persistStreamInit" r:id="rId1"/>
</file>

<file path=xl/activeX/activeX443.xml><?xml version="1.0" encoding="utf-8"?>
<ax:ocx xmlns:ax="http://schemas.microsoft.com/office/2006/activeX" xmlns:r="http://schemas.openxmlformats.org/officeDocument/2006/relationships" ax:classid="{8BD21D30-EC42-11CE-9E0D-00AA006002F3}" ax:persistence="persistStreamInit" r:id="rId1"/>
</file>

<file path=xl/activeX/activeX444.xml><?xml version="1.0" encoding="utf-8"?>
<ax:ocx xmlns:ax="http://schemas.microsoft.com/office/2006/activeX" xmlns:r="http://schemas.openxmlformats.org/officeDocument/2006/relationships" ax:classid="{8BD21D30-EC42-11CE-9E0D-00AA006002F3}" ax:persistence="persistStreamInit" r:id="rId1"/>
</file>

<file path=xl/activeX/activeX445.xml><?xml version="1.0" encoding="utf-8"?>
<ax:ocx xmlns:ax="http://schemas.microsoft.com/office/2006/activeX" xmlns:r="http://schemas.openxmlformats.org/officeDocument/2006/relationships" ax:classid="{8BD21D30-EC42-11CE-9E0D-00AA006002F3}" ax:persistence="persistStreamInit" r:id="rId1"/>
</file>

<file path=xl/activeX/activeX446.xml><?xml version="1.0" encoding="utf-8"?>
<ax:ocx xmlns:ax="http://schemas.microsoft.com/office/2006/activeX" xmlns:r="http://schemas.openxmlformats.org/officeDocument/2006/relationships" ax:classid="{8BD21D30-EC42-11CE-9E0D-00AA006002F3}" ax:persistence="persistStreamInit" r:id="rId1"/>
</file>

<file path=xl/activeX/activeX447.xml><?xml version="1.0" encoding="utf-8"?>
<ax:ocx xmlns:ax="http://schemas.microsoft.com/office/2006/activeX" xmlns:r="http://schemas.openxmlformats.org/officeDocument/2006/relationships" ax:classid="{8BD21D30-EC42-11CE-9E0D-00AA006002F3}" ax:persistence="persistStreamInit" r:id="rId1"/>
</file>

<file path=xl/activeX/activeX448.xml><?xml version="1.0" encoding="utf-8"?>
<ax:ocx xmlns:ax="http://schemas.microsoft.com/office/2006/activeX" xmlns:r="http://schemas.openxmlformats.org/officeDocument/2006/relationships" ax:classid="{8BD21D30-EC42-11CE-9E0D-00AA006002F3}" ax:persistence="persistStreamInit" r:id="rId1"/>
</file>

<file path=xl/activeX/activeX449.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50.xml><?xml version="1.0" encoding="utf-8"?>
<ax:ocx xmlns:ax="http://schemas.microsoft.com/office/2006/activeX" xmlns:r="http://schemas.openxmlformats.org/officeDocument/2006/relationships" ax:classid="{8BD21D30-EC42-11CE-9E0D-00AA006002F3}" ax:persistence="persistStreamInit" r:id="rId1"/>
</file>

<file path=xl/activeX/activeX451.xml><?xml version="1.0" encoding="utf-8"?>
<ax:ocx xmlns:ax="http://schemas.microsoft.com/office/2006/activeX" xmlns:r="http://schemas.openxmlformats.org/officeDocument/2006/relationships" ax:classid="{8BD21D30-EC42-11CE-9E0D-00AA006002F3}" ax:persistence="persistStreamInit" r:id="rId1"/>
</file>

<file path=xl/activeX/activeX452.xml><?xml version="1.0" encoding="utf-8"?>
<ax:ocx xmlns:ax="http://schemas.microsoft.com/office/2006/activeX" xmlns:r="http://schemas.openxmlformats.org/officeDocument/2006/relationships" ax:classid="{8BD21D30-EC42-11CE-9E0D-00AA006002F3}" ax:persistence="persistStreamInit" r:id="rId1"/>
</file>

<file path=xl/activeX/activeX453.xml><?xml version="1.0" encoding="utf-8"?>
<ax:ocx xmlns:ax="http://schemas.microsoft.com/office/2006/activeX" xmlns:r="http://schemas.openxmlformats.org/officeDocument/2006/relationships" ax:classid="{8BD21D30-EC42-11CE-9E0D-00AA006002F3}" ax:persistence="persistStreamInit" r:id="rId1"/>
</file>

<file path=xl/activeX/activeX454.xml><?xml version="1.0" encoding="utf-8"?>
<ax:ocx xmlns:ax="http://schemas.microsoft.com/office/2006/activeX" xmlns:r="http://schemas.openxmlformats.org/officeDocument/2006/relationships" ax:classid="{8BD21D30-EC42-11CE-9E0D-00AA006002F3}" ax:persistence="persistStreamInit" r:id="rId1"/>
</file>

<file path=xl/activeX/activeX455.xml><?xml version="1.0" encoding="utf-8"?>
<ax:ocx xmlns:ax="http://schemas.microsoft.com/office/2006/activeX" xmlns:r="http://schemas.openxmlformats.org/officeDocument/2006/relationships" ax:classid="{8BD21D30-EC42-11CE-9E0D-00AA006002F3}" ax:persistence="persistStreamInit" r:id="rId1"/>
</file>

<file path=xl/activeX/activeX456.xml><?xml version="1.0" encoding="utf-8"?>
<ax:ocx xmlns:ax="http://schemas.microsoft.com/office/2006/activeX" xmlns:r="http://schemas.openxmlformats.org/officeDocument/2006/relationships" ax:classid="{8BD21D30-EC42-11CE-9E0D-00AA006002F3}" ax:persistence="persistStreamInit" r:id="rId1"/>
</file>

<file path=xl/activeX/activeX457.xml><?xml version="1.0" encoding="utf-8"?>
<ax:ocx xmlns:ax="http://schemas.microsoft.com/office/2006/activeX" xmlns:r="http://schemas.openxmlformats.org/officeDocument/2006/relationships" ax:classid="{8BD21D30-EC42-11CE-9E0D-00AA006002F3}" ax:persistence="persistStreamInit" r:id="rId1"/>
</file>

<file path=xl/activeX/activeX458.xml><?xml version="1.0" encoding="utf-8"?>
<ax:ocx xmlns:ax="http://schemas.microsoft.com/office/2006/activeX" xmlns:r="http://schemas.openxmlformats.org/officeDocument/2006/relationships" ax:classid="{8BD21D30-EC42-11CE-9E0D-00AA006002F3}" ax:persistence="persistStreamInit" r:id="rId1"/>
</file>

<file path=xl/activeX/activeX459.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60.xml><?xml version="1.0" encoding="utf-8"?>
<ax:ocx xmlns:ax="http://schemas.microsoft.com/office/2006/activeX" xmlns:r="http://schemas.openxmlformats.org/officeDocument/2006/relationships" ax:classid="{8BD21D30-EC42-11CE-9E0D-00AA006002F3}" ax:persistence="persistStreamInit" r:id="rId1"/>
</file>

<file path=xl/activeX/activeX461.xml><?xml version="1.0" encoding="utf-8"?>
<ax:ocx xmlns:ax="http://schemas.microsoft.com/office/2006/activeX" xmlns:r="http://schemas.openxmlformats.org/officeDocument/2006/relationships" ax:classid="{8BD21D30-EC42-11CE-9E0D-00AA006002F3}" ax:persistence="persistStreamInit" r:id="rId1"/>
</file>

<file path=xl/activeX/activeX462.xml><?xml version="1.0" encoding="utf-8"?>
<ax:ocx xmlns:ax="http://schemas.microsoft.com/office/2006/activeX" xmlns:r="http://schemas.openxmlformats.org/officeDocument/2006/relationships" ax:classid="{8BD21D30-EC42-11CE-9E0D-00AA006002F3}" ax:persistence="persistStreamInit" r:id="rId1"/>
</file>

<file path=xl/activeX/activeX463.xml><?xml version="1.0" encoding="utf-8"?>
<ax:ocx xmlns:ax="http://schemas.microsoft.com/office/2006/activeX" xmlns:r="http://schemas.openxmlformats.org/officeDocument/2006/relationships" ax:classid="{8BD21D30-EC42-11CE-9E0D-00AA006002F3}" ax:persistence="persistStreamInit" r:id="rId1"/>
</file>

<file path=xl/activeX/activeX464.xml><?xml version="1.0" encoding="utf-8"?>
<ax:ocx xmlns:ax="http://schemas.microsoft.com/office/2006/activeX" xmlns:r="http://schemas.openxmlformats.org/officeDocument/2006/relationships" ax:classid="{8BD21D30-EC42-11CE-9E0D-00AA006002F3}" ax:persistence="persistStreamInit" r:id="rId1"/>
</file>

<file path=xl/activeX/activeX465.xml><?xml version="1.0" encoding="utf-8"?>
<ax:ocx xmlns:ax="http://schemas.microsoft.com/office/2006/activeX" xmlns:r="http://schemas.openxmlformats.org/officeDocument/2006/relationships" ax:classid="{8BD21D30-EC42-11CE-9E0D-00AA006002F3}" ax:persistence="persistStreamInit" r:id="rId1"/>
</file>

<file path=xl/activeX/activeX466.xml><?xml version="1.0" encoding="utf-8"?>
<ax:ocx xmlns:ax="http://schemas.microsoft.com/office/2006/activeX" xmlns:r="http://schemas.openxmlformats.org/officeDocument/2006/relationships" ax:classid="{8BD21D30-EC42-11CE-9E0D-00AA006002F3}" ax:persistence="persistStreamInit" r:id="rId1"/>
</file>

<file path=xl/activeX/activeX467.xml><?xml version="1.0" encoding="utf-8"?>
<ax:ocx xmlns:ax="http://schemas.microsoft.com/office/2006/activeX" xmlns:r="http://schemas.openxmlformats.org/officeDocument/2006/relationships" ax:classid="{8BD21D30-EC42-11CE-9E0D-00AA006002F3}" ax:persistence="persistStreamInit" r:id="rId1"/>
</file>

<file path=xl/activeX/activeX468.xml><?xml version="1.0" encoding="utf-8"?>
<ax:ocx xmlns:ax="http://schemas.microsoft.com/office/2006/activeX" xmlns:r="http://schemas.openxmlformats.org/officeDocument/2006/relationships" ax:classid="{8BD21D30-EC42-11CE-9E0D-00AA006002F3}" ax:persistence="persistStreamInit" r:id="rId1"/>
</file>

<file path=xl/activeX/activeX469.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70.xml><?xml version="1.0" encoding="utf-8"?>
<ax:ocx xmlns:ax="http://schemas.microsoft.com/office/2006/activeX" xmlns:r="http://schemas.openxmlformats.org/officeDocument/2006/relationships" ax:classid="{8BD21D30-EC42-11CE-9E0D-00AA006002F3}" ax:persistence="persistStreamInit" r:id="rId1"/>
</file>

<file path=xl/activeX/activeX471.xml><?xml version="1.0" encoding="utf-8"?>
<ax:ocx xmlns:ax="http://schemas.microsoft.com/office/2006/activeX" xmlns:r="http://schemas.openxmlformats.org/officeDocument/2006/relationships" ax:classid="{8BD21D30-EC42-11CE-9E0D-00AA006002F3}" ax:persistence="persistStreamInit" r:id="rId1"/>
</file>

<file path=xl/activeX/activeX472.xml><?xml version="1.0" encoding="utf-8"?>
<ax:ocx xmlns:ax="http://schemas.microsoft.com/office/2006/activeX" xmlns:r="http://schemas.openxmlformats.org/officeDocument/2006/relationships" ax:classid="{8BD21D30-EC42-11CE-9E0D-00AA006002F3}" ax:persistence="persistStreamInit" r:id="rId1"/>
</file>

<file path=xl/activeX/activeX473.xml><?xml version="1.0" encoding="utf-8"?>
<ax:ocx xmlns:ax="http://schemas.microsoft.com/office/2006/activeX" xmlns:r="http://schemas.openxmlformats.org/officeDocument/2006/relationships" ax:classid="{8BD21D30-EC42-11CE-9E0D-00AA006002F3}" ax:persistence="persistStreamInit" r:id="rId1"/>
</file>

<file path=xl/activeX/activeX474.xml><?xml version="1.0" encoding="utf-8"?>
<ax:ocx xmlns:ax="http://schemas.microsoft.com/office/2006/activeX" xmlns:r="http://schemas.openxmlformats.org/officeDocument/2006/relationships" ax:classid="{8BD21D30-EC42-11CE-9E0D-00AA006002F3}" ax:persistence="persistStreamInit" r:id="rId1"/>
</file>

<file path=xl/activeX/activeX475.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Bilanz</a:t>
            </a:r>
            <a:r>
              <a:rPr lang="de-DE" baseline="0"/>
              <a:t> in kg/ha&amp;a</a:t>
            </a:r>
            <a:endParaRPr lang="de-DE"/>
          </a:p>
        </c:rich>
      </c:tx>
      <c:layout>
        <c:manualLayout>
          <c:xMode val="edge"/>
          <c:yMode val="edge"/>
          <c:x val="0.38154155730533684"/>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Hoftorbilanz!$L$7:$U$7</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E-577B-45D5-890C-4451F01554CE}"/>
            </c:ext>
          </c:extLst>
        </c:ser>
        <c:ser>
          <c:idx val="1"/>
          <c:order val="1"/>
          <c:tx>
            <c:v>Output</c:v>
          </c:tx>
          <c:spPr>
            <a:solidFill>
              <a:schemeClr val="accent2"/>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Hoftorbilanz!$L$11:$U$11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F-577B-45D5-890C-4451F01554CE}"/>
            </c:ext>
          </c:extLst>
        </c:ser>
        <c:ser>
          <c:idx val="2"/>
          <c:order val="2"/>
          <c:tx>
            <c:v>Bilanz</c:v>
          </c:tx>
          <c:spPr>
            <a:solidFill>
              <a:schemeClr val="accent3"/>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Hoftorbilanz!$L$15:$U$15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577B-45D5-890C-4451F01554CE}"/>
            </c:ext>
          </c:extLst>
        </c:ser>
        <c:dLbls>
          <c:showLegendKey val="0"/>
          <c:showVal val="0"/>
          <c:showCatName val="0"/>
          <c:showSerName val="0"/>
          <c:showPercent val="0"/>
          <c:showBubbleSize val="0"/>
        </c:dLbls>
        <c:gapWidth val="219"/>
        <c:overlap val="-27"/>
        <c:axId val="241355008"/>
        <c:axId val="253612032"/>
      </c:barChart>
      <c:catAx>
        <c:axId val="241355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53612032"/>
        <c:crosses val="autoZero"/>
        <c:auto val="1"/>
        <c:lblAlgn val="ctr"/>
        <c:lblOffset val="100"/>
        <c:noMultiLvlLbl val="0"/>
      </c:catAx>
      <c:valAx>
        <c:axId val="253612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41355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Bilanz</a:t>
            </a:r>
            <a:r>
              <a:rPr lang="de-DE" baseline="0"/>
              <a:t> in kg/ha&amp;a</a:t>
            </a:r>
            <a:endParaRPr lang="de-DE"/>
          </a:p>
        </c:rich>
      </c:tx>
      <c:layout>
        <c:manualLayout>
          <c:xMode val="edge"/>
          <c:yMode val="edge"/>
          <c:x val="0.38154155730533684"/>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Hoftorbilanz!$L$21:$U$21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A59-4CB9-A04A-844D321A796B}"/>
            </c:ext>
          </c:extLst>
        </c:ser>
        <c:ser>
          <c:idx val="1"/>
          <c:order val="1"/>
          <c:tx>
            <c:v>Output</c:v>
          </c:tx>
          <c:spPr>
            <a:solidFill>
              <a:schemeClr val="accent2"/>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Hoftorbilanz!$L$25:$U$25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A59-4CB9-A04A-844D321A796B}"/>
            </c:ext>
          </c:extLst>
        </c:ser>
        <c:ser>
          <c:idx val="2"/>
          <c:order val="2"/>
          <c:tx>
            <c:v>Bilanz</c:v>
          </c:tx>
          <c:spPr>
            <a:solidFill>
              <a:schemeClr val="accent3"/>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Hoftorbilanz!$L$29:$U$29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A59-4CB9-A04A-844D321A796B}"/>
            </c:ext>
          </c:extLst>
        </c:ser>
        <c:dLbls>
          <c:showLegendKey val="0"/>
          <c:showVal val="0"/>
          <c:showCatName val="0"/>
          <c:showSerName val="0"/>
          <c:showPercent val="0"/>
          <c:showBubbleSize val="0"/>
        </c:dLbls>
        <c:gapWidth val="219"/>
        <c:overlap val="-27"/>
        <c:axId val="439870208"/>
        <c:axId val="522800512"/>
      </c:barChart>
      <c:catAx>
        <c:axId val="43987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2800512"/>
        <c:crosses val="autoZero"/>
        <c:auto val="1"/>
        <c:lblAlgn val="ctr"/>
        <c:lblOffset val="100"/>
        <c:noMultiLvlLbl val="0"/>
      </c:catAx>
      <c:valAx>
        <c:axId val="522800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39870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Bilanz</a:t>
            </a:r>
            <a:r>
              <a:rPr lang="de-DE" baseline="0"/>
              <a:t> in kg/ha&amp;a</a:t>
            </a:r>
            <a:endParaRPr lang="de-DE"/>
          </a:p>
        </c:rich>
      </c:tx>
      <c:layout>
        <c:manualLayout>
          <c:xMode val="edge"/>
          <c:yMode val="edge"/>
          <c:x val="0.38154155730533684"/>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Hoftorbilanz!$L$35:$U$35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6FB-485E-ABA9-3F42C1816D2C}"/>
            </c:ext>
          </c:extLst>
        </c:ser>
        <c:ser>
          <c:idx val="1"/>
          <c:order val="1"/>
          <c:tx>
            <c:v>Output</c:v>
          </c:tx>
          <c:spPr>
            <a:solidFill>
              <a:schemeClr val="accent2"/>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Hoftorbilanz!$L$39:$U$39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96FB-485E-ABA9-3F42C1816D2C}"/>
            </c:ext>
          </c:extLst>
        </c:ser>
        <c:ser>
          <c:idx val="2"/>
          <c:order val="2"/>
          <c:tx>
            <c:v>Bilanz</c:v>
          </c:tx>
          <c:spPr>
            <a:solidFill>
              <a:schemeClr val="accent3"/>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Hoftorbilanz!$L$43:$U$43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6FB-485E-ABA9-3F42C1816D2C}"/>
            </c:ext>
          </c:extLst>
        </c:ser>
        <c:dLbls>
          <c:showLegendKey val="0"/>
          <c:showVal val="0"/>
          <c:showCatName val="0"/>
          <c:showSerName val="0"/>
          <c:showPercent val="0"/>
          <c:showBubbleSize val="0"/>
        </c:dLbls>
        <c:gapWidth val="219"/>
        <c:overlap val="-27"/>
        <c:axId val="264800512"/>
        <c:axId val="264818688"/>
      </c:barChart>
      <c:catAx>
        <c:axId val="26480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4818688"/>
        <c:crosses val="autoZero"/>
        <c:auto val="1"/>
        <c:lblAlgn val="ctr"/>
        <c:lblOffset val="100"/>
        <c:noMultiLvlLbl val="0"/>
      </c:catAx>
      <c:valAx>
        <c:axId val="26481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480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Durchschnittliche Bilanz</a:t>
            </a:r>
            <a:r>
              <a:rPr lang="de-DE" baseline="0"/>
              <a:t> in kg/ha&amp;a</a:t>
            </a:r>
            <a:endParaRPr lang="de-DE"/>
          </a:p>
        </c:rich>
      </c:tx>
      <c:layout>
        <c:manualLayout>
          <c:xMode val="edge"/>
          <c:yMode val="edge"/>
          <c:x val="0.27288276800257244"/>
          <c:y val="4.52197399743636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Hoftorbilanz!$L$49:$U$49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2FD-48C7-9065-D2B23BCB1402}"/>
            </c:ext>
          </c:extLst>
        </c:ser>
        <c:ser>
          <c:idx val="1"/>
          <c:order val="1"/>
          <c:tx>
            <c:v>Output</c:v>
          </c:tx>
          <c:spPr>
            <a:solidFill>
              <a:schemeClr val="accent2"/>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Hoftorbilanz!$L$53:$U$53</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2FD-48C7-9065-D2B23BCB1402}"/>
            </c:ext>
          </c:extLst>
        </c:ser>
        <c:ser>
          <c:idx val="2"/>
          <c:order val="2"/>
          <c:tx>
            <c:v>Bilanz</c:v>
          </c:tx>
          <c:spPr>
            <a:solidFill>
              <a:schemeClr val="accent3"/>
            </a:solidFill>
            <a:ln>
              <a:noFill/>
            </a:ln>
            <a:effectLst/>
          </c:spPr>
          <c:invertIfNegative val="0"/>
          <c:cat>
            <c:strRef>
              <c:f>Hoftorbilanz!$L$5:$U$5</c:f>
              <c:strCache>
                <c:ptCount val="10"/>
                <c:pt idx="0">
                  <c:v>C</c:v>
                </c:pt>
                <c:pt idx="1">
                  <c:v>N</c:v>
                </c:pt>
                <c:pt idx="2">
                  <c:v>NH4-N</c:v>
                </c:pt>
                <c:pt idx="3">
                  <c:v>P2O5</c:v>
                </c:pt>
                <c:pt idx="4">
                  <c:v>K2O</c:v>
                </c:pt>
                <c:pt idx="5">
                  <c:v>Ca</c:v>
                </c:pt>
                <c:pt idx="6">
                  <c:v>MgO</c:v>
                </c:pt>
                <c:pt idx="7">
                  <c:v>S</c:v>
                </c:pt>
                <c:pt idx="8">
                  <c:v>Na</c:v>
                </c:pt>
                <c:pt idx="9">
                  <c:v>Cl</c:v>
                </c:pt>
              </c:strCache>
            </c:strRef>
          </c:cat>
          <c:val>
            <c:numRef>
              <c:f>Hoftorbilanz!$L$57:$U$57</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2FD-48C7-9065-D2B23BCB1402}"/>
            </c:ext>
          </c:extLst>
        </c:ser>
        <c:dLbls>
          <c:showLegendKey val="0"/>
          <c:showVal val="0"/>
          <c:showCatName val="0"/>
          <c:showSerName val="0"/>
          <c:showPercent val="0"/>
          <c:showBubbleSize val="0"/>
        </c:dLbls>
        <c:gapWidth val="219"/>
        <c:overlap val="-27"/>
        <c:axId val="264849664"/>
        <c:axId val="264851456"/>
      </c:barChart>
      <c:catAx>
        <c:axId val="264849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4851456"/>
        <c:crosses val="autoZero"/>
        <c:auto val="1"/>
        <c:lblAlgn val="ctr"/>
        <c:lblOffset val="100"/>
        <c:noMultiLvlLbl val="0"/>
      </c:catAx>
      <c:valAx>
        <c:axId val="264851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4849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Bilanz</a:t>
            </a:r>
            <a:r>
              <a:rPr lang="de-DE" baseline="0"/>
              <a:t> in kg ha</a:t>
            </a:r>
            <a:r>
              <a:rPr lang="de-DE" baseline="30000"/>
              <a:t>-1</a:t>
            </a:r>
            <a:r>
              <a:rPr lang="de-DE" baseline="0"/>
              <a:t> a</a:t>
            </a:r>
            <a:r>
              <a:rPr lang="de-DE" baseline="30000"/>
              <a:t>-1</a:t>
            </a:r>
          </a:p>
        </c:rich>
      </c:tx>
      <c:layout>
        <c:manualLayout>
          <c:xMode val="edge"/>
          <c:yMode val="edge"/>
          <c:x val="0.30925267249464194"/>
          <c:y val="3.313291495522528E-2"/>
        </c:manualLayout>
      </c:layout>
      <c:overlay val="0"/>
      <c:spPr>
        <a:noFill/>
        <a:ln>
          <a:noFill/>
        </a:ln>
        <a:effectLst/>
      </c:sp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Ergebnisausgabe!$E$15:$G$15</c:f>
              <c:strCache>
                <c:ptCount val="3"/>
                <c:pt idx="0">
                  <c:v>N</c:v>
                </c:pt>
                <c:pt idx="1">
                  <c:v>P2O5</c:v>
                </c:pt>
                <c:pt idx="2">
                  <c:v>K2O</c:v>
                </c:pt>
              </c:strCache>
            </c:strRef>
          </c:cat>
          <c:val>
            <c:numRef>
              <c:f>Ergebnisausgabe!$E$20:$G$20</c:f>
              <c:numCache>
                <c:formatCode>#,##0</c:formatCode>
                <c:ptCount val="3"/>
                <c:pt idx="0">
                  <c:v>0</c:v>
                </c:pt>
                <c:pt idx="1">
                  <c:v>0</c:v>
                </c:pt>
                <c:pt idx="2">
                  <c:v>0</c:v>
                </c:pt>
              </c:numCache>
            </c:numRef>
          </c:val>
          <c:extLst>
            <c:ext xmlns:c16="http://schemas.microsoft.com/office/drawing/2014/chart" uri="{C3380CC4-5D6E-409C-BE32-E72D297353CC}">
              <c16:uniqueId val="{0000001E-577B-45D5-890C-4451F01554CE}"/>
            </c:ext>
          </c:extLst>
        </c:ser>
        <c:ser>
          <c:idx val="1"/>
          <c:order val="1"/>
          <c:tx>
            <c:v>Output</c:v>
          </c:tx>
          <c:invertIfNegative val="0"/>
          <c:cat>
            <c:strRef>
              <c:f>Ergebnisausgabe!$E$15:$G$15</c:f>
              <c:strCache>
                <c:ptCount val="3"/>
                <c:pt idx="0">
                  <c:v>N</c:v>
                </c:pt>
                <c:pt idx="1">
                  <c:v>P2O5</c:v>
                </c:pt>
                <c:pt idx="2">
                  <c:v>K2O</c:v>
                </c:pt>
              </c:strCache>
            </c:strRef>
          </c:cat>
          <c:val>
            <c:numRef>
              <c:f>Ergebnisausgabe!$E$26:$G$26</c:f>
              <c:numCache>
                <c:formatCode>#,##0</c:formatCode>
                <c:ptCount val="3"/>
                <c:pt idx="0">
                  <c:v>0</c:v>
                </c:pt>
                <c:pt idx="1">
                  <c:v>0</c:v>
                </c:pt>
                <c:pt idx="2">
                  <c:v>0</c:v>
                </c:pt>
              </c:numCache>
            </c:numRef>
          </c:val>
          <c:extLst>
            <c:ext xmlns:c16="http://schemas.microsoft.com/office/drawing/2014/chart" uri="{C3380CC4-5D6E-409C-BE32-E72D297353CC}">
              <c16:uniqueId val="{00000000-C746-4C25-8ABD-91A15B5C7797}"/>
            </c:ext>
          </c:extLst>
        </c:ser>
        <c:ser>
          <c:idx val="2"/>
          <c:order val="2"/>
          <c:tx>
            <c:v>Bilanz</c:v>
          </c:tx>
          <c:invertIfNegative val="0"/>
          <c:cat>
            <c:strRef>
              <c:f>Ergebnisausgabe!$E$15:$G$15</c:f>
              <c:strCache>
                <c:ptCount val="3"/>
                <c:pt idx="0">
                  <c:v>N</c:v>
                </c:pt>
                <c:pt idx="1">
                  <c:v>P2O5</c:v>
                </c:pt>
                <c:pt idx="2">
                  <c:v>K2O</c:v>
                </c:pt>
              </c:strCache>
            </c:strRef>
          </c:cat>
          <c:val>
            <c:numRef>
              <c:f>Ergebnisausgabe!$E$30:$G$30</c:f>
              <c:numCache>
                <c:formatCode>#,##0</c:formatCode>
                <c:ptCount val="3"/>
                <c:pt idx="0">
                  <c:v>0</c:v>
                </c:pt>
                <c:pt idx="1">
                  <c:v>0</c:v>
                </c:pt>
                <c:pt idx="2">
                  <c:v>0</c:v>
                </c:pt>
              </c:numCache>
            </c:numRef>
          </c:val>
          <c:extLst>
            <c:ext xmlns:c16="http://schemas.microsoft.com/office/drawing/2014/chart" uri="{C3380CC4-5D6E-409C-BE32-E72D297353CC}">
              <c16:uniqueId val="{00000001-C746-4C25-8ABD-91A15B5C7797}"/>
            </c:ext>
          </c:extLst>
        </c:ser>
        <c:dLbls>
          <c:showLegendKey val="0"/>
          <c:showVal val="0"/>
          <c:showCatName val="0"/>
          <c:showSerName val="0"/>
          <c:showPercent val="0"/>
          <c:showBubbleSize val="0"/>
        </c:dLbls>
        <c:gapWidth val="219"/>
        <c:axId val="265083520"/>
        <c:axId val="265089408"/>
      </c:barChart>
      <c:catAx>
        <c:axId val="26508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089408"/>
        <c:crosses val="autoZero"/>
        <c:auto val="1"/>
        <c:lblAlgn val="ctr"/>
        <c:lblOffset val="100"/>
        <c:noMultiLvlLbl val="0"/>
      </c:catAx>
      <c:valAx>
        <c:axId val="265089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08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400" b="0" i="0" u="none" strike="noStrike" baseline="0">
                <a:effectLst/>
              </a:rPr>
              <a:t>Bilanz in kg ha</a:t>
            </a:r>
            <a:r>
              <a:rPr lang="de-DE" sz="1400" b="0" i="0" u="none" strike="noStrike" baseline="30000">
                <a:effectLst/>
              </a:rPr>
              <a:t>-1</a:t>
            </a:r>
            <a:r>
              <a:rPr lang="de-DE" sz="1400" b="0" i="0" u="none" strike="noStrike" baseline="0">
                <a:effectLst/>
              </a:rPr>
              <a:t> a</a:t>
            </a:r>
            <a:r>
              <a:rPr lang="de-DE" sz="1400" b="0" i="0" u="none" strike="noStrike" baseline="30000">
                <a:effectLst/>
              </a:rPr>
              <a:t>-1</a:t>
            </a:r>
            <a:endParaRPr lang="de-DE"/>
          </a:p>
        </c:rich>
      </c:tx>
      <c:layout>
        <c:manualLayout>
          <c:xMode val="edge"/>
          <c:yMode val="edge"/>
          <c:x val="0.38154155730533684"/>
          <c:y val="2.7777777777777776E-2"/>
        </c:manualLayout>
      </c:layout>
      <c:overlay val="0"/>
      <c:spPr>
        <a:noFill/>
        <a:ln>
          <a:noFill/>
        </a:ln>
        <a:effectLst/>
      </c:sp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Ergebnisausgabe!$E$15:$G$15</c:f>
              <c:strCache>
                <c:ptCount val="3"/>
                <c:pt idx="0">
                  <c:v>N</c:v>
                </c:pt>
                <c:pt idx="1">
                  <c:v>P2O5</c:v>
                </c:pt>
                <c:pt idx="2">
                  <c:v>K2O</c:v>
                </c:pt>
              </c:strCache>
            </c:strRef>
          </c:cat>
          <c:val>
            <c:numRef>
              <c:f>Ergebnisausgabe!$E$50:$G$50</c:f>
              <c:numCache>
                <c:formatCode>#,##0</c:formatCode>
                <c:ptCount val="3"/>
                <c:pt idx="0">
                  <c:v>0</c:v>
                </c:pt>
                <c:pt idx="1">
                  <c:v>0</c:v>
                </c:pt>
                <c:pt idx="2">
                  <c:v>0</c:v>
                </c:pt>
              </c:numCache>
            </c:numRef>
          </c:val>
          <c:extLst>
            <c:ext xmlns:c16="http://schemas.microsoft.com/office/drawing/2014/chart" uri="{C3380CC4-5D6E-409C-BE32-E72D297353CC}">
              <c16:uniqueId val="{00000000-DA59-4CB9-A04A-844D321A796B}"/>
            </c:ext>
          </c:extLst>
        </c:ser>
        <c:ser>
          <c:idx val="1"/>
          <c:order val="1"/>
          <c:tx>
            <c:v>Output</c:v>
          </c:tx>
          <c:spPr>
            <a:solidFill>
              <a:schemeClr val="accent2"/>
            </a:solidFill>
            <a:ln>
              <a:noFill/>
            </a:ln>
            <a:effectLst/>
          </c:spPr>
          <c:invertIfNegative val="0"/>
          <c:cat>
            <c:strRef>
              <c:f>Ergebnisausgabe!$E$15:$G$15</c:f>
              <c:strCache>
                <c:ptCount val="3"/>
                <c:pt idx="0">
                  <c:v>N</c:v>
                </c:pt>
                <c:pt idx="1">
                  <c:v>P2O5</c:v>
                </c:pt>
                <c:pt idx="2">
                  <c:v>K2O</c:v>
                </c:pt>
              </c:strCache>
            </c:strRef>
          </c:cat>
          <c:val>
            <c:numRef>
              <c:f>Ergebnisausgabe!$E$56:$G$56</c:f>
              <c:numCache>
                <c:formatCode>#,##0</c:formatCode>
                <c:ptCount val="3"/>
                <c:pt idx="0">
                  <c:v>0</c:v>
                </c:pt>
                <c:pt idx="1">
                  <c:v>0</c:v>
                </c:pt>
                <c:pt idx="2">
                  <c:v>0</c:v>
                </c:pt>
              </c:numCache>
            </c:numRef>
          </c:val>
          <c:extLst>
            <c:ext xmlns:c16="http://schemas.microsoft.com/office/drawing/2014/chart" uri="{C3380CC4-5D6E-409C-BE32-E72D297353CC}">
              <c16:uniqueId val="{00000001-DA59-4CB9-A04A-844D321A796B}"/>
            </c:ext>
          </c:extLst>
        </c:ser>
        <c:ser>
          <c:idx val="2"/>
          <c:order val="2"/>
          <c:tx>
            <c:v>Bilanz</c:v>
          </c:tx>
          <c:spPr>
            <a:solidFill>
              <a:schemeClr val="accent3"/>
            </a:solidFill>
            <a:ln>
              <a:noFill/>
            </a:ln>
            <a:effectLst/>
          </c:spPr>
          <c:invertIfNegative val="0"/>
          <c:cat>
            <c:strRef>
              <c:f>Ergebnisausgabe!$E$15:$G$15</c:f>
              <c:strCache>
                <c:ptCount val="3"/>
                <c:pt idx="0">
                  <c:v>N</c:v>
                </c:pt>
                <c:pt idx="1">
                  <c:v>P2O5</c:v>
                </c:pt>
                <c:pt idx="2">
                  <c:v>K2O</c:v>
                </c:pt>
              </c:strCache>
            </c:strRef>
          </c:cat>
          <c:val>
            <c:numRef>
              <c:f>Ergebnisausgabe!$E$60:$G$60</c:f>
              <c:numCache>
                <c:formatCode>#,##0</c:formatCode>
                <c:ptCount val="3"/>
                <c:pt idx="0">
                  <c:v>0</c:v>
                </c:pt>
                <c:pt idx="1">
                  <c:v>0</c:v>
                </c:pt>
                <c:pt idx="2">
                  <c:v>0</c:v>
                </c:pt>
              </c:numCache>
            </c:numRef>
          </c:val>
          <c:extLst>
            <c:ext xmlns:c16="http://schemas.microsoft.com/office/drawing/2014/chart" uri="{C3380CC4-5D6E-409C-BE32-E72D297353CC}">
              <c16:uniqueId val="{00000002-DA59-4CB9-A04A-844D321A796B}"/>
            </c:ext>
          </c:extLst>
        </c:ser>
        <c:dLbls>
          <c:showLegendKey val="0"/>
          <c:showVal val="0"/>
          <c:showCatName val="0"/>
          <c:showSerName val="0"/>
          <c:showPercent val="0"/>
          <c:showBubbleSize val="0"/>
        </c:dLbls>
        <c:gapWidth val="219"/>
        <c:overlap val="-27"/>
        <c:axId val="265587712"/>
        <c:axId val="265601792"/>
      </c:barChart>
      <c:catAx>
        <c:axId val="26558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601792"/>
        <c:crosses val="autoZero"/>
        <c:auto val="1"/>
        <c:lblAlgn val="ctr"/>
        <c:lblOffset val="100"/>
        <c:noMultiLvlLbl val="0"/>
      </c:catAx>
      <c:valAx>
        <c:axId val="26560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58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400" b="0" i="0" u="none" strike="noStrike" baseline="0">
                <a:effectLst/>
              </a:rPr>
              <a:t>Bilanz in kg ha</a:t>
            </a:r>
            <a:r>
              <a:rPr lang="de-DE" sz="1400" b="0" i="0" u="none" strike="noStrike" baseline="30000">
                <a:effectLst/>
              </a:rPr>
              <a:t>-1</a:t>
            </a:r>
            <a:r>
              <a:rPr lang="de-DE" sz="1400" b="0" i="0" u="none" strike="noStrike" baseline="0">
                <a:effectLst/>
              </a:rPr>
              <a:t> a</a:t>
            </a:r>
            <a:r>
              <a:rPr lang="de-DE" sz="1400" b="0" i="0" u="none" strike="noStrike" baseline="30000">
                <a:effectLst/>
              </a:rPr>
              <a:t>-1</a:t>
            </a:r>
            <a:endParaRPr lang="de-DE"/>
          </a:p>
        </c:rich>
      </c:tx>
      <c:layout>
        <c:manualLayout>
          <c:xMode val="edge"/>
          <c:yMode val="edge"/>
          <c:x val="0.38154155730533684"/>
          <c:y val="2.7777777777777776E-2"/>
        </c:manualLayout>
      </c:layout>
      <c:overlay val="0"/>
      <c:spPr>
        <a:noFill/>
        <a:ln>
          <a:noFill/>
        </a:ln>
        <a:effectLst/>
      </c:sp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Ergebnisausgabe!$E$15:$G$15</c:f>
              <c:strCache>
                <c:ptCount val="3"/>
                <c:pt idx="0">
                  <c:v>N</c:v>
                </c:pt>
                <c:pt idx="1">
                  <c:v>P2O5</c:v>
                </c:pt>
                <c:pt idx="2">
                  <c:v>K2O</c:v>
                </c:pt>
              </c:strCache>
            </c:strRef>
          </c:cat>
          <c:val>
            <c:numRef>
              <c:f>Ergebnisausgabe!$E$80:$G$80</c:f>
              <c:numCache>
                <c:formatCode>#,##0</c:formatCode>
                <c:ptCount val="3"/>
                <c:pt idx="0">
                  <c:v>0</c:v>
                </c:pt>
                <c:pt idx="1">
                  <c:v>0</c:v>
                </c:pt>
                <c:pt idx="2">
                  <c:v>0</c:v>
                </c:pt>
              </c:numCache>
            </c:numRef>
          </c:val>
          <c:extLst>
            <c:ext xmlns:c16="http://schemas.microsoft.com/office/drawing/2014/chart" uri="{C3380CC4-5D6E-409C-BE32-E72D297353CC}">
              <c16:uniqueId val="{00000000-96FB-485E-ABA9-3F42C1816D2C}"/>
            </c:ext>
          </c:extLst>
        </c:ser>
        <c:ser>
          <c:idx val="1"/>
          <c:order val="1"/>
          <c:tx>
            <c:v>Output</c:v>
          </c:tx>
          <c:spPr>
            <a:solidFill>
              <a:schemeClr val="accent2"/>
            </a:solidFill>
            <a:ln>
              <a:noFill/>
            </a:ln>
            <a:effectLst/>
          </c:spPr>
          <c:invertIfNegative val="0"/>
          <c:cat>
            <c:strRef>
              <c:f>Ergebnisausgabe!$E$15:$G$15</c:f>
              <c:strCache>
                <c:ptCount val="3"/>
                <c:pt idx="0">
                  <c:v>N</c:v>
                </c:pt>
                <c:pt idx="1">
                  <c:v>P2O5</c:v>
                </c:pt>
                <c:pt idx="2">
                  <c:v>K2O</c:v>
                </c:pt>
              </c:strCache>
            </c:strRef>
          </c:cat>
          <c:val>
            <c:numRef>
              <c:f>Ergebnisausgabe!$E$86:$G$86</c:f>
              <c:numCache>
                <c:formatCode>#,##0</c:formatCode>
                <c:ptCount val="3"/>
                <c:pt idx="0">
                  <c:v>0</c:v>
                </c:pt>
                <c:pt idx="1">
                  <c:v>0</c:v>
                </c:pt>
                <c:pt idx="2">
                  <c:v>0</c:v>
                </c:pt>
              </c:numCache>
            </c:numRef>
          </c:val>
          <c:extLst>
            <c:ext xmlns:c16="http://schemas.microsoft.com/office/drawing/2014/chart" uri="{C3380CC4-5D6E-409C-BE32-E72D297353CC}">
              <c16:uniqueId val="{00000001-96FB-485E-ABA9-3F42C1816D2C}"/>
            </c:ext>
          </c:extLst>
        </c:ser>
        <c:ser>
          <c:idx val="2"/>
          <c:order val="2"/>
          <c:tx>
            <c:v>Bilanz</c:v>
          </c:tx>
          <c:spPr>
            <a:solidFill>
              <a:schemeClr val="accent3"/>
            </a:solidFill>
            <a:ln>
              <a:noFill/>
            </a:ln>
            <a:effectLst/>
          </c:spPr>
          <c:invertIfNegative val="0"/>
          <c:cat>
            <c:strRef>
              <c:f>Ergebnisausgabe!$E$15:$G$15</c:f>
              <c:strCache>
                <c:ptCount val="3"/>
                <c:pt idx="0">
                  <c:v>N</c:v>
                </c:pt>
                <c:pt idx="1">
                  <c:v>P2O5</c:v>
                </c:pt>
                <c:pt idx="2">
                  <c:v>K2O</c:v>
                </c:pt>
              </c:strCache>
            </c:strRef>
          </c:cat>
          <c:val>
            <c:numRef>
              <c:f>Ergebnisausgabe!$E$90:$G$90</c:f>
              <c:numCache>
                <c:formatCode>#,##0</c:formatCode>
                <c:ptCount val="3"/>
                <c:pt idx="0">
                  <c:v>0</c:v>
                </c:pt>
                <c:pt idx="1">
                  <c:v>0</c:v>
                </c:pt>
                <c:pt idx="2">
                  <c:v>0</c:v>
                </c:pt>
              </c:numCache>
            </c:numRef>
          </c:val>
          <c:extLst>
            <c:ext xmlns:c16="http://schemas.microsoft.com/office/drawing/2014/chart" uri="{C3380CC4-5D6E-409C-BE32-E72D297353CC}">
              <c16:uniqueId val="{00000002-96FB-485E-ABA9-3F42C1816D2C}"/>
            </c:ext>
          </c:extLst>
        </c:ser>
        <c:dLbls>
          <c:showLegendKey val="0"/>
          <c:showVal val="0"/>
          <c:showCatName val="0"/>
          <c:showSerName val="0"/>
          <c:showPercent val="0"/>
          <c:showBubbleSize val="0"/>
        </c:dLbls>
        <c:gapWidth val="219"/>
        <c:overlap val="-27"/>
        <c:axId val="265641344"/>
        <c:axId val="265643136"/>
      </c:barChart>
      <c:catAx>
        <c:axId val="2656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643136"/>
        <c:crosses val="autoZero"/>
        <c:auto val="1"/>
        <c:lblAlgn val="ctr"/>
        <c:lblOffset val="100"/>
        <c:noMultiLvlLbl val="0"/>
      </c:catAx>
      <c:valAx>
        <c:axId val="26564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64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400" b="0" i="0" u="none" strike="noStrike" baseline="0">
                <a:effectLst/>
              </a:rPr>
              <a:t>Bilanz in kg ha</a:t>
            </a:r>
            <a:r>
              <a:rPr lang="de-DE" sz="1400" b="0" i="0" u="none" strike="noStrike" baseline="30000">
                <a:effectLst/>
              </a:rPr>
              <a:t>-1</a:t>
            </a:r>
            <a:r>
              <a:rPr lang="de-DE" sz="1400" b="0" i="0" u="none" strike="noStrike" baseline="0">
                <a:effectLst/>
              </a:rPr>
              <a:t> a</a:t>
            </a:r>
            <a:r>
              <a:rPr lang="de-DE" sz="1400" b="0" i="0" u="none" strike="noStrike" baseline="30000">
                <a:effectLst/>
              </a:rPr>
              <a:t>-1</a:t>
            </a:r>
            <a:endParaRPr lang="de-DE"/>
          </a:p>
        </c:rich>
      </c:tx>
      <c:layout>
        <c:manualLayout>
          <c:xMode val="edge"/>
          <c:yMode val="edge"/>
          <c:x val="0.38154155730533684"/>
          <c:y val="2.7777777777777776E-2"/>
        </c:manualLayout>
      </c:layout>
      <c:overlay val="0"/>
      <c:spPr>
        <a:noFill/>
        <a:ln>
          <a:noFill/>
        </a:ln>
        <a:effectLst/>
      </c:spPr>
    </c:title>
    <c:autoTitleDeleted val="0"/>
    <c:plotArea>
      <c:layout/>
      <c:barChart>
        <c:barDir val="col"/>
        <c:grouping val="clustered"/>
        <c:varyColors val="0"/>
        <c:ser>
          <c:idx val="0"/>
          <c:order val="0"/>
          <c:tx>
            <c:v>Input</c:v>
          </c:tx>
          <c:spPr>
            <a:solidFill>
              <a:schemeClr val="accent1"/>
            </a:solidFill>
            <a:ln>
              <a:noFill/>
            </a:ln>
            <a:effectLst/>
          </c:spPr>
          <c:invertIfNegative val="0"/>
          <c:cat>
            <c:strRef>
              <c:f>Ergebnisausgabe!$E$15:$G$15</c:f>
              <c:strCache>
                <c:ptCount val="3"/>
                <c:pt idx="0">
                  <c:v>N</c:v>
                </c:pt>
                <c:pt idx="1">
                  <c:v>P2O5</c:v>
                </c:pt>
                <c:pt idx="2">
                  <c:v>K2O</c:v>
                </c:pt>
              </c:strCache>
            </c:strRef>
          </c:cat>
          <c:val>
            <c:numRef>
              <c:f>Ergebnisausgabe!$E$109:$G$109</c:f>
              <c:numCache>
                <c:formatCode>#,##0</c:formatCode>
                <c:ptCount val="3"/>
                <c:pt idx="0">
                  <c:v>0</c:v>
                </c:pt>
                <c:pt idx="1">
                  <c:v>0</c:v>
                </c:pt>
                <c:pt idx="2">
                  <c:v>0</c:v>
                </c:pt>
              </c:numCache>
            </c:numRef>
          </c:val>
          <c:extLst>
            <c:ext xmlns:c16="http://schemas.microsoft.com/office/drawing/2014/chart" uri="{C3380CC4-5D6E-409C-BE32-E72D297353CC}">
              <c16:uniqueId val="{00000000-A0F8-430D-A8A5-51C85B9B8254}"/>
            </c:ext>
          </c:extLst>
        </c:ser>
        <c:ser>
          <c:idx val="1"/>
          <c:order val="1"/>
          <c:tx>
            <c:v>Output</c:v>
          </c:tx>
          <c:spPr>
            <a:solidFill>
              <a:schemeClr val="accent2"/>
            </a:solidFill>
            <a:ln>
              <a:noFill/>
            </a:ln>
            <a:effectLst/>
          </c:spPr>
          <c:invertIfNegative val="0"/>
          <c:cat>
            <c:strRef>
              <c:f>Ergebnisausgabe!$E$15:$G$15</c:f>
              <c:strCache>
                <c:ptCount val="3"/>
                <c:pt idx="0">
                  <c:v>N</c:v>
                </c:pt>
                <c:pt idx="1">
                  <c:v>P2O5</c:v>
                </c:pt>
                <c:pt idx="2">
                  <c:v>K2O</c:v>
                </c:pt>
              </c:strCache>
            </c:strRef>
          </c:cat>
          <c:val>
            <c:numRef>
              <c:f>Ergebnisausgabe!$E$115:$G$115</c:f>
              <c:numCache>
                <c:formatCode>#,##0</c:formatCode>
                <c:ptCount val="3"/>
                <c:pt idx="0">
                  <c:v>0</c:v>
                </c:pt>
                <c:pt idx="1">
                  <c:v>0</c:v>
                </c:pt>
                <c:pt idx="2">
                  <c:v>0</c:v>
                </c:pt>
              </c:numCache>
            </c:numRef>
          </c:val>
          <c:extLst>
            <c:ext xmlns:c16="http://schemas.microsoft.com/office/drawing/2014/chart" uri="{C3380CC4-5D6E-409C-BE32-E72D297353CC}">
              <c16:uniqueId val="{00000001-A0F8-430D-A8A5-51C85B9B8254}"/>
            </c:ext>
          </c:extLst>
        </c:ser>
        <c:ser>
          <c:idx val="2"/>
          <c:order val="2"/>
          <c:tx>
            <c:v>Bilanz</c:v>
          </c:tx>
          <c:spPr>
            <a:solidFill>
              <a:schemeClr val="accent3"/>
            </a:solidFill>
            <a:ln>
              <a:noFill/>
            </a:ln>
            <a:effectLst/>
          </c:spPr>
          <c:invertIfNegative val="0"/>
          <c:cat>
            <c:strRef>
              <c:f>Ergebnisausgabe!$E$15:$G$15</c:f>
              <c:strCache>
                <c:ptCount val="3"/>
                <c:pt idx="0">
                  <c:v>N</c:v>
                </c:pt>
                <c:pt idx="1">
                  <c:v>P2O5</c:v>
                </c:pt>
                <c:pt idx="2">
                  <c:v>K2O</c:v>
                </c:pt>
              </c:strCache>
            </c:strRef>
          </c:cat>
          <c:val>
            <c:numRef>
              <c:f>Ergebnisausgabe!$E$119:$G$119</c:f>
              <c:numCache>
                <c:formatCode>#,##0</c:formatCode>
                <c:ptCount val="3"/>
                <c:pt idx="0">
                  <c:v>0</c:v>
                </c:pt>
                <c:pt idx="1">
                  <c:v>0</c:v>
                </c:pt>
                <c:pt idx="2">
                  <c:v>0</c:v>
                </c:pt>
              </c:numCache>
            </c:numRef>
          </c:val>
          <c:extLst>
            <c:ext xmlns:c16="http://schemas.microsoft.com/office/drawing/2014/chart" uri="{C3380CC4-5D6E-409C-BE32-E72D297353CC}">
              <c16:uniqueId val="{00000002-A0F8-430D-A8A5-51C85B9B8254}"/>
            </c:ext>
          </c:extLst>
        </c:ser>
        <c:dLbls>
          <c:showLegendKey val="0"/>
          <c:showVal val="0"/>
          <c:showCatName val="0"/>
          <c:showSerName val="0"/>
          <c:showPercent val="0"/>
          <c:showBubbleSize val="0"/>
        </c:dLbls>
        <c:gapWidth val="219"/>
        <c:overlap val="-27"/>
        <c:axId val="265641344"/>
        <c:axId val="265643136"/>
      </c:barChart>
      <c:catAx>
        <c:axId val="2656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643136"/>
        <c:crosses val="autoZero"/>
        <c:auto val="1"/>
        <c:lblAlgn val="ctr"/>
        <c:lblOffset val="100"/>
        <c:noMultiLvlLbl val="0"/>
      </c:catAx>
      <c:valAx>
        <c:axId val="265643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6564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81.emf"/><Relationship Id="rId1" Type="http://schemas.openxmlformats.org/officeDocument/2006/relationships/image" Target="../media/image48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0.vml.rels><?xml version="1.0" encoding="UTF-8" standalone="yes"?>
<Relationships xmlns="http://schemas.openxmlformats.org/package/2006/relationships"><Relationship Id="rId8" Type="http://schemas.openxmlformats.org/officeDocument/2006/relationships/image" Target="../media/image284.emf"/><Relationship Id="rId3" Type="http://schemas.openxmlformats.org/officeDocument/2006/relationships/image" Target="../media/image279.emf"/><Relationship Id="rId7" Type="http://schemas.openxmlformats.org/officeDocument/2006/relationships/image" Target="../media/image283.emf"/><Relationship Id="rId2" Type="http://schemas.openxmlformats.org/officeDocument/2006/relationships/image" Target="../media/image278.emf"/><Relationship Id="rId1" Type="http://schemas.openxmlformats.org/officeDocument/2006/relationships/image" Target="../media/image277.emf"/><Relationship Id="rId6" Type="http://schemas.openxmlformats.org/officeDocument/2006/relationships/image" Target="../media/image282.emf"/><Relationship Id="rId5" Type="http://schemas.openxmlformats.org/officeDocument/2006/relationships/image" Target="../media/image281.emf"/><Relationship Id="rId4" Type="http://schemas.openxmlformats.org/officeDocument/2006/relationships/image" Target="../media/image280.emf"/><Relationship Id="rId9" Type="http://schemas.openxmlformats.org/officeDocument/2006/relationships/image" Target="../media/image285.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8" Type="http://schemas.openxmlformats.org/officeDocument/2006/relationships/image" Target="../media/image309.emf"/><Relationship Id="rId13" Type="http://schemas.openxmlformats.org/officeDocument/2006/relationships/image" Target="../media/image297.emf"/><Relationship Id="rId18" Type="http://schemas.openxmlformats.org/officeDocument/2006/relationships/image" Target="../media/image292.emf"/><Relationship Id="rId3" Type="http://schemas.openxmlformats.org/officeDocument/2006/relationships/image" Target="../media/image304.emf"/><Relationship Id="rId21" Type="http://schemas.openxmlformats.org/officeDocument/2006/relationships/image" Target="../media/image289.emf"/><Relationship Id="rId7" Type="http://schemas.openxmlformats.org/officeDocument/2006/relationships/image" Target="../media/image308.emf"/><Relationship Id="rId12" Type="http://schemas.openxmlformats.org/officeDocument/2006/relationships/image" Target="../media/image298.emf"/><Relationship Id="rId17" Type="http://schemas.openxmlformats.org/officeDocument/2006/relationships/image" Target="../media/image293.emf"/><Relationship Id="rId2" Type="http://schemas.openxmlformats.org/officeDocument/2006/relationships/image" Target="../media/image303.emf"/><Relationship Id="rId16" Type="http://schemas.openxmlformats.org/officeDocument/2006/relationships/image" Target="../media/image294.emf"/><Relationship Id="rId20" Type="http://schemas.openxmlformats.org/officeDocument/2006/relationships/image" Target="../media/image290.emf"/><Relationship Id="rId1" Type="http://schemas.openxmlformats.org/officeDocument/2006/relationships/image" Target="../media/image302.emf"/><Relationship Id="rId6" Type="http://schemas.openxmlformats.org/officeDocument/2006/relationships/image" Target="../media/image307.emf"/><Relationship Id="rId11" Type="http://schemas.openxmlformats.org/officeDocument/2006/relationships/image" Target="../media/image299.emf"/><Relationship Id="rId24" Type="http://schemas.openxmlformats.org/officeDocument/2006/relationships/image" Target="../media/image286.emf"/><Relationship Id="rId5" Type="http://schemas.openxmlformats.org/officeDocument/2006/relationships/image" Target="../media/image306.emf"/><Relationship Id="rId15" Type="http://schemas.openxmlformats.org/officeDocument/2006/relationships/image" Target="../media/image295.emf"/><Relationship Id="rId23" Type="http://schemas.openxmlformats.org/officeDocument/2006/relationships/image" Target="../media/image287.emf"/><Relationship Id="rId10" Type="http://schemas.openxmlformats.org/officeDocument/2006/relationships/image" Target="../media/image300.emf"/><Relationship Id="rId19" Type="http://schemas.openxmlformats.org/officeDocument/2006/relationships/image" Target="../media/image291.emf"/><Relationship Id="rId4" Type="http://schemas.openxmlformats.org/officeDocument/2006/relationships/image" Target="../media/image305.emf"/><Relationship Id="rId9" Type="http://schemas.openxmlformats.org/officeDocument/2006/relationships/image" Target="../media/image301.emf"/><Relationship Id="rId14" Type="http://schemas.openxmlformats.org/officeDocument/2006/relationships/image" Target="../media/image296.emf"/><Relationship Id="rId22" Type="http://schemas.openxmlformats.org/officeDocument/2006/relationships/image" Target="../media/image28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317.emf"/><Relationship Id="rId13" Type="http://schemas.openxmlformats.org/officeDocument/2006/relationships/image" Target="../media/image322.emf"/><Relationship Id="rId3" Type="http://schemas.openxmlformats.org/officeDocument/2006/relationships/image" Target="../media/image312.emf"/><Relationship Id="rId7" Type="http://schemas.openxmlformats.org/officeDocument/2006/relationships/image" Target="../media/image316.emf"/><Relationship Id="rId12" Type="http://schemas.openxmlformats.org/officeDocument/2006/relationships/image" Target="../media/image321.emf"/><Relationship Id="rId17" Type="http://schemas.openxmlformats.org/officeDocument/2006/relationships/image" Target="../media/image326.emf"/><Relationship Id="rId2" Type="http://schemas.openxmlformats.org/officeDocument/2006/relationships/image" Target="../media/image311.emf"/><Relationship Id="rId16" Type="http://schemas.openxmlformats.org/officeDocument/2006/relationships/image" Target="../media/image325.emf"/><Relationship Id="rId1" Type="http://schemas.openxmlformats.org/officeDocument/2006/relationships/image" Target="../media/image310.emf"/><Relationship Id="rId6" Type="http://schemas.openxmlformats.org/officeDocument/2006/relationships/image" Target="../media/image315.emf"/><Relationship Id="rId11" Type="http://schemas.openxmlformats.org/officeDocument/2006/relationships/image" Target="../media/image320.emf"/><Relationship Id="rId5" Type="http://schemas.openxmlformats.org/officeDocument/2006/relationships/image" Target="../media/image314.emf"/><Relationship Id="rId15" Type="http://schemas.openxmlformats.org/officeDocument/2006/relationships/image" Target="../media/image324.emf"/><Relationship Id="rId10" Type="http://schemas.openxmlformats.org/officeDocument/2006/relationships/image" Target="../media/image319.emf"/><Relationship Id="rId4" Type="http://schemas.openxmlformats.org/officeDocument/2006/relationships/image" Target="../media/image313.emf"/><Relationship Id="rId9" Type="http://schemas.openxmlformats.org/officeDocument/2006/relationships/image" Target="../media/image318.emf"/><Relationship Id="rId14" Type="http://schemas.openxmlformats.org/officeDocument/2006/relationships/image" Target="../media/image323.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13" Type="http://schemas.openxmlformats.org/officeDocument/2006/relationships/image" Target="../media/image339.emf"/><Relationship Id="rId18" Type="http://schemas.openxmlformats.org/officeDocument/2006/relationships/image" Target="../media/image344.emf"/><Relationship Id="rId26" Type="http://schemas.openxmlformats.org/officeDocument/2006/relationships/image" Target="../media/image352.emf"/><Relationship Id="rId39" Type="http://schemas.openxmlformats.org/officeDocument/2006/relationships/image" Target="../media/image365.emf"/><Relationship Id="rId21" Type="http://schemas.openxmlformats.org/officeDocument/2006/relationships/image" Target="../media/image347.emf"/><Relationship Id="rId34" Type="http://schemas.openxmlformats.org/officeDocument/2006/relationships/image" Target="../media/image360.emf"/><Relationship Id="rId42" Type="http://schemas.openxmlformats.org/officeDocument/2006/relationships/image" Target="../media/image368.emf"/><Relationship Id="rId7" Type="http://schemas.openxmlformats.org/officeDocument/2006/relationships/image" Target="../media/image333.emf"/><Relationship Id="rId2" Type="http://schemas.openxmlformats.org/officeDocument/2006/relationships/image" Target="../media/image328.emf"/><Relationship Id="rId16" Type="http://schemas.openxmlformats.org/officeDocument/2006/relationships/image" Target="../media/image342.emf"/><Relationship Id="rId20" Type="http://schemas.openxmlformats.org/officeDocument/2006/relationships/image" Target="../media/image346.emf"/><Relationship Id="rId29" Type="http://schemas.openxmlformats.org/officeDocument/2006/relationships/image" Target="../media/image355.emf"/><Relationship Id="rId41" Type="http://schemas.openxmlformats.org/officeDocument/2006/relationships/image" Target="../media/image367.emf"/><Relationship Id="rId1" Type="http://schemas.openxmlformats.org/officeDocument/2006/relationships/image" Target="../media/image327.emf"/><Relationship Id="rId6" Type="http://schemas.openxmlformats.org/officeDocument/2006/relationships/image" Target="../media/image332.emf"/><Relationship Id="rId11" Type="http://schemas.openxmlformats.org/officeDocument/2006/relationships/image" Target="../media/image337.emf"/><Relationship Id="rId24" Type="http://schemas.openxmlformats.org/officeDocument/2006/relationships/image" Target="../media/image350.emf"/><Relationship Id="rId32" Type="http://schemas.openxmlformats.org/officeDocument/2006/relationships/image" Target="../media/image358.emf"/><Relationship Id="rId37" Type="http://schemas.openxmlformats.org/officeDocument/2006/relationships/image" Target="../media/image363.emf"/><Relationship Id="rId40" Type="http://schemas.openxmlformats.org/officeDocument/2006/relationships/image" Target="../media/image366.emf"/><Relationship Id="rId5" Type="http://schemas.openxmlformats.org/officeDocument/2006/relationships/image" Target="../media/image331.emf"/><Relationship Id="rId15" Type="http://schemas.openxmlformats.org/officeDocument/2006/relationships/image" Target="../media/image341.emf"/><Relationship Id="rId23" Type="http://schemas.openxmlformats.org/officeDocument/2006/relationships/image" Target="../media/image349.emf"/><Relationship Id="rId28" Type="http://schemas.openxmlformats.org/officeDocument/2006/relationships/image" Target="../media/image354.emf"/><Relationship Id="rId36" Type="http://schemas.openxmlformats.org/officeDocument/2006/relationships/image" Target="../media/image362.emf"/><Relationship Id="rId10" Type="http://schemas.openxmlformats.org/officeDocument/2006/relationships/image" Target="../media/image336.emf"/><Relationship Id="rId19" Type="http://schemas.openxmlformats.org/officeDocument/2006/relationships/image" Target="../media/image345.emf"/><Relationship Id="rId31" Type="http://schemas.openxmlformats.org/officeDocument/2006/relationships/image" Target="../media/image357.emf"/><Relationship Id="rId4" Type="http://schemas.openxmlformats.org/officeDocument/2006/relationships/image" Target="../media/image330.emf"/><Relationship Id="rId9" Type="http://schemas.openxmlformats.org/officeDocument/2006/relationships/image" Target="../media/image335.emf"/><Relationship Id="rId14" Type="http://schemas.openxmlformats.org/officeDocument/2006/relationships/image" Target="../media/image340.emf"/><Relationship Id="rId22" Type="http://schemas.openxmlformats.org/officeDocument/2006/relationships/image" Target="../media/image348.emf"/><Relationship Id="rId27" Type="http://schemas.openxmlformats.org/officeDocument/2006/relationships/image" Target="../media/image353.emf"/><Relationship Id="rId30" Type="http://schemas.openxmlformats.org/officeDocument/2006/relationships/image" Target="../media/image356.emf"/><Relationship Id="rId35" Type="http://schemas.openxmlformats.org/officeDocument/2006/relationships/image" Target="../media/image361.emf"/><Relationship Id="rId8" Type="http://schemas.openxmlformats.org/officeDocument/2006/relationships/image" Target="../media/image334.emf"/><Relationship Id="rId3" Type="http://schemas.openxmlformats.org/officeDocument/2006/relationships/image" Target="../media/image329.emf"/><Relationship Id="rId12" Type="http://schemas.openxmlformats.org/officeDocument/2006/relationships/image" Target="../media/image338.emf"/><Relationship Id="rId17" Type="http://schemas.openxmlformats.org/officeDocument/2006/relationships/image" Target="../media/image343.emf"/><Relationship Id="rId25" Type="http://schemas.openxmlformats.org/officeDocument/2006/relationships/image" Target="../media/image351.emf"/><Relationship Id="rId33" Type="http://schemas.openxmlformats.org/officeDocument/2006/relationships/image" Target="../media/image359.emf"/><Relationship Id="rId38" Type="http://schemas.openxmlformats.org/officeDocument/2006/relationships/image" Target="../media/image364.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8" Type="http://schemas.openxmlformats.org/officeDocument/2006/relationships/image" Target="../media/image376.emf"/><Relationship Id="rId13" Type="http://schemas.openxmlformats.org/officeDocument/2006/relationships/image" Target="../media/image381.emf"/><Relationship Id="rId18" Type="http://schemas.openxmlformats.org/officeDocument/2006/relationships/image" Target="../media/image386.emf"/><Relationship Id="rId3" Type="http://schemas.openxmlformats.org/officeDocument/2006/relationships/image" Target="../media/image371.emf"/><Relationship Id="rId21" Type="http://schemas.openxmlformats.org/officeDocument/2006/relationships/image" Target="../media/image389.emf"/><Relationship Id="rId7" Type="http://schemas.openxmlformats.org/officeDocument/2006/relationships/image" Target="../media/image375.emf"/><Relationship Id="rId12" Type="http://schemas.openxmlformats.org/officeDocument/2006/relationships/image" Target="../media/image380.emf"/><Relationship Id="rId17" Type="http://schemas.openxmlformats.org/officeDocument/2006/relationships/image" Target="../media/image385.emf"/><Relationship Id="rId2" Type="http://schemas.openxmlformats.org/officeDocument/2006/relationships/image" Target="../media/image370.emf"/><Relationship Id="rId16" Type="http://schemas.openxmlformats.org/officeDocument/2006/relationships/image" Target="../media/image384.emf"/><Relationship Id="rId20" Type="http://schemas.openxmlformats.org/officeDocument/2006/relationships/image" Target="../media/image388.emf"/><Relationship Id="rId1" Type="http://schemas.openxmlformats.org/officeDocument/2006/relationships/image" Target="../media/image369.emf"/><Relationship Id="rId6" Type="http://schemas.openxmlformats.org/officeDocument/2006/relationships/image" Target="../media/image374.emf"/><Relationship Id="rId11" Type="http://schemas.openxmlformats.org/officeDocument/2006/relationships/image" Target="../media/image379.emf"/><Relationship Id="rId24" Type="http://schemas.openxmlformats.org/officeDocument/2006/relationships/image" Target="../media/image392.emf"/><Relationship Id="rId5" Type="http://schemas.openxmlformats.org/officeDocument/2006/relationships/image" Target="../media/image373.emf"/><Relationship Id="rId15" Type="http://schemas.openxmlformats.org/officeDocument/2006/relationships/image" Target="../media/image383.emf"/><Relationship Id="rId23" Type="http://schemas.openxmlformats.org/officeDocument/2006/relationships/image" Target="../media/image391.emf"/><Relationship Id="rId10" Type="http://schemas.openxmlformats.org/officeDocument/2006/relationships/image" Target="../media/image378.emf"/><Relationship Id="rId19" Type="http://schemas.openxmlformats.org/officeDocument/2006/relationships/image" Target="../media/image387.emf"/><Relationship Id="rId4" Type="http://schemas.openxmlformats.org/officeDocument/2006/relationships/image" Target="../media/image372.emf"/><Relationship Id="rId9" Type="http://schemas.openxmlformats.org/officeDocument/2006/relationships/image" Target="../media/image377.emf"/><Relationship Id="rId14" Type="http://schemas.openxmlformats.org/officeDocument/2006/relationships/image" Target="../media/image382.emf"/><Relationship Id="rId22" Type="http://schemas.openxmlformats.org/officeDocument/2006/relationships/image" Target="../media/image39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17" Type="http://schemas.openxmlformats.org/officeDocument/2006/relationships/image" Target="../media/image120.emf"/><Relationship Id="rId21" Type="http://schemas.openxmlformats.org/officeDocument/2006/relationships/image" Target="../media/image85.emf"/><Relationship Id="rId42" Type="http://schemas.openxmlformats.org/officeDocument/2006/relationships/image" Target="../media/image49.emf"/><Relationship Id="rId47" Type="http://schemas.openxmlformats.org/officeDocument/2006/relationships/image" Target="../media/image44.emf"/><Relationship Id="rId63" Type="http://schemas.openxmlformats.org/officeDocument/2006/relationships/image" Target="../media/image28.emf"/><Relationship Id="rId68" Type="http://schemas.openxmlformats.org/officeDocument/2006/relationships/image" Target="../media/image23.emf"/><Relationship Id="rId84" Type="http://schemas.openxmlformats.org/officeDocument/2006/relationships/image" Target="../media/image7.emf"/><Relationship Id="rId89" Type="http://schemas.openxmlformats.org/officeDocument/2006/relationships/image" Target="../media/image92.emf"/><Relationship Id="rId112" Type="http://schemas.openxmlformats.org/officeDocument/2006/relationships/image" Target="../media/image115.emf"/><Relationship Id="rId16" Type="http://schemas.openxmlformats.org/officeDocument/2006/relationships/image" Target="../media/image80.emf"/><Relationship Id="rId107" Type="http://schemas.openxmlformats.org/officeDocument/2006/relationships/image" Target="../media/image110.emf"/><Relationship Id="rId11" Type="http://schemas.openxmlformats.org/officeDocument/2006/relationships/image" Target="../media/image75.emf"/><Relationship Id="rId32" Type="http://schemas.openxmlformats.org/officeDocument/2006/relationships/image" Target="../media/image59.emf"/><Relationship Id="rId37" Type="http://schemas.openxmlformats.org/officeDocument/2006/relationships/image" Target="../media/image54.emf"/><Relationship Id="rId53" Type="http://schemas.openxmlformats.org/officeDocument/2006/relationships/image" Target="../media/image38.emf"/><Relationship Id="rId58" Type="http://schemas.openxmlformats.org/officeDocument/2006/relationships/image" Target="../media/image33.emf"/><Relationship Id="rId74" Type="http://schemas.openxmlformats.org/officeDocument/2006/relationships/image" Target="../media/image17.emf"/><Relationship Id="rId79" Type="http://schemas.openxmlformats.org/officeDocument/2006/relationships/image" Target="../media/image12.emf"/><Relationship Id="rId102" Type="http://schemas.openxmlformats.org/officeDocument/2006/relationships/image" Target="../media/image105.emf"/><Relationship Id="rId123" Type="http://schemas.openxmlformats.org/officeDocument/2006/relationships/image" Target="../media/image126.emf"/><Relationship Id="rId128" Type="http://schemas.openxmlformats.org/officeDocument/2006/relationships/image" Target="../media/image131.emf"/><Relationship Id="rId5" Type="http://schemas.openxmlformats.org/officeDocument/2006/relationships/image" Target="../media/image69.emf"/><Relationship Id="rId90" Type="http://schemas.openxmlformats.org/officeDocument/2006/relationships/image" Target="../media/image93.emf"/><Relationship Id="rId95" Type="http://schemas.openxmlformats.org/officeDocument/2006/relationships/image" Target="../media/image98.emf"/><Relationship Id="rId22" Type="http://schemas.openxmlformats.org/officeDocument/2006/relationships/image" Target="../media/image86.emf"/><Relationship Id="rId27" Type="http://schemas.openxmlformats.org/officeDocument/2006/relationships/image" Target="../media/image64.emf"/><Relationship Id="rId43" Type="http://schemas.openxmlformats.org/officeDocument/2006/relationships/image" Target="../media/image48.emf"/><Relationship Id="rId48" Type="http://schemas.openxmlformats.org/officeDocument/2006/relationships/image" Target="../media/image43.emf"/><Relationship Id="rId64" Type="http://schemas.openxmlformats.org/officeDocument/2006/relationships/image" Target="../media/image27.emf"/><Relationship Id="rId69" Type="http://schemas.openxmlformats.org/officeDocument/2006/relationships/image" Target="../media/image22.emf"/><Relationship Id="rId113" Type="http://schemas.openxmlformats.org/officeDocument/2006/relationships/image" Target="../media/image116.emf"/><Relationship Id="rId118" Type="http://schemas.openxmlformats.org/officeDocument/2006/relationships/image" Target="../media/image121.emf"/><Relationship Id="rId80" Type="http://schemas.openxmlformats.org/officeDocument/2006/relationships/image" Target="../media/image11.emf"/><Relationship Id="rId85" Type="http://schemas.openxmlformats.org/officeDocument/2006/relationships/image" Target="../media/image6.emf"/><Relationship Id="rId12" Type="http://schemas.openxmlformats.org/officeDocument/2006/relationships/image" Target="../media/image76.emf"/><Relationship Id="rId17" Type="http://schemas.openxmlformats.org/officeDocument/2006/relationships/image" Target="../media/image81.emf"/><Relationship Id="rId33" Type="http://schemas.openxmlformats.org/officeDocument/2006/relationships/image" Target="../media/image58.emf"/><Relationship Id="rId38" Type="http://schemas.openxmlformats.org/officeDocument/2006/relationships/image" Target="../media/image53.emf"/><Relationship Id="rId59" Type="http://schemas.openxmlformats.org/officeDocument/2006/relationships/image" Target="../media/image32.emf"/><Relationship Id="rId103" Type="http://schemas.openxmlformats.org/officeDocument/2006/relationships/image" Target="../media/image106.emf"/><Relationship Id="rId108" Type="http://schemas.openxmlformats.org/officeDocument/2006/relationships/image" Target="../media/image111.emf"/><Relationship Id="rId124" Type="http://schemas.openxmlformats.org/officeDocument/2006/relationships/image" Target="../media/image127.emf"/><Relationship Id="rId129" Type="http://schemas.openxmlformats.org/officeDocument/2006/relationships/image" Target="../media/image132.emf"/><Relationship Id="rId54" Type="http://schemas.openxmlformats.org/officeDocument/2006/relationships/image" Target="../media/image37.emf"/><Relationship Id="rId70" Type="http://schemas.openxmlformats.org/officeDocument/2006/relationships/image" Target="../media/image21.emf"/><Relationship Id="rId75" Type="http://schemas.openxmlformats.org/officeDocument/2006/relationships/image" Target="../media/image16.emf"/><Relationship Id="rId91" Type="http://schemas.openxmlformats.org/officeDocument/2006/relationships/image" Target="../media/image94.emf"/><Relationship Id="rId96" Type="http://schemas.openxmlformats.org/officeDocument/2006/relationships/image" Target="../media/image99.emf"/><Relationship Id="rId1" Type="http://schemas.openxmlformats.org/officeDocument/2006/relationships/image" Target="../media/image65.emf"/><Relationship Id="rId6" Type="http://schemas.openxmlformats.org/officeDocument/2006/relationships/image" Target="../media/image70.emf"/><Relationship Id="rId23" Type="http://schemas.openxmlformats.org/officeDocument/2006/relationships/image" Target="../media/image87.emf"/><Relationship Id="rId28" Type="http://schemas.openxmlformats.org/officeDocument/2006/relationships/image" Target="../media/image63.emf"/><Relationship Id="rId49" Type="http://schemas.openxmlformats.org/officeDocument/2006/relationships/image" Target="../media/image42.emf"/><Relationship Id="rId114" Type="http://schemas.openxmlformats.org/officeDocument/2006/relationships/image" Target="../media/image117.emf"/><Relationship Id="rId119" Type="http://schemas.openxmlformats.org/officeDocument/2006/relationships/image" Target="../media/image122.emf"/><Relationship Id="rId44" Type="http://schemas.openxmlformats.org/officeDocument/2006/relationships/image" Target="../media/image47.emf"/><Relationship Id="rId60" Type="http://schemas.openxmlformats.org/officeDocument/2006/relationships/image" Target="../media/image31.emf"/><Relationship Id="rId65" Type="http://schemas.openxmlformats.org/officeDocument/2006/relationships/image" Target="../media/image26.emf"/><Relationship Id="rId81" Type="http://schemas.openxmlformats.org/officeDocument/2006/relationships/image" Target="../media/image10.emf"/><Relationship Id="rId86" Type="http://schemas.openxmlformats.org/officeDocument/2006/relationships/image" Target="../media/image5.emf"/><Relationship Id="rId13" Type="http://schemas.openxmlformats.org/officeDocument/2006/relationships/image" Target="../media/image77.emf"/><Relationship Id="rId18" Type="http://schemas.openxmlformats.org/officeDocument/2006/relationships/image" Target="../media/image82.emf"/><Relationship Id="rId39" Type="http://schemas.openxmlformats.org/officeDocument/2006/relationships/image" Target="../media/image52.emf"/><Relationship Id="rId109" Type="http://schemas.openxmlformats.org/officeDocument/2006/relationships/image" Target="../media/image112.emf"/><Relationship Id="rId34" Type="http://schemas.openxmlformats.org/officeDocument/2006/relationships/image" Target="../media/image57.emf"/><Relationship Id="rId50" Type="http://schemas.openxmlformats.org/officeDocument/2006/relationships/image" Target="../media/image41.emf"/><Relationship Id="rId55" Type="http://schemas.openxmlformats.org/officeDocument/2006/relationships/image" Target="../media/image36.emf"/><Relationship Id="rId76" Type="http://schemas.openxmlformats.org/officeDocument/2006/relationships/image" Target="../media/image15.emf"/><Relationship Id="rId97" Type="http://schemas.openxmlformats.org/officeDocument/2006/relationships/image" Target="../media/image100.emf"/><Relationship Id="rId104" Type="http://schemas.openxmlformats.org/officeDocument/2006/relationships/image" Target="../media/image107.emf"/><Relationship Id="rId120" Type="http://schemas.openxmlformats.org/officeDocument/2006/relationships/image" Target="../media/image123.emf"/><Relationship Id="rId125" Type="http://schemas.openxmlformats.org/officeDocument/2006/relationships/image" Target="../media/image128.emf"/><Relationship Id="rId7" Type="http://schemas.openxmlformats.org/officeDocument/2006/relationships/image" Target="../media/image71.emf"/><Relationship Id="rId71" Type="http://schemas.openxmlformats.org/officeDocument/2006/relationships/image" Target="../media/image20.emf"/><Relationship Id="rId92" Type="http://schemas.openxmlformats.org/officeDocument/2006/relationships/image" Target="../media/image95.emf"/><Relationship Id="rId2" Type="http://schemas.openxmlformats.org/officeDocument/2006/relationships/image" Target="../media/image66.emf"/><Relationship Id="rId29" Type="http://schemas.openxmlformats.org/officeDocument/2006/relationships/image" Target="../media/image62.emf"/><Relationship Id="rId24" Type="http://schemas.openxmlformats.org/officeDocument/2006/relationships/image" Target="../media/image88.emf"/><Relationship Id="rId40" Type="http://schemas.openxmlformats.org/officeDocument/2006/relationships/image" Target="../media/image51.emf"/><Relationship Id="rId45" Type="http://schemas.openxmlformats.org/officeDocument/2006/relationships/image" Target="../media/image46.emf"/><Relationship Id="rId66" Type="http://schemas.openxmlformats.org/officeDocument/2006/relationships/image" Target="../media/image25.emf"/><Relationship Id="rId87" Type="http://schemas.openxmlformats.org/officeDocument/2006/relationships/image" Target="../media/image4.emf"/><Relationship Id="rId110" Type="http://schemas.openxmlformats.org/officeDocument/2006/relationships/image" Target="../media/image113.emf"/><Relationship Id="rId115" Type="http://schemas.openxmlformats.org/officeDocument/2006/relationships/image" Target="../media/image118.emf"/><Relationship Id="rId61" Type="http://schemas.openxmlformats.org/officeDocument/2006/relationships/image" Target="../media/image30.emf"/><Relationship Id="rId82" Type="http://schemas.openxmlformats.org/officeDocument/2006/relationships/image" Target="../media/image9.emf"/><Relationship Id="rId19" Type="http://schemas.openxmlformats.org/officeDocument/2006/relationships/image" Target="../media/image83.emf"/><Relationship Id="rId14" Type="http://schemas.openxmlformats.org/officeDocument/2006/relationships/image" Target="../media/image78.emf"/><Relationship Id="rId30" Type="http://schemas.openxmlformats.org/officeDocument/2006/relationships/image" Target="../media/image61.emf"/><Relationship Id="rId35" Type="http://schemas.openxmlformats.org/officeDocument/2006/relationships/image" Target="../media/image56.emf"/><Relationship Id="rId56" Type="http://schemas.openxmlformats.org/officeDocument/2006/relationships/image" Target="../media/image35.emf"/><Relationship Id="rId77" Type="http://schemas.openxmlformats.org/officeDocument/2006/relationships/image" Target="../media/image14.emf"/><Relationship Id="rId100" Type="http://schemas.openxmlformats.org/officeDocument/2006/relationships/image" Target="../media/image103.emf"/><Relationship Id="rId105" Type="http://schemas.openxmlformats.org/officeDocument/2006/relationships/image" Target="../media/image108.emf"/><Relationship Id="rId126" Type="http://schemas.openxmlformats.org/officeDocument/2006/relationships/image" Target="../media/image129.emf"/><Relationship Id="rId8" Type="http://schemas.openxmlformats.org/officeDocument/2006/relationships/image" Target="../media/image72.emf"/><Relationship Id="rId51" Type="http://schemas.openxmlformats.org/officeDocument/2006/relationships/image" Target="../media/image40.emf"/><Relationship Id="rId72" Type="http://schemas.openxmlformats.org/officeDocument/2006/relationships/image" Target="../media/image19.emf"/><Relationship Id="rId93" Type="http://schemas.openxmlformats.org/officeDocument/2006/relationships/image" Target="../media/image96.emf"/><Relationship Id="rId98" Type="http://schemas.openxmlformats.org/officeDocument/2006/relationships/image" Target="../media/image101.emf"/><Relationship Id="rId121" Type="http://schemas.openxmlformats.org/officeDocument/2006/relationships/image" Target="../media/image124.emf"/><Relationship Id="rId3" Type="http://schemas.openxmlformats.org/officeDocument/2006/relationships/image" Target="../media/image67.emf"/><Relationship Id="rId25" Type="http://schemas.openxmlformats.org/officeDocument/2006/relationships/image" Target="../media/image89.emf"/><Relationship Id="rId46" Type="http://schemas.openxmlformats.org/officeDocument/2006/relationships/image" Target="../media/image45.emf"/><Relationship Id="rId67" Type="http://schemas.openxmlformats.org/officeDocument/2006/relationships/image" Target="../media/image24.emf"/><Relationship Id="rId116" Type="http://schemas.openxmlformats.org/officeDocument/2006/relationships/image" Target="../media/image119.emf"/><Relationship Id="rId20" Type="http://schemas.openxmlformats.org/officeDocument/2006/relationships/image" Target="../media/image84.emf"/><Relationship Id="rId41" Type="http://schemas.openxmlformats.org/officeDocument/2006/relationships/image" Target="../media/image50.emf"/><Relationship Id="rId62" Type="http://schemas.openxmlformats.org/officeDocument/2006/relationships/image" Target="../media/image29.emf"/><Relationship Id="rId83" Type="http://schemas.openxmlformats.org/officeDocument/2006/relationships/image" Target="../media/image8.emf"/><Relationship Id="rId88" Type="http://schemas.openxmlformats.org/officeDocument/2006/relationships/image" Target="../media/image91.emf"/><Relationship Id="rId111" Type="http://schemas.openxmlformats.org/officeDocument/2006/relationships/image" Target="../media/image114.emf"/><Relationship Id="rId15" Type="http://schemas.openxmlformats.org/officeDocument/2006/relationships/image" Target="../media/image79.emf"/><Relationship Id="rId36" Type="http://schemas.openxmlformats.org/officeDocument/2006/relationships/image" Target="../media/image55.emf"/><Relationship Id="rId57" Type="http://schemas.openxmlformats.org/officeDocument/2006/relationships/image" Target="../media/image34.emf"/><Relationship Id="rId106" Type="http://schemas.openxmlformats.org/officeDocument/2006/relationships/image" Target="../media/image109.emf"/><Relationship Id="rId127" Type="http://schemas.openxmlformats.org/officeDocument/2006/relationships/image" Target="../media/image130.emf"/><Relationship Id="rId10" Type="http://schemas.openxmlformats.org/officeDocument/2006/relationships/image" Target="../media/image74.emf"/><Relationship Id="rId31" Type="http://schemas.openxmlformats.org/officeDocument/2006/relationships/image" Target="../media/image60.emf"/><Relationship Id="rId52" Type="http://schemas.openxmlformats.org/officeDocument/2006/relationships/image" Target="../media/image39.emf"/><Relationship Id="rId73" Type="http://schemas.openxmlformats.org/officeDocument/2006/relationships/image" Target="../media/image18.emf"/><Relationship Id="rId78" Type="http://schemas.openxmlformats.org/officeDocument/2006/relationships/image" Target="../media/image13.emf"/><Relationship Id="rId94" Type="http://schemas.openxmlformats.org/officeDocument/2006/relationships/image" Target="../media/image97.emf"/><Relationship Id="rId99" Type="http://schemas.openxmlformats.org/officeDocument/2006/relationships/image" Target="../media/image102.emf"/><Relationship Id="rId101" Type="http://schemas.openxmlformats.org/officeDocument/2006/relationships/image" Target="../media/image104.emf"/><Relationship Id="rId122" Type="http://schemas.openxmlformats.org/officeDocument/2006/relationships/image" Target="../media/image125.emf"/><Relationship Id="rId4" Type="http://schemas.openxmlformats.org/officeDocument/2006/relationships/image" Target="../media/image68.emf"/><Relationship Id="rId9" Type="http://schemas.openxmlformats.org/officeDocument/2006/relationships/image" Target="../media/image73.emf"/><Relationship Id="rId26" Type="http://schemas.openxmlformats.org/officeDocument/2006/relationships/image" Target="../media/image90.emf"/></Relationships>
</file>

<file path=xl/drawings/_rels/vmlDrawing20.vml.rels><?xml version="1.0" encoding="UTF-8" standalone="yes"?>
<Relationships xmlns="http://schemas.openxmlformats.org/package/2006/relationships"><Relationship Id="rId26" Type="http://schemas.openxmlformats.org/officeDocument/2006/relationships/image" Target="../media/image446.emf"/><Relationship Id="rId21" Type="http://schemas.openxmlformats.org/officeDocument/2006/relationships/image" Target="../media/image451.emf"/><Relationship Id="rId42" Type="http://schemas.openxmlformats.org/officeDocument/2006/relationships/image" Target="../media/image430.emf"/><Relationship Id="rId47" Type="http://schemas.openxmlformats.org/officeDocument/2006/relationships/image" Target="../media/image425.emf"/><Relationship Id="rId63" Type="http://schemas.openxmlformats.org/officeDocument/2006/relationships/image" Target="../media/image409.emf"/><Relationship Id="rId68" Type="http://schemas.openxmlformats.org/officeDocument/2006/relationships/image" Target="../media/image404.emf"/><Relationship Id="rId16" Type="http://schemas.openxmlformats.org/officeDocument/2006/relationships/image" Target="../media/image469.emf"/><Relationship Id="rId11" Type="http://schemas.openxmlformats.org/officeDocument/2006/relationships/image" Target="../media/image464.emf"/><Relationship Id="rId24" Type="http://schemas.openxmlformats.org/officeDocument/2006/relationships/image" Target="../media/image448.emf"/><Relationship Id="rId32" Type="http://schemas.openxmlformats.org/officeDocument/2006/relationships/image" Target="../media/image440.emf"/><Relationship Id="rId37" Type="http://schemas.openxmlformats.org/officeDocument/2006/relationships/image" Target="../media/image435.emf"/><Relationship Id="rId40" Type="http://schemas.openxmlformats.org/officeDocument/2006/relationships/image" Target="../media/image432.emf"/><Relationship Id="rId45" Type="http://schemas.openxmlformats.org/officeDocument/2006/relationships/image" Target="../media/image427.emf"/><Relationship Id="rId53" Type="http://schemas.openxmlformats.org/officeDocument/2006/relationships/image" Target="../media/image419.emf"/><Relationship Id="rId58" Type="http://schemas.openxmlformats.org/officeDocument/2006/relationships/image" Target="../media/image414.emf"/><Relationship Id="rId66" Type="http://schemas.openxmlformats.org/officeDocument/2006/relationships/image" Target="../media/image406.emf"/><Relationship Id="rId74" Type="http://schemas.openxmlformats.org/officeDocument/2006/relationships/image" Target="../media/image398.emf"/><Relationship Id="rId79" Type="http://schemas.openxmlformats.org/officeDocument/2006/relationships/image" Target="../media/image393.emf"/><Relationship Id="rId5" Type="http://schemas.openxmlformats.org/officeDocument/2006/relationships/image" Target="../media/image458.emf"/><Relationship Id="rId61" Type="http://schemas.openxmlformats.org/officeDocument/2006/relationships/image" Target="../media/image411.emf"/><Relationship Id="rId19" Type="http://schemas.openxmlformats.org/officeDocument/2006/relationships/image" Target="../media/image453.emf"/><Relationship Id="rId14" Type="http://schemas.openxmlformats.org/officeDocument/2006/relationships/image" Target="../media/image467.emf"/><Relationship Id="rId22" Type="http://schemas.openxmlformats.org/officeDocument/2006/relationships/image" Target="../media/image450.emf"/><Relationship Id="rId27" Type="http://schemas.openxmlformats.org/officeDocument/2006/relationships/image" Target="../media/image445.emf"/><Relationship Id="rId30" Type="http://schemas.openxmlformats.org/officeDocument/2006/relationships/image" Target="../media/image442.emf"/><Relationship Id="rId35" Type="http://schemas.openxmlformats.org/officeDocument/2006/relationships/image" Target="../media/image437.emf"/><Relationship Id="rId43" Type="http://schemas.openxmlformats.org/officeDocument/2006/relationships/image" Target="../media/image429.emf"/><Relationship Id="rId48" Type="http://schemas.openxmlformats.org/officeDocument/2006/relationships/image" Target="../media/image424.emf"/><Relationship Id="rId56" Type="http://schemas.openxmlformats.org/officeDocument/2006/relationships/image" Target="../media/image416.emf"/><Relationship Id="rId64" Type="http://schemas.openxmlformats.org/officeDocument/2006/relationships/image" Target="../media/image408.emf"/><Relationship Id="rId69" Type="http://schemas.openxmlformats.org/officeDocument/2006/relationships/image" Target="../media/image403.emf"/><Relationship Id="rId77" Type="http://schemas.openxmlformats.org/officeDocument/2006/relationships/image" Target="../media/image395.emf"/><Relationship Id="rId8" Type="http://schemas.openxmlformats.org/officeDocument/2006/relationships/image" Target="../media/image461.emf"/><Relationship Id="rId51" Type="http://schemas.openxmlformats.org/officeDocument/2006/relationships/image" Target="../media/image421.emf"/><Relationship Id="rId72" Type="http://schemas.openxmlformats.org/officeDocument/2006/relationships/image" Target="../media/image400.emf"/><Relationship Id="rId3" Type="http://schemas.openxmlformats.org/officeDocument/2006/relationships/image" Target="../media/image456.emf"/><Relationship Id="rId12" Type="http://schemas.openxmlformats.org/officeDocument/2006/relationships/image" Target="../media/image465.emf"/><Relationship Id="rId17" Type="http://schemas.openxmlformats.org/officeDocument/2006/relationships/image" Target="../media/image470.emf"/><Relationship Id="rId25" Type="http://schemas.openxmlformats.org/officeDocument/2006/relationships/image" Target="../media/image447.emf"/><Relationship Id="rId33" Type="http://schemas.openxmlformats.org/officeDocument/2006/relationships/image" Target="../media/image439.emf"/><Relationship Id="rId38" Type="http://schemas.openxmlformats.org/officeDocument/2006/relationships/image" Target="../media/image434.emf"/><Relationship Id="rId46" Type="http://schemas.openxmlformats.org/officeDocument/2006/relationships/image" Target="../media/image426.emf"/><Relationship Id="rId59" Type="http://schemas.openxmlformats.org/officeDocument/2006/relationships/image" Target="../media/image413.emf"/><Relationship Id="rId67" Type="http://schemas.openxmlformats.org/officeDocument/2006/relationships/image" Target="../media/image405.emf"/><Relationship Id="rId20" Type="http://schemas.openxmlformats.org/officeDocument/2006/relationships/image" Target="../media/image452.emf"/><Relationship Id="rId41" Type="http://schemas.openxmlformats.org/officeDocument/2006/relationships/image" Target="../media/image431.emf"/><Relationship Id="rId54" Type="http://schemas.openxmlformats.org/officeDocument/2006/relationships/image" Target="../media/image418.emf"/><Relationship Id="rId62" Type="http://schemas.openxmlformats.org/officeDocument/2006/relationships/image" Target="../media/image410.emf"/><Relationship Id="rId70" Type="http://schemas.openxmlformats.org/officeDocument/2006/relationships/image" Target="../media/image402.emf"/><Relationship Id="rId75" Type="http://schemas.openxmlformats.org/officeDocument/2006/relationships/image" Target="../media/image397.emf"/><Relationship Id="rId1" Type="http://schemas.openxmlformats.org/officeDocument/2006/relationships/image" Target="../media/image454.emf"/><Relationship Id="rId6" Type="http://schemas.openxmlformats.org/officeDocument/2006/relationships/image" Target="../media/image459.emf"/><Relationship Id="rId15" Type="http://schemas.openxmlformats.org/officeDocument/2006/relationships/image" Target="../media/image468.emf"/><Relationship Id="rId23" Type="http://schemas.openxmlformats.org/officeDocument/2006/relationships/image" Target="../media/image449.emf"/><Relationship Id="rId28" Type="http://schemas.openxmlformats.org/officeDocument/2006/relationships/image" Target="../media/image444.emf"/><Relationship Id="rId36" Type="http://schemas.openxmlformats.org/officeDocument/2006/relationships/image" Target="../media/image436.emf"/><Relationship Id="rId49" Type="http://schemas.openxmlformats.org/officeDocument/2006/relationships/image" Target="../media/image423.emf"/><Relationship Id="rId57" Type="http://schemas.openxmlformats.org/officeDocument/2006/relationships/image" Target="../media/image415.emf"/><Relationship Id="rId10" Type="http://schemas.openxmlformats.org/officeDocument/2006/relationships/image" Target="../media/image463.emf"/><Relationship Id="rId31" Type="http://schemas.openxmlformats.org/officeDocument/2006/relationships/image" Target="../media/image441.emf"/><Relationship Id="rId44" Type="http://schemas.openxmlformats.org/officeDocument/2006/relationships/image" Target="../media/image428.emf"/><Relationship Id="rId52" Type="http://schemas.openxmlformats.org/officeDocument/2006/relationships/image" Target="../media/image420.emf"/><Relationship Id="rId60" Type="http://schemas.openxmlformats.org/officeDocument/2006/relationships/image" Target="../media/image412.emf"/><Relationship Id="rId65" Type="http://schemas.openxmlformats.org/officeDocument/2006/relationships/image" Target="../media/image407.emf"/><Relationship Id="rId73" Type="http://schemas.openxmlformats.org/officeDocument/2006/relationships/image" Target="../media/image399.emf"/><Relationship Id="rId78" Type="http://schemas.openxmlformats.org/officeDocument/2006/relationships/image" Target="../media/image394.emf"/><Relationship Id="rId4" Type="http://schemas.openxmlformats.org/officeDocument/2006/relationships/image" Target="../media/image457.emf"/><Relationship Id="rId9" Type="http://schemas.openxmlformats.org/officeDocument/2006/relationships/image" Target="../media/image462.emf"/><Relationship Id="rId13" Type="http://schemas.openxmlformats.org/officeDocument/2006/relationships/image" Target="../media/image466.emf"/><Relationship Id="rId18" Type="http://schemas.openxmlformats.org/officeDocument/2006/relationships/image" Target="../media/image471.emf"/><Relationship Id="rId39" Type="http://schemas.openxmlformats.org/officeDocument/2006/relationships/image" Target="../media/image433.emf"/><Relationship Id="rId34" Type="http://schemas.openxmlformats.org/officeDocument/2006/relationships/image" Target="../media/image438.emf"/><Relationship Id="rId50" Type="http://schemas.openxmlformats.org/officeDocument/2006/relationships/image" Target="../media/image422.emf"/><Relationship Id="rId55" Type="http://schemas.openxmlformats.org/officeDocument/2006/relationships/image" Target="../media/image417.emf"/><Relationship Id="rId76" Type="http://schemas.openxmlformats.org/officeDocument/2006/relationships/image" Target="../media/image396.emf"/><Relationship Id="rId7" Type="http://schemas.openxmlformats.org/officeDocument/2006/relationships/image" Target="../media/image460.emf"/><Relationship Id="rId71" Type="http://schemas.openxmlformats.org/officeDocument/2006/relationships/image" Target="../media/image401.emf"/><Relationship Id="rId2" Type="http://schemas.openxmlformats.org/officeDocument/2006/relationships/image" Target="../media/image455.emf"/><Relationship Id="rId29" Type="http://schemas.openxmlformats.org/officeDocument/2006/relationships/image" Target="../media/image443.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474.emf"/><Relationship Id="rId7" Type="http://schemas.openxmlformats.org/officeDocument/2006/relationships/image" Target="../media/image478.emf"/><Relationship Id="rId2" Type="http://schemas.openxmlformats.org/officeDocument/2006/relationships/image" Target="../media/image473.emf"/><Relationship Id="rId1" Type="http://schemas.openxmlformats.org/officeDocument/2006/relationships/image" Target="../media/image472.emf"/><Relationship Id="rId6" Type="http://schemas.openxmlformats.org/officeDocument/2006/relationships/image" Target="../media/image477.emf"/><Relationship Id="rId5" Type="http://schemas.openxmlformats.org/officeDocument/2006/relationships/image" Target="../media/image476.emf"/><Relationship Id="rId4" Type="http://schemas.openxmlformats.org/officeDocument/2006/relationships/image" Target="../media/image475.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7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8" Type="http://schemas.openxmlformats.org/officeDocument/2006/relationships/image" Target="../media/image146.emf"/><Relationship Id="rId13" Type="http://schemas.openxmlformats.org/officeDocument/2006/relationships/image" Target="../media/image141.emf"/><Relationship Id="rId18" Type="http://schemas.openxmlformats.org/officeDocument/2006/relationships/image" Target="../media/image136.emf"/><Relationship Id="rId3" Type="http://schemas.openxmlformats.org/officeDocument/2006/relationships/image" Target="../media/image149.emf"/><Relationship Id="rId21" Type="http://schemas.openxmlformats.org/officeDocument/2006/relationships/image" Target="../media/image133.emf"/><Relationship Id="rId7" Type="http://schemas.openxmlformats.org/officeDocument/2006/relationships/image" Target="../media/image153.emf"/><Relationship Id="rId12" Type="http://schemas.openxmlformats.org/officeDocument/2006/relationships/image" Target="../media/image142.emf"/><Relationship Id="rId17" Type="http://schemas.openxmlformats.org/officeDocument/2006/relationships/image" Target="../media/image137.emf"/><Relationship Id="rId2" Type="http://schemas.openxmlformats.org/officeDocument/2006/relationships/image" Target="../media/image148.emf"/><Relationship Id="rId16" Type="http://schemas.openxmlformats.org/officeDocument/2006/relationships/image" Target="../media/image138.emf"/><Relationship Id="rId20" Type="http://schemas.openxmlformats.org/officeDocument/2006/relationships/image" Target="../media/image134.emf"/><Relationship Id="rId1" Type="http://schemas.openxmlformats.org/officeDocument/2006/relationships/image" Target="../media/image147.emf"/><Relationship Id="rId6" Type="http://schemas.openxmlformats.org/officeDocument/2006/relationships/image" Target="../media/image152.emf"/><Relationship Id="rId11" Type="http://schemas.openxmlformats.org/officeDocument/2006/relationships/image" Target="../media/image143.emf"/><Relationship Id="rId5" Type="http://schemas.openxmlformats.org/officeDocument/2006/relationships/image" Target="../media/image151.emf"/><Relationship Id="rId15" Type="http://schemas.openxmlformats.org/officeDocument/2006/relationships/image" Target="../media/image139.emf"/><Relationship Id="rId10" Type="http://schemas.openxmlformats.org/officeDocument/2006/relationships/image" Target="../media/image144.emf"/><Relationship Id="rId19" Type="http://schemas.openxmlformats.org/officeDocument/2006/relationships/image" Target="../media/image135.emf"/><Relationship Id="rId4" Type="http://schemas.openxmlformats.org/officeDocument/2006/relationships/image" Target="../media/image150.emf"/><Relationship Id="rId9" Type="http://schemas.openxmlformats.org/officeDocument/2006/relationships/image" Target="../media/image145.emf"/><Relationship Id="rId14" Type="http://schemas.openxmlformats.org/officeDocument/2006/relationships/image" Target="../media/image14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8" Type="http://schemas.openxmlformats.org/officeDocument/2006/relationships/image" Target="../media/image166.emf"/><Relationship Id="rId13" Type="http://schemas.openxmlformats.org/officeDocument/2006/relationships/image" Target="../media/image161.emf"/><Relationship Id="rId18" Type="http://schemas.openxmlformats.org/officeDocument/2006/relationships/image" Target="../media/image156.emf"/><Relationship Id="rId3" Type="http://schemas.openxmlformats.org/officeDocument/2006/relationships/image" Target="../media/image172.emf"/><Relationship Id="rId7" Type="http://schemas.openxmlformats.org/officeDocument/2006/relationships/image" Target="../media/image167.emf"/><Relationship Id="rId12" Type="http://schemas.openxmlformats.org/officeDocument/2006/relationships/image" Target="../media/image162.emf"/><Relationship Id="rId17" Type="http://schemas.openxmlformats.org/officeDocument/2006/relationships/image" Target="../media/image157.emf"/><Relationship Id="rId2" Type="http://schemas.openxmlformats.org/officeDocument/2006/relationships/image" Target="../media/image171.emf"/><Relationship Id="rId16" Type="http://schemas.openxmlformats.org/officeDocument/2006/relationships/image" Target="../media/image158.emf"/><Relationship Id="rId20" Type="http://schemas.openxmlformats.org/officeDocument/2006/relationships/image" Target="../media/image154.emf"/><Relationship Id="rId1" Type="http://schemas.openxmlformats.org/officeDocument/2006/relationships/image" Target="../media/image170.emf"/><Relationship Id="rId6" Type="http://schemas.openxmlformats.org/officeDocument/2006/relationships/image" Target="../media/image168.emf"/><Relationship Id="rId11" Type="http://schemas.openxmlformats.org/officeDocument/2006/relationships/image" Target="../media/image163.emf"/><Relationship Id="rId5" Type="http://schemas.openxmlformats.org/officeDocument/2006/relationships/image" Target="../media/image169.emf"/><Relationship Id="rId15" Type="http://schemas.openxmlformats.org/officeDocument/2006/relationships/image" Target="../media/image159.emf"/><Relationship Id="rId10" Type="http://schemas.openxmlformats.org/officeDocument/2006/relationships/image" Target="../media/image164.emf"/><Relationship Id="rId19" Type="http://schemas.openxmlformats.org/officeDocument/2006/relationships/image" Target="../media/image155.emf"/><Relationship Id="rId4" Type="http://schemas.openxmlformats.org/officeDocument/2006/relationships/image" Target="../media/image173.emf"/><Relationship Id="rId9" Type="http://schemas.openxmlformats.org/officeDocument/2006/relationships/image" Target="../media/image165.emf"/><Relationship Id="rId14" Type="http://schemas.openxmlformats.org/officeDocument/2006/relationships/image" Target="../media/image16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26" Type="http://schemas.openxmlformats.org/officeDocument/2006/relationships/image" Target="../media/image223.emf"/><Relationship Id="rId21" Type="http://schemas.openxmlformats.org/officeDocument/2006/relationships/image" Target="../media/image218.emf"/><Relationship Id="rId42" Type="http://schemas.openxmlformats.org/officeDocument/2006/relationships/image" Target="../media/image239.emf"/><Relationship Id="rId47" Type="http://schemas.openxmlformats.org/officeDocument/2006/relationships/image" Target="../media/image244.emf"/><Relationship Id="rId63" Type="http://schemas.openxmlformats.org/officeDocument/2006/relationships/image" Target="../media/image260.emf"/><Relationship Id="rId68" Type="http://schemas.openxmlformats.org/officeDocument/2006/relationships/image" Target="../media/image265.emf"/><Relationship Id="rId84" Type="http://schemas.openxmlformats.org/officeDocument/2006/relationships/image" Target="../media/image193.emf"/><Relationship Id="rId89" Type="http://schemas.openxmlformats.org/officeDocument/2006/relationships/image" Target="../media/image188.emf"/><Relationship Id="rId16" Type="http://schemas.openxmlformats.org/officeDocument/2006/relationships/image" Target="../media/image213.emf"/><Relationship Id="rId11" Type="http://schemas.openxmlformats.org/officeDocument/2006/relationships/image" Target="../media/image208.emf"/><Relationship Id="rId32" Type="http://schemas.openxmlformats.org/officeDocument/2006/relationships/image" Target="../media/image229.emf"/><Relationship Id="rId37" Type="http://schemas.openxmlformats.org/officeDocument/2006/relationships/image" Target="../media/image234.emf"/><Relationship Id="rId53" Type="http://schemas.openxmlformats.org/officeDocument/2006/relationships/image" Target="../media/image250.emf"/><Relationship Id="rId58" Type="http://schemas.openxmlformats.org/officeDocument/2006/relationships/image" Target="../media/image255.emf"/><Relationship Id="rId74" Type="http://schemas.openxmlformats.org/officeDocument/2006/relationships/image" Target="../media/image271.emf"/><Relationship Id="rId79" Type="http://schemas.openxmlformats.org/officeDocument/2006/relationships/image" Target="../media/image276.emf"/><Relationship Id="rId102" Type="http://schemas.openxmlformats.org/officeDocument/2006/relationships/image" Target="../media/image175.emf"/><Relationship Id="rId5" Type="http://schemas.openxmlformats.org/officeDocument/2006/relationships/image" Target="../media/image202.emf"/><Relationship Id="rId90" Type="http://schemas.openxmlformats.org/officeDocument/2006/relationships/image" Target="../media/image187.emf"/><Relationship Id="rId95" Type="http://schemas.openxmlformats.org/officeDocument/2006/relationships/image" Target="../media/image182.emf"/><Relationship Id="rId22" Type="http://schemas.openxmlformats.org/officeDocument/2006/relationships/image" Target="../media/image219.emf"/><Relationship Id="rId27" Type="http://schemas.openxmlformats.org/officeDocument/2006/relationships/image" Target="../media/image224.emf"/><Relationship Id="rId43" Type="http://schemas.openxmlformats.org/officeDocument/2006/relationships/image" Target="../media/image240.emf"/><Relationship Id="rId48" Type="http://schemas.openxmlformats.org/officeDocument/2006/relationships/image" Target="../media/image245.emf"/><Relationship Id="rId64" Type="http://schemas.openxmlformats.org/officeDocument/2006/relationships/image" Target="../media/image261.emf"/><Relationship Id="rId69" Type="http://schemas.openxmlformats.org/officeDocument/2006/relationships/image" Target="../media/image266.emf"/><Relationship Id="rId80" Type="http://schemas.openxmlformats.org/officeDocument/2006/relationships/image" Target="../media/image197.emf"/><Relationship Id="rId85" Type="http://schemas.openxmlformats.org/officeDocument/2006/relationships/image" Target="../media/image192.emf"/><Relationship Id="rId12" Type="http://schemas.openxmlformats.org/officeDocument/2006/relationships/image" Target="../media/image209.emf"/><Relationship Id="rId17" Type="http://schemas.openxmlformats.org/officeDocument/2006/relationships/image" Target="../media/image214.emf"/><Relationship Id="rId25" Type="http://schemas.openxmlformats.org/officeDocument/2006/relationships/image" Target="../media/image222.emf"/><Relationship Id="rId33" Type="http://schemas.openxmlformats.org/officeDocument/2006/relationships/image" Target="../media/image230.emf"/><Relationship Id="rId38" Type="http://schemas.openxmlformats.org/officeDocument/2006/relationships/image" Target="../media/image235.emf"/><Relationship Id="rId46" Type="http://schemas.openxmlformats.org/officeDocument/2006/relationships/image" Target="../media/image243.emf"/><Relationship Id="rId59" Type="http://schemas.openxmlformats.org/officeDocument/2006/relationships/image" Target="../media/image256.emf"/><Relationship Id="rId67" Type="http://schemas.openxmlformats.org/officeDocument/2006/relationships/image" Target="../media/image264.emf"/><Relationship Id="rId103" Type="http://schemas.openxmlformats.org/officeDocument/2006/relationships/image" Target="../media/image174.emf"/><Relationship Id="rId20" Type="http://schemas.openxmlformats.org/officeDocument/2006/relationships/image" Target="../media/image217.emf"/><Relationship Id="rId41" Type="http://schemas.openxmlformats.org/officeDocument/2006/relationships/image" Target="../media/image238.emf"/><Relationship Id="rId54" Type="http://schemas.openxmlformats.org/officeDocument/2006/relationships/image" Target="../media/image251.emf"/><Relationship Id="rId62" Type="http://schemas.openxmlformats.org/officeDocument/2006/relationships/image" Target="../media/image259.emf"/><Relationship Id="rId70" Type="http://schemas.openxmlformats.org/officeDocument/2006/relationships/image" Target="../media/image267.emf"/><Relationship Id="rId75" Type="http://schemas.openxmlformats.org/officeDocument/2006/relationships/image" Target="../media/image272.emf"/><Relationship Id="rId83" Type="http://schemas.openxmlformats.org/officeDocument/2006/relationships/image" Target="../media/image194.emf"/><Relationship Id="rId88" Type="http://schemas.openxmlformats.org/officeDocument/2006/relationships/image" Target="../media/image189.emf"/><Relationship Id="rId91" Type="http://schemas.openxmlformats.org/officeDocument/2006/relationships/image" Target="../media/image186.emf"/><Relationship Id="rId96" Type="http://schemas.openxmlformats.org/officeDocument/2006/relationships/image" Target="../media/image181.emf"/><Relationship Id="rId1" Type="http://schemas.openxmlformats.org/officeDocument/2006/relationships/image" Target="../media/image198.emf"/><Relationship Id="rId6" Type="http://schemas.openxmlformats.org/officeDocument/2006/relationships/image" Target="../media/image203.emf"/><Relationship Id="rId15" Type="http://schemas.openxmlformats.org/officeDocument/2006/relationships/image" Target="../media/image212.emf"/><Relationship Id="rId23" Type="http://schemas.openxmlformats.org/officeDocument/2006/relationships/image" Target="../media/image220.emf"/><Relationship Id="rId28" Type="http://schemas.openxmlformats.org/officeDocument/2006/relationships/image" Target="../media/image225.emf"/><Relationship Id="rId36" Type="http://schemas.openxmlformats.org/officeDocument/2006/relationships/image" Target="../media/image233.emf"/><Relationship Id="rId49" Type="http://schemas.openxmlformats.org/officeDocument/2006/relationships/image" Target="../media/image246.emf"/><Relationship Id="rId57" Type="http://schemas.openxmlformats.org/officeDocument/2006/relationships/image" Target="../media/image254.emf"/><Relationship Id="rId10" Type="http://schemas.openxmlformats.org/officeDocument/2006/relationships/image" Target="../media/image207.emf"/><Relationship Id="rId31" Type="http://schemas.openxmlformats.org/officeDocument/2006/relationships/image" Target="../media/image228.emf"/><Relationship Id="rId44" Type="http://schemas.openxmlformats.org/officeDocument/2006/relationships/image" Target="../media/image241.emf"/><Relationship Id="rId52" Type="http://schemas.openxmlformats.org/officeDocument/2006/relationships/image" Target="../media/image249.emf"/><Relationship Id="rId60" Type="http://schemas.openxmlformats.org/officeDocument/2006/relationships/image" Target="../media/image257.emf"/><Relationship Id="rId65" Type="http://schemas.openxmlformats.org/officeDocument/2006/relationships/image" Target="../media/image262.emf"/><Relationship Id="rId73" Type="http://schemas.openxmlformats.org/officeDocument/2006/relationships/image" Target="../media/image270.emf"/><Relationship Id="rId78" Type="http://schemas.openxmlformats.org/officeDocument/2006/relationships/image" Target="../media/image275.emf"/><Relationship Id="rId81" Type="http://schemas.openxmlformats.org/officeDocument/2006/relationships/image" Target="../media/image196.emf"/><Relationship Id="rId86" Type="http://schemas.openxmlformats.org/officeDocument/2006/relationships/image" Target="../media/image191.emf"/><Relationship Id="rId94" Type="http://schemas.openxmlformats.org/officeDocument/2006/relationships/image" Target="../media/image183.emf"/><Relationship Id="rId99" Type="http://schemas.openxmlformats.org/officeDocument/2006/relationships/image" Target="../media/image178.emf"/><Relationship Id="rId101" Type="http://schemas.openxmlformats.org/officeDocument/2006/relationships/image" Target="../media/image176.emf"/><Relationship Id="rId4" Type="http://schemas.openxmlformats.org/officeDocument/2006/relationships/image" Target="../media/image201.emf"/><Relationship Id="rId9" Type="http://schemas.openxmlformats.org/officeDocument/2006/relationships/image" Target="../media/image206.emf"/><Relationship Id="rId13" Type="http://schemas.openxmlformats.org/officeDocument/2006/relationships/image" Target="../media/image210.emf"/><Relationship Id="rId18" Type="http://schemas.openxmlformats.org/officeDocument/2006/relationships/image" Target="../media/image215.emf"/><Relationship Id="rId39" Type="http://schemas.openxmlformats.org/officeDocument/2006/relationships/image" Target="../media/image236.emf"/><Relationship Id="rId34" Type="http://schemas.openxmlformats.org/officeDocument/2006/relationships/image" Target="../media/image231.emf"/><Relationship Id="rId50" Type="http://schemas.openxmlformats.org/officeDocument/2006/relationships/image" Target="../media/image247.emf"/><Relationship Id="rId55" Type="http://schemas.openxmlformats.org/officeDocument/2006/relationships/image" Target="../media/image252.emf"/><Relationship Id="rId76" Type="http://schemas.openxmlformats.org/officeDocument/2006/relationships/image" Target="../media/image273.emf"/><Relationship Id="rId97" Type="http://schemas.openxmlformats.org/officeDocument/2006/relationships/image" Target="../media/image180.emf"/><Relationship Id="rId7" Type="http://schemas.openxmlformats.org/officeDocument/2006/relationships/image" Target="../media/image204.emf"/><Relationship Id="rId71" Type="http://schemas.openxmlformats.org/officeDocument/2006/relationships/image" Target="../media/image268.emf"/><Relationship Id="rId92" Type="http://schemas.openxmlformats.org/officeDocument/2006/relationships/image" Target="../media/image185.emf"/><Relationship Id="rId2" Type="http://schemas.openxmlformats.org/officeDocument/2006/relationships/image" Target="../media/image199.emf"/><Relationship Id="rId29" Type="http://schemas.openxmlformats.org/officeDocument/2006/relationships/image" Target="../media/image226.emf"/><Relationship Id="rId24" Type="http://schemas.openxmlformats.org/officeDocument/2006/relationships/image" Target="../media/image221.emf"/><Relationship Id="rId40" Type="http://schemas.openxmlformats.org/officeDocument/2006/relationships/image" Target="../media/image237.emf"/><Relationship Id="rId45" Type="http://schemas.openxmlformats.org/officeDocument/2006/relationships/image" Target="../media/image242.emf"/><Relationship Id="rId66" Type="http://schemas.openxmlformats.org/officeDocument/2006/relationships/image" Target="../media/image263.emf"/><Relationship Id="rId87" Type="http://schemas.openxmlformats.org/officeDocument/2006/relationships/image" Target="../media/image190.emf"/><Relationship Id="rId61" Type="http://schemas.openxmlformats.org/officeDocument/2006/relationships/image" Target="../media/image258.emf"/><Relationship Id="rId82" Type="http://schemas.openxmlformats.org/officeDocument/2006/relationships/image" Target="../media/image195.emf"/><Relationship Id="rId19" Type="http://schemas.openxmlformats.org/officeDocument/2006/relationships/image" Target="../media/image216.emf"/><Relationship Id="rId14" Type="http://schemas.openxmlformats.org/officeDocument/2006/relationships/image" Target="../media/image211.emf"/><Relationship Id="rId30" Type="http://schemas.openxmlformats.org/officeDocument/2006/relationships/image" Target="../media/image227.emf"/><Relationship Id="rId35" Type="http://schemas.openxmlformats.org/officeDocument/2006/relationships/image" Target="../media/image232.emf"/><Relationship Id="rId56" Type="http://schemas.openxmlformats.org/officeDocument/2006/relationships/image" Target="../media/image253.emf"/><Relationship Id="rId77" Type="http://schemas.openxmlformats.org/officeDocument/2006/relationships/image" Target="../media/image274.emf"/><Relationship Id="rId100" Type="http://schemas.openxmlformats.org/officeDocument/2006/relationships/image" Target="../media/image177.emf"/><Relationship Id="rId8" Type="http://schemas.openxmlformats.org/officeDocument/2006/relationships/image" Target="../media/image205.emf"/><Relationship Id="rId51" Type="http://schemas.openxmlformats.org/officeDocument/2006/relationships/image" Target="../media/image248.emf"/><Relationship Id="rId72" Type="http://schemas.openxmlformats.org/officeDocument/2006/relationships/image" Target="../media/image269.emf"/><Relationship Id="rId93" Type="http://schemas.openxmlformats.org/officeDocument/2006/relationships/image" Target="../media/image184.emf"/><Relationship Id="rId98" Type="http://schemas.openxmlformats.org/officeDocument/2006/relationships/image" Target="../media/image179.emf"/><Relationship Id="rId3" Type="http://schemas.openxmlformats.org/officeDocument/2006/relationships/image" Target="../media/image20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1266825</xdr:colOff>
      <xdr:row>5</xdr:row>
      <xdr:rowOff>85725</xdr:rowOff>
    </xdr:from>
    <xdr:to>
      <xdr:col>0</xdr:col>
      <xdr:colOff>6854825</xdr:colOff>
      <xdr:row>27</xdr:row>
      <xdr:rowOff>85725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825" y="1628775"/>
          <a:ext cx="5588000" cy="4191000"/>
        </a:xfrm>
        <a:prstGeom prst="rect">
          <a:avLst/>
        </a:prstGeom>
      </xdr:spPr>
    </xdr:pic>
    <xdr:clientData/>
  </xdr:twoCellAnchor>
  <xdr:twoCellAnchor>
    <xdr:from>
      <xdr:col>0</xdr:col>
      <xdr:colOff>7619</xdr:colOff>
      <xdr:row>30</xdr:row>
      <xdr:rowOff>219076</xdr:rowOff>
    </xdr:from>
    <xdr:to>
      <xdr:col>1</xdr:col>
      <xdr:colOff>38099</xdr:colOff>
      <xdr:row>56</xdr:row>
      <xdr:rowOff>104776</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7619" y="6962776"/>
          <a:ext cx="8041005" cy="495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Hinweise: </a:t>
          </a:r>
        </a:p>
        <a:p>
          <a:r>
            <a:rPr lang="de-DE" sz="1100" b="0">
              <a:solidFill>
                <a:schemeClr val="dk1"/>
              </a:solidFill>
              <a:effectLst/>
              <a:latin typeface="+mn-lt"/>
              <a:ea typeface="+mn-ea"/>
              <a:cs typeface="+mn-cs"/>
            </a:rPr>
            <a:t>Die hinterlegten Daten entsprechen</a:t>
          </a:r>
          <a:r>
            <a:rPr lang="de-DE" sz="1100" b="0" baseline="0">
              <a:solidFill>
                <a:schemeClr val="dk1"/>
              </a:solidFill>
              <a:effectLst/>
              <a:latin typeface="+mn-lt"/>
              <a:ea typeface="+mn-ea"/>
              <a:cs typeface="+mn-cs"/>
            </a:rPr>
            <a:t> zunächst den Daten , die in der Online-Anwendung Düngung BW hinterlegt waren.</a:t>
          </a:r>
        </a:p>
        <a:p>
          <a:r>
            <a:rPr lang="de-DE" sz="1100" b="0" baseline="0">
              <a:solidFill>
                <a:schemeClr val="dk1"/>
              </a:solidFill>
              <a:effectLst/>
              <a:latin typeface="+mn-lt"/>
              <a:ea typeface="+mn-ea"/>
              <a:cs typeface="+mn-cs"/>
            </a:rPr>
            <a:t>Sie wurden angepasst an die aktuellen (2021) Daten der DüVo und abgeglichen mit den Daten aus Sachsen (BeSyd) und IGZ (N-Expert), sowie REPRO (TUM, LS Ökol. Landbau und Pflanzenbausysteme), Daten für den ökologischen Anbau wurden vorrangig verwendet.</a:t>
          </a:r>
        </a:p>
        <a:p>
          <a:r>
            <a:rPr lang="de-DE" sz="1100" b="0" baseline="0">
              <a:solidFill>
                <a:schemeClr val="dk1"/>
              </a:solidFill>
              <a:effectLst/>
              <a:latin typeface="+mn-lt"/>
              <a:ea typeface="+mn-ea"/>
              <a:cs typeface="+mn-cs"/>
            </a:rPr>
            <a:t>Die Berechnung der N2-Fixierung der Leguminosen beruht auf den Rechenalgorithmen von REPRO (K.J. Hülsbergen, Per. Mitt. J. Donauer, 26.1.2022)</a:t>
          </a:r>
        </a:p>
        <a:p>
          <a:r>
            <a:rPr lang="de-DE" sz="1100" b="0" baseline="0">
              <a:solidFill>
                <a:schemeClr val="dk1"/>
              </a:solidFill>
              <a:effectLst/>
              <a:latin typeface="+mn-lt"/>
              <a:ea typeface="+mn-ea"/>
              <a:cs typeface="+mn-cs"/>
            </a:rPr>
            <a:t>Vergleichserträge für Ökologisches Gemüse basieren auf Erhebungen des Statistischen Bundesamts</a:t>
          </a:r>
        </a:p>
        <a:p>
          <a:pPr marL="0" marR="0" lvl="0" indent="0" defTabSz="914400" eaLnBrk="1" fontAlgn="auto" latinLnBrk="0" hangingPunct="1">
            <a:lnSpc>
              <a:spcPct val="100000"/>
            </a:lnSpc>
            <a:spcBef>
              <a:spcPts val="0"/>
            </a:spcBef>
            <a:spcAft>
              <a:spcPts val="0"/>
            </a:spcAft>
            <a:buClrTx/>
            <a:buSzTx/>
            <a:buFontTx/>
            <a:buNone/>
            <a:tabLst/>
            <a:defRPr/>
          </a:pPr>
          <a:r>
            <a:rPr lang="de-DE" sz="1100" b="0" baseline="0">
              <a:solidFill>
                <a:schemeClr val="dk1"/>
              </a:solidFill>
              <a:effectLst/>
              <a:latin typeface="+mn-lt"/>
              <a:ea typeface="+mn-ea"/>
              <a:cs typeface="+mn-cs"/>
            </a:rPr>
            <a:t> https://www.destatis.de/DE/Themen/Branchen-Unternehmen/Landwirtschaft-Forstwirtschaft-Fischerei/Obst-Gemuese-Gartenbau/Tabellen/oekologisches-gemuese.html</a:t>
          </a:r>
        </a:p>
        <a:p>
          <a:pPr marL="0" marR="0" lvl="0" indent="0" defTabSz="914400" eaLnBrk="1" fontAlgn="auto" latinLnBrk="0" hangingPunct="1">
            <a:lnSpc>
              <a:spcPct val="100000"/>
            </a:lnSpc>
            <a:spcBef>
              <a:spcPts val="0"/>
            </a:spcBef>
            <a:spcAft>
              <a:spcPts val="0"/>
            </a:spcAft>
            <a:buClrTx/>
            <a:buSzTx/>
            <a:buFontTx/>
            <a:buNone/>
            <a:tabLst/>
            <a:defRPr/>
          </a:pPr>
          <a:r>
            <a:rPr lang="de-DE" sz="1100" b="0" baseline="0">
              <a:solidFill>
                <a:schemeClr val="dk1"/>
              </a:solidFill>
              <a:effectLst/>
              <a:latin typeface="+mn-lt"/>
              <a:ea typeface="+mn-ea"/>
              <a:cs typeface="+mn-cs"/>
            </a:rPr>
            <a:t>Für Gemüsearten, die darin nicht aufgeführt sind, wurden die Daten aus der DüVo mit dem Faktor 0,51 errechnet </a:t>
          </a:r>
        </a:p>
        <a:p>
          <a:pPr marL="0" marR="0" lvl="0" indent="0" defTabSz="914400" eaLnBrk="1" fontAlgn="auto" latinLnBrk="0" hangingPunct="1">
            <a:lnSpc>
              <a:spcPct val="100000"/>
            </a:lnSpc>
            <a:spcBef>
              <a:spcPts val="0"/>
            </a:spcBef>
            <a:spcAft>
              <a:spcPts val="0"/>
            </a:spcAft>
            <a:buClrTx/>
            <a:buSzTx/>
            <a:buFontTx/>
            <a:buNone/>
            <a:tabLst/>
            <a:defRPr/>
          </a:pPr>
          <a:r>
            <a:rPr lang="de-DE" sz="1100" b="0" baseline="0">
              <a:solidFill>
                <a:schemeClr val="dk1"/>
              </a:solidFill>
              <a:effectLst/>
              <a:latin typeface="+mn-lt"/>
              <a:ea typeface="+mn-ea"/>
              <a:cs typeface="+mn-cs"/>
            </a:rPr>
            <a:t>Erträge für Öko-Obst wurden aus den Daten der DüVo mit dem Faktor 0,6 errechnet. </a:t>
          </a:r>
        </a:p>
        <a:p>
          <a:pPr marL="0" marR="0" lvl="0" indent="0" defTabSz="914400" eaLnBrk="1" fontAlgn="auto" latinLnBrk="0" hangingPunct="1">
            <a:lnSpc>
              <a:spcPct val="100000"/>
            </a:lnSpc>
            <a:spcBef>
              <a:spcPts val="0"/>
            </a:spcBef>
            <a:spcAft>
              <a:spcPts val="0"/>
            </a:spcAft>
            <a:buClrTx/>
            <a:buSzTx/>
            <a:buFontTx/>
            <a:buNone/>
            <a:tabLst/>
            <a:defRPr/>
          </a:pPr>
          <a:endParaRPr lang="de-DE" sz="1100" b="0" baseline="0">
            <a:solidFill>
              <a:schemeClr val="dk1"/>
            </a:solidFill>
            <a:effectLst/>
            <a:latin typeface="+mn-lt"/>
            <a:ea typeface="+mn-ea"/>
            <a:cs typeface="+mn-cs"/>
          </a:endParaRPr>
        </a:p>
        <a:p>
          <a:r>
            <a:rPr lang="de-DE" sz="1100" b="0" baseline="0">
              <a:solidFill>
                <a:schemeClr val="dk1"/>
              </a:solidFill>
              <a:effectLst/>
              <a:latin typeface="+mn-lt"/>
              <a:ea typeface="+mn-ea"/>
              <a:cs typeface="+mn-cs"/>
            </a:rPr>
            <a:t>Für eventuelle Fehler in der Berechnung oder des Aufbaus der Datei wird keine Gewähr übernommen.</a:t>
          </a:r>
        </a:p>
        <a:p>
          <a:endParaRPr lang="de-DE" sz="1100" b="0">
            <a:solidFill>
              <a:schemeClr val="dk1"/>
            </a:solidFill>
            <a:effectLst/>
            <a:latin typeface="+mn-lt"/>
            <a:ea typeface="+mn-ea"/>
            <a:cs typeface="+mn-cs"/>
          </a:endParaRPr>
        </a:p>
        <a:p>
          <a:r>
            <a:rPr lang="de-DE" sz="1100" b="1">
              <a:solidFill>
                <a:schemeClr val="dk1"/>
              </a:solidFill>
              <a:effectLst/>
              <a:latin typeface="+mn-lt"/>
              <a:ea typeface="+mn-ea"/>
              <a:cs typeface="+mn-cs"/>
            </a:rPr>
            <a:t>Impressum</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Herausgeber:</a:t>
          </a:r>
        </a:p>
        <a:p>
          <a:r>
            <a:rPr lang="de-DE" sz="1100">
              <a:solidFill>
                <a:schemeClr val="dk1"/>
              </a:solidFill>
              <a:effectLst/>
              <a:latin typeface="+mn-lt"/>
              <a:ea typeface="+mn-ea"/>
              <a:cs typeface="+mn-cs"/>
            </a:rPr>
            <a:t>Landwirtschaftliches Technologiezentrum Augustenberg (LTZ), Außenstelle Rheinstetten-Forchheim, Kutschenweg</a:t>
          </a:r>
          <a:r>
            <a:rPr lang="de-DE" sz="1100" baseline="0">
              <a:solidFill>
                <a:schemeClr val="dk1"/>
              </a:solidFill>
              <a:effectLst/>
              <a:latin typeface="+mn-lt"/>
              <a:ea typeface="+mn-ea"/>
              <a:cs typeface="+mn-cs"/>
            </a:rPr>
            <a:t> 20</a:t>
          </a:r>
          <a:r>
            <a:rPr lang="de-DE" sz="1100">
              <a:solidFill>
                <a:schemeClr val="dk1"/>
              </a:solidFill>
              <a:effectLst/>
              <a:latin typeface="+mn-lt"/>
              <a:ea typeface="+mn-ea"/>
              <a:cs typeface="+mn-cs"/>
            </a:rPr>
            <a:t>, 76287 Rheinstetten, </a:t>
          </a:r>
        </a:p>
        <a:p>
          <a:r>
            <a:rPr lang="de-DE" sz="1100">
              <a:solidFill>
                <a:schemeClr val="dk1"/>
              </a:solidFill>
              <a:effectLst/>
              <a:latin typeface="+mn-lt"/>
              <a:ea typeface="+mn-ea"/>
              <a:cs typeface="+mn-cs"/>
            </a:rPr>
            <a:t>Tel.: 0721/9518-30, Fax: 0721/9518-202. E-Mail: </a:t>
          </a:r>
          <a:r>
            <a:rPr lang="de-DE" sz="1100" u="sng">
              <a:solidFill>
                <a:schemeClr val="dk1"/>
              </a:solidFill>
              <a:effectLst/>
              <a:latin typeface="+mn-lt"/>
              <a:ea typeface="+mn-ea"/>
              <a:cs typeface="+mn-cs"/>
              <a:hlinkClick xmlns:r="http://schemas.openxmlformats.org/officeDocument/2006/relationships" r:id=""/>
            </a:rPr>
            <a:t>poststelle-fo@ltz.bwl.de</a:t>
          </a:r>
          <a:r>
            <a:rPr lang="de-DE" sz="1100">
              <a:solidFill>
                <a:schemeClr val="dk1"/>
              </a:solidFill>
              <a:effectLst/>
              <a:latin typeface="+mn-lt"/>
              <a:ea typeface="+mn-ea"/>
              <a:cs typeface="+mn-cs"/>
            </a:rPr>
            <a:t>, </a:t>
          </a:r>
          <a:r>
            <a:rPr lang="de-DE" sz="1100" u="sng">
              <a:solidFill>
                <a:schemeClr val="dk1"/>
              </a:solidFill>
              <a:effectLst/>
              <a:latin typeface="+mn-lt"/>
              <a:ea typeface="+mn-ea"/>
              <a:cs typeface="+mn-cs"/>
              <a:hlinkClick xmlns:r="http://schemas.openxmlformats.org/officeDocument/2006/relationships" r:id=""/>
            </a:rPr>
            <a:t>www.ltz-augustenberg.de</a:t>
          </a:r>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Bearbeitung: Steffen Raible</a:t>
          </a:r>
          <a:r>
            <a:rPr lang="de-DE" sz="1100" baseline="0">
              <a:solidFill>
                <a:schemeClr val="dk1"/>
              </a:solidFill>
              <a:effectLst/>
              <a:latin typeface="+mn-lt"/>
              <a:ea typeface="+mn-ea"/>
              <a:cs typeface="+mn-cs"/>
            </a:rPr>
            <a:t>  &amp; Hanna Krautscheid, LTZ Augustenberg, Referat 11	</a:t>
          </a:r>
          <a:br>
            <a:rPr lang="de-DE" sz="1100" baseline="0">
              <a:solidFill>
                <a:schemeClr val="dk1"/>
              </a:solidFill>
              <a:effectLst/>
              <a:latin typeface="+mn-lt"/>
              <a:ea typeface="+mn-ea"/>
              <a:cs typeface="+mn-cs"/>
            </a:rPr>
          </a:br>
          <a:r>
            <a:rPr lang="de-DE" sz="1100" baseline="0">
              <a:solidFill>
                <a:schemeClr val="dk1"/>
              </a:solidFill>
              <a:effectLst/>
              <a:latin typeface="+mn-lt"/>
              <a:ea typeface="+mn-ea"/>
              <a:cs typeface="+mn-cs"/>
            </a:rPr>
            <a:t>Ursprung&amp;Layout: Marie Reimer, Uni Hohenheim, Institut für Kulturpflanzenwissenschaften , Hanna Krautscheid, LTZ Augustenberg, Referat 11</a:t>
          </a:r>
        </a:p>
        <a:p>
          <a:r>
            <a:rPr lang="de-DE" sz="1100" b="1" baseline="0">
              <a:solidFill>
                <a:schemeClr val="dk1"/>
              </a:solidFill>
              <a:effectLst/>
              <a:latin typeface="+mn-lt"/>
              <a:ea typeface="+mn-ea"/>
              <a:cs typeface="+mn-cs"/>
            </a:rPr>
            <a:t>Weitere Bearbeitung </a:t>
          </a:r>
          <a:r>
            <a:rPr lang="de-DE" sz="1100" baseline="0">
              <a:solidFill>
                <a:schemeClr val="dk1"/>
              </a:solidFill>
              <a:effectLst/>
              <a:latin typeface="+mn-lt"/>
              <a:ea typeface="+mn-ea"/>
              <a:cs typeface="+mn-cs"/>
            </a:rPr>
            <a:t>: </a:t>
          </a:r>
        </a:p>
        <a:p>
          <a:r>
            <a:rPr lang="de-DE" sz="1100" baseline="0">
              <a:solidFill>
                <a:schemeClr val="dk1"/>
              </a:solidFill>
              <a:effectLst/>
              <a:latin typeface="+mn-lt"/>
              <a:ea typeface="+mn-ea"/>
              <a:cs typeface="+mn-cs"/>
            </a:rPr>
            <a:t>Sophie Stein, Zentrum Ökologischer Landbau, Universität Hohenheim</a:t>
          </a:r>
        </a:p>
        <a:p>
          <a:r>
            <a:rPr lang="de-DE" sz="1100" baseline="0">
              <a:solidFill>
                <a:schemeClr val="dk1"/>
              </a:solidFill>
              <a:effectLst/>
              <a:latin typeface="+mn-lt"/>
              <a:ea typeface="+mn-ea"/>
              <a:cs typeface="+mn-cs"/>
            </a:rPr>
            <a:t>Dr. Hans Jürgen Reents, Lehrstuhl Ökologischer Landbau und Pflanzenbausysteme, TU München</a:t>
          </a:r>
        </a:p>
        <a:p>
          <a:r>
            <a:rPr lang="de-DE" sz="1100" baseline="0">
              <a:solidFill>
                <a:schemeClr val="dk1"/>
              </a:solidFill>
              <a:effectLst/>
              <a:latin typeface="+mn-lt"/>
              <a:ea typeface="+mn-ea"/>
              <a:cs typeface="+mn-cs"/>
            </a:rPr>
            <a:t>	</a:t>
          </a:r>
        </a:p>
        <a:p>
          <a:r>
            <a:rPr lang="de-DE" sz="1100" baseline="0">
              <a:solidFill>
                <a:schemeClr val="dk1"/>
              </a:solidFill>
              <a:effectLst/>
              <a:latin typeface="+mn-lt"/>
              <a:ea typeface="+mn-ea"/>
              <a:cs typeface="+mn-cs"/>
            </a:rPr>
            <a:t>Stand: Dezember 2022</a:t>
          </a:r>
          <a:endParaRPr lang="de-DE" sz="1100">
            <a:solidFill>
              <a:schemeClr val="dk1"/>
            </a:solidFill>
            <a:effectLst/>
            <a:latin typeface="+mn-lt"/>
            <a:ea typeface="+mn-ea"/>
            <a:cs typeface="+mn-cs"/>
          </a:endParaRPr>
        </a:p>
        <a:p>
          <a:endParaRPr lang="de-DE" sz="1100"/>
        </a:p>
      </xdr:txBody>
    </xdr:sp>
    <xdr:clientData/>
  </xdr:twoCellAnchor>
  <xdr:twoCellAnchor>
    <xdr:from>
      <xdr:col>0</xdr:col>
      <xdr:colOff>5509260</xdr:colOff>
      <xdr:row>5</xdr:row>
      <xdr:rowOff>121920</xdr:rowOff>
    </xdr:from>
    <xdr:to>
      <xdr:col>0</xdr:col>
      <xdr:colOff>6842760</xdr:colOff>
      <xdr:row>8</xdr:row>
      <xdr:rowOff>99060</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509260" y="1661160"/>
          <a:ext cx="1333500" cy="54102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oneCell">
    <xdr:from>
      <xdr:col>2</xdr:col>
      <xdr:colOff>19050</xdr:colOff>
      <xdr:row>0</xdr:row>
      <xdr:rowOff>114300</xdr:rowOff>
    </xdr:from>
    <xdr:to>
      <xdr:col>8</xdr:col>
      <xdr:colOff>303609</xdr:colOff>
      <xdr:row>12</xdr:row>
      <xdr:rowOff>75456</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8743950" y="114300"/>
          <a:ext cx="4570809" cy="2856756"/>
        </a:xfrm>
        <a:prstGeom prst="rect">
          <a:avLst/>
        </a:prstGeom>
      </xdr:spPr>
    </xdr:pic>
    <xdr:clientData/>
  </xdr:twoCellAnchor>
  <xdr:oneCellAnchor>
    <xdr:from>
      <xdr:col>6</xdr:col>
      <xdr:colOff>114300</xdr:colOff>
      <xdr:row>9</xdr:row>
      <xdr:rowOff>40005</xdr:rowOff>
    </xdr:from>
    <xdr:ext cx="1619250" cy="264560"/>
    <xdr:sp macro="" textlink="">
      <xdr:nvSpPr>
        <xdr:cNvPr id="7" name="Textfeld 6">
          <a:extLst>
            <a:ext uri="{FF2B5EF4-FFF2-40B4-BE49-F238E27FC236}">
              <a16:creationId xmlns:a16="http://schemas.microsoft.com/office/drawing/2014/main" id="{00000000-0008-0000-0000-000007000000}"/>
            </a:ext>
          </a:extLst>
        </xdr:cNvPr>
        <xdr:cNvSpPr txBox="1"/>
      </xdr:nvSpPr>
      <xdr:spPr>
        <a:xfrm>
          <a:off x="11696700" y="2383155"/>
          <a:ext cx="1619250"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a:t> BÖLN KZ 2818OE013</a:t>
          </a:r>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0</xdr:rowOff>
        </xdr:to>
        <xdr:sp macro="" textlink="">
          <xdr:nvSpPr>
            <xdr:cNvPr id="94210" name="ComboBox1" hidden="1">
              <a:extLst>
                <a:ext uri="{63B3BB69-23CF-44E3-9099-C40C66FF867C}">
                  <a14:compatExt spid="_x0000_s94210"/>
                </a:ext>
                <a:ext uri="{FF2B5EF4-FFF2-40B4-BE49-F238E27FC236}">
                  <a16:creationId xmlns:a16="http://schemas.microsoft.com/office/drawing/2014/main" id="{00000000-0008-0000-0B00-000002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0</xdr:colOff>
          <xdr:row>7</xdr:row>
          <xdr:rowOff>0</xdr:rowOff>
        </xdr:to>
        <xdr:sp macro="" textlink="">
          <xdr:nvSpPr>
            <xdr:cNvPr id="94211" name="ComboBox2" hidden="1">
              <a:extLst>
                <a:ext uri="{63B3BB69-23CF-44E3-9099-C40C66FF867C}">
                  <a14:compatExt spid="_x0000_s94211"/>
                </a:ext>
                <a:ext uri="{FF2B5EF4-FFF2-40B4-BE49-F238E27FC236}">
                  <a16:creationId xmlns:a16="http://schemas.microsoft.com/office/drawing/2014/main" id="{00000000-0008-0000-0B00-000003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0</xdr:colOff>
          <xdr:row>8</xdr:row>
          <xdr:rowOff>0</xdr:rowOff>
        </xdr:to>
        <xdr:sp macro="" textlink="">
          <xdr:nvSpPr>
            <xdr:cNvPr id="94212" name="ComboBox3" hidden="1">
              <a:extLst>
                <a:ext uri="{63B3BB69-23CF-44E3-9099-C40C66FF867C}">
                  <a14:compatExt spid="_x0000_s94212"/>
                </a:ext>
                <a:ext uri="{FF2B5EF4-FFF2-40B4-BE49-F238E27FC236}">
                  <a16:creationId xmlns:a16="http://schemas.microsoft.com/office/drawing/2014/main" id="{00000000-0008-0000-0B00-000004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0</xdr:colOff>
          <xdr:row>9</xdr:row>
          <xdr:rowOff>0</xdr:rowOff>
        </xdr:to>
        <xdr:sp macro="" textlink="">
          <xdr:nvSpPr>
            <xdr:cNvPr id="94213" name="ComboBox4" hidden="1">
              <a:extLst>
                <a:ext uri="{63B3BB69-23CF-44E3-9099-C40C66FF867C}">
                  <a14:compatExt spid="_x0000_s94213"/>
                </a:ext>
                <a:ext uri="{FF2B5EF4-FFF2-40B4-BE49-F238E27FC236}">
                  <a16:creationId xmlns:a16="http://schemas.microsoft.com/office/drawing/2014/main" id="{00000000-0008-0000-0B00-000005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0</xdr:colOff>
          <xdr:row>10</xdr:row>
          <xdr:rowOff>0</xdr:rowOff>
        </xdr:to>
        <xdr:sp macro="" textlink="">
          <xdr:nvSpPr>
            <xdr:cNvPr id="94214" name="ComboBox5" hidden="1">
              <a:extLst>
                <a:ext uri="{63B3BB69-23CF-44E3-9099-C40C66FF867C}">
                  <a14:compatExt spid="_x0000_s94214"/>
                </a:ext>
                <a:ext uri="{FF2B5EF4-FFF2-40B4-BE49-F238E27FC236}">
                  <a16:creationId xmlns:a16="http://schemas.microsoft.com/office/drawing/2014/main" id="{00000000-0008-0000-0B00-000006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2</xdr:col>
          <xdr:colOff>0</xdr:colOff>
          <xdr:row>11</xdr:row>
          <xdr:rowOff>0</xdr:rowOff>
        </xdr:to>
        <xdr:sp macro="" textlink="">
          <xdr:nvSpPr>
            <xdr:cNvPr id="94215" name="ComboBox6" hidden="1">
              <a:extLst>
                <a:ext uri="{63B3BB69-23CF-44E3-9099-C40C66FF867C}">
                  <a14:compatExt spid="_x0000_s94215"/>
                </a:ext>
                <a:ext uri="{FF2B5EF4-FFF2-40B4-BE49-F238E27FC236}">
                  <a16:creationId xmlns:a16="http://schemas.microsoft.com/office/drawing/2014/main" id="{00000000-0008-0000-0B00-000007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0</xdr:colOff>
          <xdr:row>12</xdr:row>
          <xdr:rowOff>0</xdr:rowOff>
        </xdr:to>
        <xdr:sp macro="" textlink="">
          <xdr:nvSpPr>
            <xdr:cNvPr id="94216" name="ComboBox7" hidden="1">
              <a:extLst>
                <a:ext uri="{63B3BB69-23CF-44E3-9099-C40C66FF867C}">
                  <a14:compatExt spid="_x0000_s94216"/>
                </a:ext>
                <a:ext uri="{FF2B5EF4-FFF2-40B4-BE49-F238E27FC236}">
                  <a16:creationId xmlns:a16="http://schemas.microsoft.com/office/drawing/2014/main" id="{00000000-0008-0000-0B00-000008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0</xdr:colOff>
          <xdr:row>13</xdr:row>
          <xdr:rowOff>0</xdr:rowOff>
        </xdr:to>
        <xdr:sp macro="" textlink="">
          <xdr:nvSpPr>
            <xdr:cNvPr id="94217" name="ComboBox8" hidden="1">
              <a:extLst>
                <a:ext uri="{63B3BB69-23CF-44E3-9099-C40C66FF867C}">
                  <a14:compatExt spid="_x0000_s94217"/>
                </a:ext>
                <a:ext uri="{FF2B5EF4-FFF2-40B4-BE49-F238E27FC236}">
                  <a16:creationId xmlns:a16="http://schemas.microsoft.com/office/drawing/2014/main" id="{00000000-0008-0000-0B00-000009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0</xdr:colOff>
          <xdr:row>14</xdr:row>
          <xdr:rowOff>0</xdr:rowOff>
        </xdr:to>
        <xdr:sp macro="" textlink="">
          <xdr:nvSpPr>
            <xdr:cNvPr id="94218" name="ComboBox9" hidden="1">
              <a:extLst>
                <a:ext uri="{63B3BB69-23CF-44E3-9099-C40C66FF867C}">
                  <a14:compatExt spid="_x0000_s94218"/>
                </a:ext>
                <a:ext uri="{FF2B5EF4-FFF2-40B4-BE49-F238E27FC236}">
                  <a16:creationId xmlns:a16="http://schemas.microsoft.com/office/drawing/2014/main" id="{00000000-0008-0000-0B00-00000A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2</xdr:col>
          <xdr:colOff>0</xdr:colOff>
          <xdr:row>15</xdr:row>
          <xdr:rowOff>0</xdr:rowOff>
        </xdr:to>
        <xdr:sp macro="" textlink="">
          <xdr:nvSpPr>
            <xdr:cNvPr id="94219" name="ComboBox10" hidden="1">
              <a:extLst>
                <a:ext uri="{63B3BB69-23CF-44E3-9099-C40C66FF867C}">
                  <a14:compatExt spid="_x0000_s94219"/>
                </a:ext>
                <a:ext uri="{FF2B5EF4-FFF2-40B4-BE49-F238E27FC236}">
                  <a16:creationId xmlns:a16="http://schemas.microsoft.com/office/drawing/2014/main" id="{00000000-0008-0000-0B00-00000B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2</xdr:col>
          <xdr:colOff>0</xdr:colOff>
          <xdr:row>16</xdr:row>
          <xdr:rowOff>0</xdr:rowOff>
        </xdr:to>
        <xdr:sp macro="" textlink="">
          <xdr:nvSpPr>
            <xdr:cNvPr id="94220" name="ComboBox11" hidden="1">
              <a:extLst>
                <a:ext uri="{63B3BB69-23CF-44E3-9099-C40C66FF867C}">
                  <a14:compatExt spid="_x0000_s94220"/>
                </a:ext>
                <a:ext uri="{FF2B5EF4-FFF2-40B4-BE49-F238E27FC236}">
                  <a16:creationId xmlns:a16="http://schemas.microsoft.com/office/drawing/2014/main" id="{00000000-0008-0000-0B00-00000C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2</xdr:col>
          <xdr:colOff>0</xdr:colOff>
          <xdr:row>17</xdr:row>
          <xdr:rowOff>0</xdr:rowOff>
        </xdr:to>
        <xdr:sp macro="" textlink="">
          <xdr:nvSpPr>
            <xdr:cNvPr id="94221" name="ComboBox12" hidden="1">
              <a:extLst>
                <a:ext uri="{63B3BB69-23CF-44E3-9099-C40C66FF867C}">
                  <a14:compatExt spid="_x0000_s94221"/>
                </a:ext>
                <a:ext uri="{FF2B5EF4-FFF2-40B4-BE49-F238E27FC236}">
                  <a16:creationId xmlns:a16="http://schemas.microsoft.com/office/drawing/2014/main" id="{00000000-0008-0000-0B00-00000D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0</xdr:colOff>
          <xdr:row>18</xdr:row>
          <xdr:rowOff>0</xdr:rowOff>
        </xdr:to>
        <xdr:sp macro="" textlink="">
          <xdr:nvSpPr>
            <xdr:cNvPr id="94222" name="ComboBox13" hidden="1">
              <a:extLst>
                <a:ext uri="{63B3BB69-23CF-44E3-9099-C40C66FF867C}">
                  <a14:compatExt spid="_x0000_s94222"/>
                </a:ext>
                <a:ext uri="{FF2B5EF4-FFF2-40B4-BE49-F238E27FC236}">
                  <a16:creationId xmlns:a16="http://schemas.microsoft.com/office/drawing/2014/main" id="{00000000-0008-0000-0B00-00000E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2</xdr:col>
          <xdr:colOff>0</xdr:colOff>
          <xdr:row>19</xdr:row>
          <xdr:rowOff>0</xdr:rowOff>
        </xdr:to>
        <xdr:sp macro="" textlink="">
          <xdr:nvSpPr>
            <xdr:cNvPr id="94223" name="ComboBox14" hidden="1">
              <a:extLst>
                <a:ext uri="{63B3BB69-23CF-44E3-9099-C40C66FF867C}">
                  <a14:compatExt spid="_x0000_s94223"/>
                </a:ext>
                <a:ext uri="{FF2B5EF4-FFF2-40B4-BE49-F238E27FC236}">
                  <a16:creationId xmlns:a16="http://schemas.microsoft.com/office/drawing/2014/main" id="{00000000-0008-0000-0B00-00000F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2</xdr:col>
          <xdr:colOff>0</xdr:colOff>
          <xdr:row>20</xdr:row>
          <xdr:rowOff>0</xdr:rowOff>
        </xdr:to>
        <xdr:sp macro="" textlink="">
          <xdr:nvSpPr>
            <xdr:cNvPr id="94224" name="ComboBox15" hidden="1">
              <a:extLst>
                <a:ext uri="{63B3BB69-23CF-44E3-9099-C40C66FF867C}">
                  <a14:compatExt spid="_x0000_s94224"/>
                </a:ext>
                <a:ext uri="{FF2B5EF4-FFF2-40B4-BE49-F238E27FC236}">
                  <a16:creationId xmlns:a16="http://schemas.microsoft.com/office/drawing/2014/main" id="{00000000-0008-0000-0B00-000010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3898900</xdr:colOff>
          <xdr:row>21</xdr:row>
          <xdr:rowOff>0</xdr:rowOff>
        </xdr:to>
        <xdr:sp macro="" textlink="">
          <xdr:nvSpPr>
            <xdr:cNvPr id="94225" name="ComboBox16" hidden="1">
              <a:extLst>
                <a:ext uri="{63B3BB69-23CF-44E3-9099-C40C66FF867C}">
                  <a14:compatExt spid="_x0000_s94225"/>
                </a:ext>
                <a:ext uri="{FF2B5EF4-FFF2-40B4-BE49-F238E27FC236}">
                  <a16:creationId xmlns:a16="http://schemas.microsoft.com/office/drawing/2014/main" id="{00000000-0008-0000-0B00-000011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xdr:col>
          <xdr:colOff>0</xdr:colOff>
          <xdr:row>22</xdr:row>
          <xdr:rowOff>0</xdr:rowOff>
        </xdr:to>
        <xdr:sp macro="" textlink="">
          <xdr:nvSpPr>
            <xdr:cNvPr id="94226" name="ComboBox17" hidden="1">
              <a:extLst>
                <a:ext uri="{63B3BB69-23CF-44E3-9099-C40C66FF867C}">
                  <a14:compatExt spid="_x0000_s94226"/>
                </a:ext>
                <a:ext uri="{FF2B5EF4-FFF2-40B4-BE49-F238E27FC236}">
                  <a16:creationId xmlns:a16="http://schemas.microsoft.com/office/drawing/2014/main" id="{00000000-0008-0000-0B00-000012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0</xdr:colOff>
          <xdr:row>23</xdr:row>
          <xdr:rowOff>0</xdr:rowOff>
        </xdr:to>
        <xdr:sp macro="" textlink="">
          <xdr:nvSpPr>
            <xdr:cNvPr id="94227" name="ComboBox18" hidden="1">
              <a:extLst>
                <a:ext uri="{63B3BB69-23CF-44E3-9099-C40C66FF867C}">
                  <a14:compatExt spid="_x0000_s94227"/>
                </a:ext>
                <a:ext uri="{FF2B5EF4-FFF2-40B4-BE49-F238E27FC236}">
                  <a16:creationId xmlns:a16="http://schemas.microsoft.com/office/drawing/2014/main" id="{00000000-0008-0000-0B00-000013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0</xdr:colOff>
          <xdr:row>24</xdr:row>
          <xdr:rowOff>0</xdr:rowOff>
        </xdr:to>
        <xdr:sp macro="" textlink="">
          <xdr:nvSpPr>
            <xdr:cNvPr id="94228" name="ComboBox19" hidden="1">
              <a:extLst>
                <a:ext uri="{63B3BB69-23CF-44E3-9099-C40C66FF867C}">
                  <a14:compatExt spid="_x0000_s94228"/>
                </a:ext>
                <a:ext uri="{FF2B5EF4-FFF2-40B4-BE49-F238E27FC236}">
                  <a16:creationId xmlns:a16="http://schemas.microsoft.com/office/drawing/2014/main" id="{00000000-0008-0000-0B00-000014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2</xdr:col>
          <xdr:colOff>0</xdr:colOff>
          <xdr:row>25</xdr:row>
          <xdr:rowOff>0</xdr:rowOff>
        </xdr:to>
        <xdr:sp macro="" textlink="">
          <xdr:nvSpPr>
            <xdr:cNvPr id="94229" name="ComboBox20" hidden="1">
              <a:extLst>
                <a:ext uri="{63B3BB69-23CF-44E3-9099-C40C66FF867C}">
                  <a14:compatExt spid="_x0000_s94229"/>
                </a:ext>
                <a:ext uri="{FF2B5EF4-FFF2-40B4-BE49-F238E27FC236}">
                  <a16:creationId xmlns:a16="http://schemas.microsoft.com/office/drawing/2014/main" id="{00000000-0008-0000-0B00-000015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19050</xdr:rowOff>
        </xdr:from>
        <xdr:to>
          <xdr:col>2</xdr:col>
          <xdr:colOff>0</xdr:colOff>
          <xdr:row>26</xdr:row>
          <xdr:rowOff>0</xdr:rowOff>
        </xdr:to>
        <xdr:sp macro="" textlink="">
          <xdr:nvSpPr>
            <xdr:cNvPr id="94230" name="ComboBox21" hidden="1">
              <a:extLst>
                <a:ext uri="{63B3BB69-23CF-44E3-9099-C40C66FF867C}">
                  <a14:compatExt spid="_x0000_s94230"/>
                </a:ext>
                <a:ext uri="{FF2B5EF4-FFF2-40B4-BE49-F238E27FC236}">
                  <a16:creationId xmlns:a16="http://schemas.microsoft.com/office/drawing/2014/main" id="{00000000-0008-0000-0B00-000016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2</xdr:col>
          <xdr:colOff>0</xdr:colOff>
          <xdr:row>27</xdr:row>
          <xdr:rowOff>0</xdr:rowOff>
        </xdr:to>
        <xdr:sp macro="" textlink="">
          <xdr:nvSpPr>
            <xdr:cNvPr id="94231" name="ComboBox22" hidden="1">
              <a:extLst>
                <a:ext uri="{63B3BB69-23CF-44E3-9099-C40C66FF867C}">
                  <a14:compatExt spid="_x0000_s94231"/>
                </a:ext>
                <a:ext uri="{FF2B5EF4-FFF2-40B4-BE49-F238E27FC236}">
                  <a16:creationId xmlns:a16="http://schemas.microsoft.com/office/drawing/2014/main" id="{00000000-0008-0000-0B00-000017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2</xdr:col>
          <xdr:colOff>0</xdr:colOff>
          <xdr:row>28</xdr:row>
          <xdr:rowOff>0</xdr:rowOff>
        </xdr:to>
        <xdr:sp macro="" textlink="">
          <xdr:nvSpPr>
            <xdr:cNvPr id="94232" name="ComboBox23" hidden="1">
              <a:extLst>
                <a:ext uri="{63B3BB69-23CF-44E3-9099-C40C66FF867C}">
                  <a14:compatExt spid="_x0000_s94232"/>
                </a:ext>
                <a:ext uri="{FF2B5EF4-FFF2-40B4-BE49-F238E27FC236}">
                  <a16:creationId xmlns:a16="http://schemas.microsoft.com/office/drawing/2014/main" id="{00000000-0008-0000-0B00-000018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0</xdr:colOff>
          <xdr:row>29</xdr:row>
          <xdr:rowOff>0</xdr:rowOff>
        </xdr:to>
        <xdr:sp macro="" textlink="">
          <xdr:nvSpPr>
            <xdr:cNvPr id="94233" name="ComboBox24" hidden="1">
              <a:extLst>
                <a:ext uri="{63B3BB69-23CF-44E3-9099-C40C66FF867C}">
                  <a14:compatExt spid="_x0000_s94233"/>
                </a:ext>
                <a:ext uri="{FF2B5EF4-FFF2-40B4-BE49-F238E27FC236}">
                  <a16:creationId xmlns:a16="http://schemas.microsoft.com/office/drawing/2014/main" id="{00000000-0008-0000-0B00-0000197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50</xdr:row>
          <xdr:rowOff>0</xdr:rowOff>
        </xdr:from>
        <xdr:to>
          <xdr:col>1</xdr:col>
          <xdr:colOff>19050</xdr:colOff>
          <xdr:row>51</xdr:row>
          <xdr:rowOff>0</xdr:rowOff>
        </xdr:to>
        <xdr:sp macro="" textlink="">
          <xdr:nvSpPr>
            <xdr:cNvPr id="95237" name="ComboBox2" hidden="1">
              <a:extLst>
                <a:ext uri="{63B3BB69-23CF-44E3-9099-C40C66FF867C}">
                  <a14:compatExt spid="_x0000_s95237"/>
                </a:ext>
                <a:ext uri="{FF2B5EF4-FFF2-40B4-BE49-F238E27FC236}">
                  <a16:creationId xmlns:a16="http://schemas.microsoft.com/office/drawing/2014/main" id="{00000000-0008-0000-0C00-000005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1</xdr:col>
          <xdr:colOff>19050</xdr:colOff>
          <xdr:row>52</xdr:row>
          <xdr:rowOff>0</xdr:rowOff>
        </xdr:to>
        <xdr:sp macro="" textlink="">
          <xdr:nvSpPr>
            <xdr:cNvPr id="95238" name="ComboBox3" hidden="1">
              <a:extLst>
                <a:ext uri="{63B3BB69-23CF-44E3-9099-C40C66FF867C}">
                  <a14:compatExt spid="_x0000_s95238"/>
                </a:ext>
                <a:ext uri="{FF2B5EF4-FFF2-40B4-BE49-F238E27FC236}">
                  <a16:creationId xmlns:a16="http://schemas.microsoft.com/office/drawing/2014/main" id="{00000000-0008-0000-0C00-000006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1</xdr:col>
          <xdr:colOff>19050</xdr:colOff>
          <xdr:row>53</xdr:row>
          <xdr:rowOff>0</xdr:rowOff>
        </xdr:to>
        <xdr:sp macro="" textlink="">
          <xdr:nvSpPr>
            <xdr:cNvPr id="95239" name="ComboBox4" hidden="1">
              <a:extLst>
                <a:ext uri="{63B3BB69-23CF-44E3-9099-C40C66FF867C}">
                  <a14:compatExt spid="_x0000_s95239"/>
                </a:ext>
                <a:ext uri="{FF2B5EF4-FFF2-40B4-BE49-F238E27FC236}">
                  <a16:creationId xmlns:a16="http://schemas.microsoft.com/office/drawing/2014/main" id="{00000000-0008-0000-0C00-000007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1</xdr:col>
          <xdr:colOff>19050</xdr:colOff>
          <xdr:row>71</xdr:row>
          <xdr:rowOff>0</xdr:rowOff>
        </xdr:to>
        <xdr:sp macro="" textlink="">
          <xdr:nvSpPr>
            <xdr:cNvPr id="95240" name="ComboBox5" hidden="1">
              <a:extLst>
                <a:ext uri="{63B3BB69-23CF-44E3-9099-C40C66FF867C}">
                  <a14:compatExt spid="_x0000_s95240"/>
                </a:ext>
                <a:ext uri="{FF2B5EF4-FFF2-40B4-BE49-F238E27FC236}">
                  <a16:creationId xmlns:a16="http://schemas.microsoft.com/office/drawing/2014/main" id="{00000000-0008-0000-0C00-000008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0</xdr:rowOff>
        </xdr:from>
        <xdr:to>
          <xdr:col>1</xdr:col>
          <xdr:colOff>19050</xdr:colOff>
          <xdr:row>72</xdr:row>
          <xdr:rowOff>0</xdr:rowOff>
        </xdr:to>
        <xdr:sp macro="" textlink="">
          <xdr:nvSpPr>
            <xdr:cNvPr id="95241" name="ComboBox6" hidden="1">
              <a:extLst>
                <a:ext uri="{63B3BB69-23CF-44E3-9099-C40C66FF867C}">
                  <a14:compatExt spid="_x0000_s95241"/>
                </a:ext>
                <a:ext uri="{FF2B5EF4-FFF2-40B4-BE49-F238E27FC236}">
                  <a16:creationId xmlns:a16="http://schemas.microsoft.com/office/drawing/2014/main" id="{00000000-0008-0000-0C00-000009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xdr:col>
          <xdr:colOff>19050</xdr:colOff>
          <xdr:row>73</xdr:row>
          <xdr:rowOff>0</xdr:rowOff>
        </xdr:to>
        <xdr:sp macro="" textlink="">
          <xdr:nvSpPr>
            <xdr:cNvPr id="95242" name="ComboBox7" hidden="1">
              <a:extLst>
                <a:ext uri="{63B3BB69-23CF-44E3-9099-C40C66FF867C}">
                  <a14:compatExt spid="_x0000_s95242"/>
                </a:ext>
                <a:ext uri="{FF2B5EF4-FFF2-40B4-BE49-F238E27FC236}">
                  <a16:creationId xmlns:a16="http://schemas.microsoft.com/office/drawing/2014/main" id="{00000000-0008-0000-0C00-00000A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0</xdr:rowOff>
        </xdr:from>
        <xdr:to>
          <xdr:col>1</xdr:col>
          <xdr:colOff>19050</xdr:colOff>
          <xdr:row>74</xdr:row>
          <xdr:rowOff>0</xdr:rowOff>
        </xdr:to>
        <xdr:sp macro="" textlink="">
          <xdr:nvSpPr>
            <xdr:cNvPr id="95243" name="ComboBox8" hidden="1">
              <a:extLst>
                <a:ext uri="{63B3BB69-23CF-44E3-9099-C40C66FF867C}">
                  <a14:compatExt spid="_x0000_s95243"/>
                </a:ext>
                <a:ext uri="{FF2B5EF4-FFF2-40B4-BE49-F238E27FC236}">
                  <a16:creationId xmlns:a16="http://schemas.microsoft.com/office/drawing/2014/main" id="{00000000-0008-0000-0C00-00000B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1</xdr:col>
          <xdr:colOff>19050</xdr:colOff>
          <xdr:row>75</xdr:row>
          <xdr:rowOff>0</xdr:rowOff>
        </xdr:to>
        <xdr:sp macro="" textlink="">
          <xdr:nvSpPr>
            <xdr:cNvPr id="95244" name="ComboBox9" hidden="1">
              <a:extLst>
                <a:ext uri="{63B3BB69-23CF-44E3-9099-C40C66FF867C}">
                  <a14:compatExt spid="_x0000_s95244"/>
                </a:ext>
                <a:ext uri="{FF2B5EF4-FFF2-40B4-BE49-F238E27FC236}">
                  <a16:creationId xmlns:a16="http://schemas.microsoft.com/office/drawing/2014/main" id="{00000000-0008-0000-0C00-00000C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1</xdr:col>
          <xdr:colOff>19050</xdr:colOff>
          <xdr:row>76</xdr:row>
          <xdr:rowOff>0</xdr:rowOff>
        </xdr:to>
        <xdr:sp macro="" textlink="">
          <xdr:nvSpPr>
            <xdr:cNvPr id="95245" name="ComboBox10" hidden="1">
              <a:extLst>
                <a:ext uri="{63B3BB69-23CF-44E3-9099-C40C66FF867C}">
                  <a14:compatExt spid="_x0000_s95245"/>
                </a:ext>
                <a:ext uri="{FF2B5EF4-FFF2-40B4-BE49-F238E27FC236}">
                  <a16:creationId xmlns:a16="http://schemas.microsoft.com/office/drawing/2014/main" id="{00000000-0008-0000-0C00-00000D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1</xdr:col>
          <xdr:colOff>19050</xdr:colOff>
          <xdr:row>77</xdr:row>
          <xdr:rowOff>0</xdr:rowOff>
        </xdr:to>
        <xdr:sp macro="" textlink="">
          <xdr:nvSpPr>
            <xdr:cNvPr id="95246" name="ComboBox11" hidden="1">
              <a:extLst>
                <a:ext uri="{63B3BB69-23CF-44E3-9099-C40C66FF867C}">
                  <a14:compatExt spid="_x0000_s95246"/>
                </a:ext>
                <a:ext uri="{FF2B5EF4-FFF2-40B4-BE49-F238E27FC236}">
                  <a16:creationId xmlns:a16="http://schemas.microsoft.com/office/drawing/2014/main" id="{00000000-0008-0000-0C00-00000E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1</xdr:col>
          <xdr:colOff>19050</xdr:colOff>
          <xdr:row>78</xdr:row>
          <xdr:rowOff>0</xdr:rowOff>
        </xdr:to>
        <xdr:sp macro="" textlink="">
          <xdr:nvSpPr>
            <xdr:cNvPr id="95247" name="ComboBox12" hidden="1">
              <a:extLst>
                <a:ext uri="{63B3BB69-23CF-44E3-9099-C40C66FF867C}">
                  <a14:compatExt spid="_x0000_s95247"/>
                </a:ext>
                <a:ext uri="{FF2B5EF4-FFF2-40B4-BE49-F238E27FC236}">
                  <a16:creationId xmlns:a16="http://schemas.microsoft.com/office/drawing/2014/main" id="{00000000-0008-0000-0C00-00000F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1</xdr:col>
          <xdr:colOff>19050</xdr:colOff>
          <xdr:row>79</xdr:row>
          <xdr:rowOff>0</xdr:rowOff>
        </xdr:to>
        <xdr:sp macro="" textlink="">
          <xdr:nvSpPr>
            <xdr:cNvPr id="95248" name="ComboBox13" hidden="1">
              <a:extLst>
                <a:ext uri="{63B3BB69-23CF-44E3-9099-C40C66FF867C}">
                  <a14:compatExt spid="_x0000_s95248"/>
                </a:ext>
                <a:ext uri="{FF2B5EF4-FFF2-40B4-BE49-F238E27FC236}">
                  <a16:creationId xmlns:a16="http://schemas.microsoft.com/office/drawing/2014/main" id="{00000000-0008-0000-0C00-000010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1</xdr:col>
          <xdr:colOff>19050</xdr:colOff>
          <xdr:row>80</xdr:row>
          <xdr:rowOff>0</xdr:rowOff>
        </xdr:to>
        <xdr:sp macro="" textlink="">
          <xdr:nvSpPr>
            <xdr:cNvPr id="95249" name="ComboBox14" hidden="1">
              <a:extLst>
                <a:ext uri="{63B3BB69-23CF-44E3-9099-C40C66FF867C}">
                  <a14:compatExt spid="_x0000_s95249"/>
                </a:ext>
                <a:ext uri="{FF2B5EF4-FFF2-40B4-BE49-F238E27FC236}">
                  <a16:creationId xmlns:a16="http://schemas.microsoft.com/office/drawing/2014/main" id="{00000000-0008-0000-0C00-000011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80</xdr:row>
          <xdr:rowOff>0</xdr:rowOff>
        </xdr:from>
        <xdr:to>
          <xdr:col>1</xdr:col>
          <xdr:colOff>19050</xdr:colOff>
          <xdr:row>81</xdr:row>
          <xdr:rowOff>0</xdr:rowOff>
        </xdr:to>
        <xdr:sp macro="" textlink="">
          <xdr:nvSpPr>
            <xdr:cNvPr id="95250" name="ComboBox15" hidden="1">
              <a:extLst>
                <a:ext uri="{63B3BB69-23CF-44E3-9099-C40C66FF867C}">
                  <a14:compatExt spid="_x0000_s95250"/>
                </a:ext>
                <a:ext uri="{FF2B5EF4-FFF2-40B4-BE49-F238E27FC236}">
                  <a16:creationId xmlns:a16="http://schemas.microsoft.com/office/drawing/2014/main" id="{00000000-0008-0000-0C00-00001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81</xdr:row>
          <xdr:rowOff>0</xdr:rowOff>
        </xdr:from>
        <xdr:to>
          <xdr:col>1</xdr:col>
          <xdr:colOff>19050</xdr:colOff>
          <xdr:row>82</xdr:row>
          <xdr:rowOff>0</xdr:rowOff>
        </xdr:to>
        <xdr:sp macro="" textlink="">
          <xdr:nvSpPr>
            <xdr:cNvPr id="95251" name="ComboBox16" hidden="1">
              <a:extLst>
                <a:ext uri="{63B3BB69-23CF-44E3-9099-C40C66FF867C}">
                  <a14:compatExt spid="_x0000_s95251"/>
                </a:ext>
                <a:ext uri="{FF2B5EF4-FFF2-40B4-BE49-F238E27FC236}">
                  <a16:creationId xmlns:a16="http://schemas.microsoft.com/office/drawing/2014/main" id="{00000000-0008-0000-0C00-000013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0</xdr:rowOff>
        </xdr:from>
        <xdr:to>
          <xdr:col>1</xdr:col>
          <xdr:colOff>19050</xdr:colOff>
          <xdr:row>83</xdr:row>
          <xdr:rowOff>0</xdr:rowOff>
        </xdr:to>
        <xdr:sp macro="" textlink="">
          <xdr:nvSpPr>
            <xdr:cNvPr id="95252" name="ComboBox17" hidden="1">
              <a:extLst>
                <a:ext uri="{63B3BB69-23CF-44E3-9099-C40C66FF867C}">
                  <a14:compatExt spid="_x0000_s95252"/>
                </a:ext>
                <a:ext uri="{FF2B5EF4-FFF2-40B4-BE49-F238E27FC236}">
                  <a16:creationId xmlns:a16="http://schemas.microsoft.com/office/drawing/2014/main" id="{00000000-0008-0000-0C00-000014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83</xdr:row>
          <xdr:rowOff>0</xdr:rowOff>
        </xdr:from>
        <xdr:to>
          <xdr:col>1</xdr:col>
          <xdr:colOff>19050</xdr:colOff>
          <xdr:row>84</xdr:row>
          <xdr:rowOff>0</xdr:rowOff>
        </xdr:to>
        <xdr:sp macro="" textlink="">
          <xdr:nvSpPr>
            <xdr:cNvPr id="95253" name="ComboBox18" hidden="1">
              <a:extLst>
                <a:ext uri="{63B3BB69-23CF-44E3-9099-C40C66FF867C}">
                  <a14:compatExt spid="_x0000_s95253"/>
                </a:ext>
                <a:ext uri="{FF2B5EF4-FFF2-40B4-BE49-F238E27FC236}">
                  <a16:creationId xmlns:a16="http://schemas.microsoft.com/office/drawing/2014/main" id="{00000000-0008-0000-0C00-000015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0</xdr:rowOff>
        </xdr:from>
        <xdr:to>
          <xdr:col>1</xdr:col>
          <xdr:colOff>19050</xdr:colOff>
          <xdr:row>50</xdr:row>
          <xdr:rowOff>0</xdr:rowOff>
        </xdr:to>
        <xdr:sp macro="" textlink="">
          <xdr:nvSpPr>
            <xdr:cNvPr id="95254" name="ComboBox1" hidden="1">
              <a:extLst>
                <a:ext uri="{63B3BB69-23CF-44E3-9099-C40C66FF867C}">
                  <a14:compatExt spid="_x0000_s95254"/>
                </a:ext>
                <a:ext uri="{FF2B5EF4-FFF2-40B4-BE49-F238E27FC236}">
                  <a16:creationId xmlns:a16="http://schemas.microsoft.com/office/drawing/2014/main" id="{00000000-0008-0000-0C00-000016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1</xdr:col>
          <xdr:colOff>19050</xdr:colOff>
          <xdr:row>54</xdr:row>
          <xdr:rowOff>0</xdr:rowOff>
        </xdr:to>
        <xdr:sp macro="" textlink="">
          <xdr:nvSpPr>
            <xdr:cNvPr id="95255" name="ComboBox19" hidden="1">
              <a:extLst>
                <a:ext uri="{63B3BB69-23CF-44E3-9099-C40C66FF867C}">
                  <a14:compatExt spid="_x0000_s95255"/>
                </a:ext>
                <a:ext uri="{FF2B5EF4-FFF2-40B4-BE49-F238E27FC236}">
                  <a16:creationId xmlns:a16="http://schemas.microsoft.com/office/drawing/2014/main" id="{00000000-0008-0000-0C00-000017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0</xdr:rowOff>
        </xdr:from>
        <xdr:to>
          <xdr:col>1</xdr:col>
          <xdr:colOff>19050</xdr:colOff>
          <xdr:row>55</xdr:row>
          <xdr:rowOff>0</xdr:rowOff>
        </xdr:to>
        <xdr:sp macro="" textlink="">
          <xdr:nvSpPr>
            <xdr:cNvPr id="95256" name="ComboBox20" hidden="1">
              <a:extLst>
                <a:ext uri="{63B3BB69-23CF-44E3-9099-C40C66FF867C}">
                  <a14:compatExt spid="_x0000_s95256"/>
                </a:ext>
                <a:ext uri="{FF2B5EF4-FFF2-40B4-BE49-F238E27FC236}">
                  <a16:creationId xmlns:a16="http://schemas.microsoft.com/office/drawing/2014/main" id="{00000000-0008-0000-0C00-000018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1</xdr:col>
          <xdr:colOff>19050</xdr:colOff>
          <xdr:row>56</xdr:row>
          <xdr:rowOff>0</xdr:rowOff>
        </xdr:to>
        <xdr:sp macro="" textlink="">
          <xdr:nvSpPr>
            <xdr:cNvPr id="95257" name="ComboBox21" hidden="1">
              <a:extLst>
                <a:ext uri="{63B3BB69-23CF-44E3-9099-C40C66FF867C}">
                  <a14:compatExt spid="_x0000_s95257"/>
                </a:ext>
                <a:ext uri="{FF2B5EF4-FFF2-40B4-BE49-F238E27FC236}">
                  <a16:creationId xmlns:a16="http://schemas.microsoft.com/office/drawing/2014/main" id="{00000000-0008-0000-0C00-000019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1</xdr:col>
          <xdr:colOff>19050</xdr:colOff>
          <xdr:row>57</xdr:row>
          <xdr:rowOff>0</xdr:rowOff>
        </xdr:to>
        <xdr:sp macro="" textlink="">
          <xdr:nvSpPr>
            <xdr:cNvPr id="95258" name="ComboBox22" hidden="1">
              <a:extLst>
                <a:ext uri="{63B3BB69-23CF-44E3-9099-C40C66FF867C}">
                  <a14:compatExt spid="_x0000_s95258"/>
                </a:ext>
                <a:ext uri="{FF2B5EF4-FFF2-40B4-BE49-F238E27FC236}">
                  <a16:creationId xmlns:a16="http://schemas.microsoft.com/office/drawing/2014/main" id="{00000000-0008-0000-0C00-00001A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1</xdr:col>
          <xdr:colOff>19050</xdr:colOff>
          <xdr:row>58</xdr:row>
          <xdr:rowOff>0</xdr:rowOff>
        </xdr:to>
        <xdr:sp macro="" textlink="">
          <xdr:nvSpPr>
            <xdr:cNvPr id="95259" name="ComboBox23" hidden="1">
              <a:extLst>
                <a:ext uri="{63B3BB69-23CF-44E3-9099-C40C66FF867C}">
                  <a14:compatExt spid="_x0000_s95259"/>
                </a:ext>
                <a:ext uri="{FF2B5EF4-FFF2-40B4-BE49-F238E27FC236}">
                  <a16:creationId xmlns:a16="http://schemas.microsoft.com/office/drawing/2014/main" id="{00000000-0008-0000-0C00-00001B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xdr:col>
          <xdr:colOff>19050</xdr:colOff>
          <xdr:row>59</xdr:row>
          <xdr:rowOff>0</xdr:rowOff>
        </xdr:to>
        <xdr:sp macro="" textlink="">
          <xdr:nvSpPr>
            <xdr:cNvPr id="95260" name="ComboBox24" hidden="1">
              <a:extLst>
                <a:ext uri="{63B3BB69-23CF-44E3-9099-C40C66FF867C}">
                  <a14:compatExt spid="_x0000_s95260"/>
                </a:ext>
                <a:ext uri="{FF2B5EF4-FFF2-40B4-BE49-F238E27FC236}">
                  <a16:creationId xmlns:a16="http://schemas.microsoft.com/office/drawing/2014/main" id="{00000000-0008-0000-0C00-00001C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0</xdr:rowOff>
        </xdr:from>
        <xdr:to>
          <xdr:col>1</xdr:col>
          <xdr:colOff>19050</xdr:colOff>
          <xdr:row>60</xdr:row>
          <xdr:rowOff>0</xdr:rowOff>
        </xdr:to>
        <xdr:sp macro="" textlink="">
          <xdr:nvSpPr>
            <xdr:cNvPr id="95261" name="ComboBox25" hidden="1">
              <a:extLst>
                <a:ext uri="{63B3BB69-23CF-44E3-9099-C40C66FF867C}">
                  <a14:compatExt spid="_x0000_s95261"/>
                </a:ext>
                <a:ext uri="{FF2B5EF4-FFF2-40B4-BE49-F238E27FC236}">
                  <a16:creationId xmlns:a16="http://schemas.microsoft.com/office/drawing/2014/main" id="{00000000-0008-0000-0C00-00001D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xdr:row>
          <xdr:rowOff>0</xdr:rowOff>
        </xdr:from>
        <xdr:to>
          <xdr:col>1</xdr:col>
          <xdr:colOff>19050</xdr:colOff>
          <xdr:row>61</xdr:row>
          <xdr:rowOff>0</xdr:rowOff>
        </xdr:to>
        <xdr:sp macro="" textlink="">
          <xdr:nvSpPr>
            <xdr:cNvPr id="95262" name="ComboBox26" hidden="1">
              <a:extLst>
                <a:ext uri="{63B3BB69-23CF-44E3-9099-C40C66FF867C}">
                  <a14:compatExt spid="_x0000_s95262"/>
                </a:ext>
                <a:ext uri="{FF2B5EF4-FFF2-40B4-BE49-F238E27FC236}">
                  <a16:creationId xmlns:a16="http://schemas.microsoft.com/office/drawing/2014/main" id="{00000000-0008-0000-0C00-00001E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1</xdr:col>
          <xdr:colOff>19050</xdr:colOff>
          <xdr:row>62</xdr:row>
          <xdr:rowOff>0</xdr:rowOff>
        </xdr:to>
        <xdr:sp macro="" textlink="">
          <xdr:nvSpPr>
            <xdr:cNvPr id="95263" name="ComboBox27" hidden="1">
              <a:extLst>
                <a:ext uri="{63B3BB69-23CF-44E3-9099-C40C66FF867C}">
                  <a14:compatExt spid="_x0000_s95263"/>
                </a:ext>
                <a:ext uri="{FF2B5EF4-FFF2-40B4-BE49-F238E27FC236}">
                  <a16:creationId xmlns:a16="http://schemas.microsoft.com/office/drawing/2014/main" id="{00000000-0008-0000-0C00-00001F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1</xdr:col>
          <xdr:colOff>19050</xdr:colOff>
          <xdr:row>63</xdr:row>
          <xdr:rowOff>0</xdr:rowOff>
        </xdr:to>
        <xdr:sp macro="" textlink="">
          <xdr:nvSpPr>
            <xdr:cNvPr id="95264" name="ComboBox28" hidden="1">
              <a:extLst>
                <a:ext uri="{63B3BB69-23CF-44E3-9099-C40C66FF867C}">
                  <a14:compatExt spid="_x0000_s95264"/>
                </a:ext>
                <a:ext uri="{FF2B5EF4-FFF2-40B4-BE49-F238E27FC236}">
                  <a16:creationId xmlns:a16="http://schemas.microsoft.com/office/drawing/2014/main" id="{00000000-0008-0000-0C00-000020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1</xdr:col>
          <xdr:colOff>19050</xdr:colOff>
          <xdr:row>64</xdr:row>
          <xdr:rowOff>0</xdr:rowOff>
        </xdr:to>
        <xdr:sp macro="" textlink="">
          <xdr:nvSpPr>
            <xdr:cNvPr id="95265" name="ComboBox29" hidden="1">
              <a:extLst>
                <a:ext uri="{63B3BB69-23CF-44E3-9099-C40C66FF867C}">
                  <a14:compatExt spid="_x0000_s95265"/>
                </a:ext>
                <a:ext uri="{FF2B5EF4-FFF2-40B4-BE49-F238E27FC236}">
                  <a16:creationId xmlns:a16="http://schemas.microsoft.com/office/drawing/2014/main" id="{00000000-0008-0000-0C00-000021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1</xdr:col>
          <xdr:colOff>19050</xdr:colOff>
          <xdr:row>65</xdr:row>
          <xdr:rowOff>0</xdr:rowOff>
        </xdr:to>
        <xdr:sp macro="" textlink="">
          <xdr:nvSpPr>
            <xdr:cNvPr id="95266" name="ComboBox30" hidden="1">
              <a:extLst>
                <a:ext uri="{63B3BB69-23CF-44E3-9099-C40C66FF867C}">
                  <a14:compatExt spid="_x0000_s95266"/>
                </a:ext>
                <a:ext uri="{FF2B5EF4-FFF2-40B4-BE49-F238E27FC236}">
                  <a16:creationId xmlns:a16="http://schemas.microsoft.com/office/drawing/2014/main" id="{00000000-0008-0000-0C00-00002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1</xdr:col>
          <xdr:colOff>19050</xdr:colOff>
          <xdr:row>66</xdr:row>
          <xdr:rowOff>0</xdr:rowOff>
        </xdr:to>
        <xdr:sp macro="" textlink="">
          <xdr:nvSpPr>
            <xdr:cNvPr id="95267" name="ComboBox31" hidden="1">
              <a:extLst>
                <a:ext uri="{63B3BB69-23CF-44E3-9099-C40C66FF867C}">
                  <a14:compatExt spid="_x0000_s95267"/>
                </a:ext>
                <a:ext uri="{FF2B5EF4-FFF2-40B4-BE49-F238E27FC236}">
                  <a16:creationId xmlns:a16="http://schemas.microsoft.com/office/drawing/2014/main" id="{00000000-0008-0000-0C00-000023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0</xdr:rowOff>
        </xdr:from>
        <xdr:to>
          <xdr:col>1</xdr:col>
          <xdr:colOff>19050</xdr:colOff>
          <xdr:row>67</xdr:row>
          <xdr:rowOff>0</xdr:rowOff>
        </xdr:to>
        <xdr:sp macro="" textlink="">
          <xdr:nvSpPr>
            <xdr:cNvPr id="95268" name="ComboBox32" hidden="1">
              <a:extLst>
                <a:ext uri="{63B3BB69-23CF-44E3-9099-C40C66FF867C}">
                  <a14:compatExt spid="_x0000_s95268"/>
                </a:ext>
                <a:ext uri="{FF2B5EF4-FFF2-40B4-BE49-F238E27FC236}">
                  <a16:creationId xmlns:a16="http://schemas.microsoft.com/office/drawing/2014/main" id="{00000000-0008-0000-0C00-000024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1</xdr:col>
          <xdr:colOff>19050</xdr:colOff>
          <xdr:row>68</xdr:row>
          <xdr:rowOff>0</xdr:rowOff>
        </xdr:to>
        <xdr:sp macro="" textlink="">
          <xdr:nvSpPr>
            <xdr:cNvPr id="95269" name="ComboBox33" hidden="1">
              <a:extLst>
                <a:ext uri="{63B3BB69-23CF-44E3-9099-C40C66FF867C}">
                  <a14:compatExt spid="_x0000_s95269"/>
                </a:ext>
                <a:ext uri="{FF2B5EF4-FFF2-40B4-BE49-F238E27FC236}">
                  <a16:creationId xmlns:a16="http://schemas.microsoft.com/office/drawing/2014/main" id="{00000000-0008-0000-0C00-000025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68</xdr:row>
          <xdr:rowOff>0</xdr:rowOff>
        </xdr:from>
        <xdr:to>
          <xdr:col>1</xdr:col>
          <xdr:colOff>19050</xdr:colOff>
          <xdr:row>69</xdr:row>
          <xdr:rowOff>0</xdr:rowOff>
        </xdr:to>
        <xdr:sp macro="" textlink="">
          <xdr:nvSpPr>
            <xdr:cNvPr id="95270" name="ComboBox34" hidden="1">
              <a:extLst>
                <a:ext uri="{63B3BB69-23CF-44E3-9099-C40C66FF867C}">
                  <a14:compatExt spid="_x0000_s95270"/>
                </a:ext>
                <a:ext uri="{FF2B5EF4-FFF2-40B4-BE49-F238E27FC236}">
                  <a16:creationId xmlns:a16="http://schemas.microsoft.com/office/drawing/2014/main" id="{00000000-0008-0000-0C00-000026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1</xdr:col>
          <xdr:colOff>19050</xdr:colOff>
          <xdr:row>70</xdr:row>
          <xdr:rowOff>0</xdr:rowOff>
        </xdr:to>
        <xdr:sp macro="" textlink="">
          <xdr:nvSpPr>
            <xdr:cNvPr id="95271" name="ComboBox35" hidden="1">
              <a:extLst>
                <a:ext uri="{63B3BB69-23CF-44E3-9099-C40C66FF867C}">
                  <a14:compatExt spid="_x0000_s95271"/>
                </a:ext>
                <a:ext uri="{FF2B5EF4-FFF2-40B4-BE49-F238E27FC236}">
                  <a16:creationId xmlns:a16="http://schemas.microsoft.com/office/drawing/2014/main" id="{00000000-0008-0000-0C00-000027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95250</xdr:colOff>
          <xdr:row>6</xdr:row>
          <xdr:rowOff>12700</xdr:rowOff>
        </xdr:to>
        <xdr:sp macro="" textlink="">
          <xdr:nvSpPr>
            <xdr:cNvPr id="95272" name="ComboBox36" hidden="1">
              <a:extLst>
                <a:ext uri="{63B3BB69-23CF-44E3-9099-C40C66FF867C}">
                  <a14:compatExt spid="_x0000_s95272"/>
                </a:ext>
                <a:ext uri="{FF2B5EF4-FFF2-40B4-BE49-F238E27FC236}">
                  <a16:creationId xmlns:a16="http://schemas.microsoft.com/office/drawing/2014/main" id="{00000000-0008-0000-0C00-000028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0</xdr:colOff>
          <xdr:row>7</xdr:row>
          <xdr:rowOff>0</xdr:rowOff>
        </xdr:to>
        <xdr:sp macro="" textlink="">
          <xdr:nvSpPr>
            <xdr:cNvPr id="95274" name="ComboBox37" hidden="1">
              <a:extLst>
                <a:ext uri="{63B3BB69-23CF-44E3-9099-C40C66FF867C}">
                  <a14:compatExt spid="_x0000_s95274"/>
                </a:ext>
                <a:ext uri="{FF2B5EF4-FFF2-40B4-BE49-F238E27FC236}">
                  <a16:creationId xmlns:a16="http://schemas.microsoft.com/office/drawing/2014/main" id="{00000000-0008-0000-0C00-00002A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0</xdr:colOff>
          <xdr:row>8</xdr:row>
          <xdr:rowOff>0</xdr:rowOff>
        </xdr:to>
        <xdr:sp macro="" textlink="">
          <xdr:nvSpPr>
            <xdr:cNvPr id="95275" name="ComboBox38" hidden="1">
              <a:extLst>
                <a:ext uri="{63B3BB69-23CF-44E3-9099-C40C66FF867C}">
                  <a14:compatExt spid="_x0000_s95275"/>
                </a:ext>
                <a:ext uri="{FF2B5EF4-FFF2-40B4-BE49-F238E27FC236}">
                  <a16:creationId xmlns:a16="http://schemas.microsoft.com/office/drawing/2014/main" id="{00000000-0008-0000-0C00-00002B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0</xdr:colOff>
          <xdr:row>9</xdr:row>
          <xdr:rowOff>0</xdr:rowOff>
        </xdr:to>
        <xdr:sp macro="" textlink="">
          <xdr:nvSpPr>
            <xdr:cNvPr id="95277" name="ComboBox40" hidden="1">
              <a:extLst>
                <a:ext uri="{63B3BB69-23CF-44E3-9099-C40C66FF867C}">
                  <a14:compatExt spid="_x0000_s95277"/>
                </a:ext>
                <a:ext uri="{FF2B5EF4-FFF2-40B4-BE49-F238E27FC236}">
                  <a16:creationId xmlns:a16="http://schemas.microsoft.com/office/drawing/2014/main" id="{00000000-0008-0000-0C00-00002D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0</xdr:colOff>
          <xdr:row>10</xdr:row>
          <xdr:rowOff>0</xdr:rowOff>
        </xdr:to>
        <xdr:sp macro="" textlink="">
          <xdr:nvSpPr>
            <xdr:cNvPr id="95278" name="ComboBox41" hidden="1">
              <a:extLst>
                <a:ext uri="{63B3BB69-23CF-44E3-9099-C40C66FF867C}">
                  <a14:compatExt spid="_x0000_s95278"/>
                </a:ext>
                <a:ext uri="{FF2B5EF4-FFF2-40B4-BE49-F238E27FC236}">
                  <a16:creationId xmlns:a16="http://schemas.microsoft.com/office/drawing/2014/main" id="{00000000-0008-0000-0C00-00002E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0</xdr:colOff>
          <xdr:row>11</xdr:row>
          <xdr:rowOff>0</xdr:rowOff>
        </xdr:to>
        <xdr:sp macro="" textlink="">
          <xdr:nvSpPr>
            <xdr:cNvPr id="95280" name="ComboBox39" hidden="1">
              <a:extLst>
                <a:ext uri="{63B3BB69-23CF-44E3-9099-C40C66FF867C}">
                  <a14:compatExt spid="_x0000_s95280"/>
                </a:ext>
                <a:ext uri="{FF2B5EF4-FFF2-40B4-BE49-F238E27FC236}">
                  <a16:creationId xmlns:a16="http://schemas.microsoft.com/office/drawing/2014/main" id="{00000000-0008-0000-0C00-000030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0</xdr:colOff>
          <xdr:row>12</xdr:row>
          <xdr:rowOff>0</xdr:rowOff>
        </xdr:to>
        <xdr:sp macro="" textlink="">
          <xdr:nvSpPr>
            <xdr:cNvPr id="95281" name="ComboBox42" hidden="1">
              <a:extLst>
                <a:ext uri="{63B3BB69-23CF-44E3-9099-C40C66FF867C}">
                  <a14:compatExt spid="_x0000_s95281"/>
                </a:ext>
                <a:ext uri="{FF2B5EF4-FFF2-40B4-BE49-F238E27FC236}">
                  <a16:creationId xmlns:a16="http://schemas.microsoft.com/office/drawing/2014/main" id="{00000000-0008-0000-0C00-000031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0</xdr:colOff>
          <xdr:row>13</xdr:row>
          <xdr:rowOff>0</xdr:rowOff>
        </xdr:to>
        <xdr:sp macro="" textlink="">
          <xdr:nvSpPr>
            <xdr:cNvPr id="95282" name="ComboBox43" hidden="1">
              <a:extLst>
                <a:ext uri="{63B3BB69-23CF-44E3-9099-C40C66FF867C}">
                  <a14:compatExt spid="_x0000_s95282"/>
                </a:ext>
                <a:ext uri="{FF2B5EF4-FFF2-40B4-BE49-F238E27FC236}">
                  <a16:creationId xmlns:a16="http://schemas.microsoft.com/office/drawing/2014/main" id="{00000000-0008-0000-0C00-00003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0</xdr:colOff>
          <xdr:row>14</xdr:row>
          <xdr:rowOff>0</xdr:rowOff>
        </xdr:to>
        <xdr:sp macro="" textlink="">
          <xdr:nvSpPr>
            <xdr:cNvPr id="95283" name="ComboBox44" hidden="1">
              <a:extLst>
                <a:ext uri="{63B3BB69-23CF-44E3-9099-C40C66FF867C}">
                  <a14:compatExt spid="_x0000_s95283"/>
                </a:ext>
                <a:ext uri="{FF2B5EF4-FFF2-40B4-BE49-F238E27FC236}">
                  <a16:creationId xmlns:a16="http://schemas.microsoft.com/office/drawing/2014/main" id="{00000000-0008-0000-0C00-000033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0</xdr:colOff>
          <xdr:row>15</xdr:row>
          <xdr:rowOff>0</xdr:rowOff>
        </xdr:to>
        <xdr:sp macro="" textlink="">
          <xdr:nvSpPr>
            <xdr:cNvPr id="95284" name="ComboBox45" hidden="1">
              <a:extLst>
                <a:ext uri="{63B3BB69-23CF-44E3-9099-C40C66FF867C}">
                  <a14:compatExt spid="_x0000_s95284"/>
                </a:ext>
                <a:ext uri="{FF2B5EF4-FFF2-40B4-BE49-F238E27FC236}">
                  <a16:creationId xmlns:a16="http://schemas.microsoft.com/office/drawing/2014/main" id="{00000000-0008-0000-0C00-000034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0</xdr:colOff>
          <xdr:row>16</xdr:row>
          <xdr:rowOff>0</xdr:rowOff>
        </xdr:to>
        <xdr:sp macro="" textlink="">
          <xdr:nvSpPr>
            <xdr:cNvPr id="95285" name="ComboBox46" hidden="1">
              <a:extLst>
                <a:ext uri="{63B3BB69-23CF-44E3-9099-C40C66FF867C}">
                  <a14:compatExt spid="_x0000_s95285"/>
                </a:ext>
                <a:ext uri="{FF2B5EF4-FFF2-40B4-BE49-F238E27FC236}">
                  <a16:creationId xmlns:a16="http://schemas.microsoft.com/office/drawing/2014/main" id="{00000000-0008-0000-0C00-000035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0</xdr:colOff>
          <xdr:row>17</xdr:row>
          <xdr:rowOff>0</xdr:rowOff>
        </xdr:to>
        <xdr:sp macro="" textlink="">
          <xdr:nvSpPr>
            <xdr:cNvPr id="95286" name="ComboBox47" hidden="1">
              <a:extLst>
                <a:ext uri="{63B3BB69-23CF-44E3-9099-C40C66FF867C}">
                  <a14:compatExt spid="_x0000_s95286"/>
                </a:ext>
                <a:ext uri="{FF2B5EF4-FFF2-40B4-BE49-F238E27FC236}">
                  <a16:creationId xmlns:a16="http://schemas.microsoft.com/office/drawing/2014/main" id="{00000000-0008-0000-0C00-000036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0</xdr:colOff>
          <xdr:row>18</xdr:row>
          <xdr:rowOff>0</xdr:rowOff>
        </xdr:to>
        <xdr:sp macro="" textlink="">
          <xdr:nvSpPr>
            <xdr:cNvPr id="95287" name="ComboBox48" hidden="1">
              <a:extLst>
                <a:ext uri="{63B3BB69-23CF-44E3-9099-C40C66FF867C}">
                  <a14:compatExt spid="_x0000_s95287"/>
                </a:ext>
                <a:ext uri="{FF2B5EF4-FFF2-40B4-BE49-F238E27FC236}">
                  <a16:creationId xmlns:a16="http://schemas.microsoft.com/office/drawing/2014/main" id="{00000000-0008-0000-0C00-000037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1</xdr:col>
          <xdr:colOff>0</xdr:colOff>
          <xdr:row>19</xdr:row>
          <xdr:rowOff>0</xdr:rowOff>
        </xdr:to>
        <xdr:sp macro="" textlink="">
          <xdr:nvSpPr>
            <xdr:cNvPr id="95288" name="ComboBox49" hidden="1">
              <a:extLst>
                <a:ext uri="{63B3BB69-23CF-44E3-9099-C40C66FF867C}">
                  <a14:compatExt spid="_x0000_s95288"/>
                </a:ext>
                <a:ext uri="{FF2B5EF4-FFF2-40B4-BE49-F238E27FC236}">
                  <a16:creationId xmlns:a16="http://schemas.microsoft.com/office/drawing/2014/main" id="{00000000-0008-0000-0C00-000038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0</xdr:colOff>
          <xdr:row>20</xdr:row>
          <xdr:rowOff>0</xdr:rowOff>
        </xdr:to>
        <xdr:sp macro="" textlink="">
          <xdr:nvSpPr>
            <xdr:cNvPr id="95289" name="ComboBox50" hidden="1">
              <a:extLst>
                <a:ext uri="{63B3BB69-23CF-44E3-9099-C40C66FF867C}">
                  <a14:compatExt spid="_x0000_s95289"/>
                </a:ext>
                <a:ext uri="{FF2B5EF4-FFF2-40B4-BE49-F238E27FC236}">
                  <a16:creationId xmlns:a16="http://schemas.microsoft.com/office/drawing/2014/main" id="{00000000-0008-0000-0C00-000039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0</xdr:colOff>
          <xdr:row>21</xdr:row>
          <xdr:rowOff>0</xdr:rowOff>
        </xdr:to>
        <xdr:sp macro="" textlink="">
          <xdr:nvSpPr>
            <xdr:cNvPr id="95290" name="ComboBox51" hidden="1">
              <a:extLst>
                <a:ext uri="{63B3BB69-23CF-44E3-9099-C40C66FF867C}">
                  <a14:compatExt spid="_x0000_s95290"/>
                </a:ext>
                <a:ext uri="{FF2B5EF4-FFF2-40B4-BE49-F238E27FC236}">
                  <a16:creationId xmlns:a16="http://schemas.microsoft.com/office/drawing/2014/main" id="{00000000-0008-0000-0C00-00003A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0</xdr:colOff>
          <xdr:row>22</xdr:row>
          <xdr:rowOff>0</xdr:rowOff>
        </xdr:to>
        <xdr:sp macro="" textlink="">
          <xdr:nvSpPr>
            <xdr:cNvPr id="95291" name="ComboBox52" hidden="1">
              <a:extLst>
                <a:ext uri="{63B3BB69-23CF-44E3-9099-C40C66FF867C}">
                  <a14:compatExt spid="_x0000_s95291"/>
                </a:ext>
                <a:ext uri="{FF2B5EF4-FFF2-40B4-BE49-F238E27FC236}">
                  <a16:creationId xmlns:a16="http://schemas.microsoft.com/office/drawing/2014/main" id="{00000000-0008-0000-0C00-00003B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0</xdr:colOff>
          <xdr:row>23</xdr:row>
          <xdr:rowOff>0</xdr:rowOff>
        </xdr:to>
        <xdr:sp macro="" textlink="">
          <xdr:nvSpPr>
            <xdr:cNvPr id="95292" name="ComboBox53" hidden="1">
              <a:extLst>
                <a:ext uri="{63B3BB69-23CF-44E3-9099-C40C66FF867C}">
                  <a14:compatExt spid="_x0000_s95292"/>
                </a:ext>
                <a:ext uri="{FF2B5EF4-FFF2-40B4-BE49-F238E27FC236}">
                  <a16:creationId xmlns:a16="http://schemas.microsoft.com/office/drawing/2014/main" id="{00000000-0008-0000-0C00-00003C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0</xdr:colOff>
          <xdr:row>24</xdr:row>
          <xdr:rowOff>0</xdr:rowOff>
        </xdr:to>
        <xdr:sp macro="" textlink="">
          <xdr:nvSpPr>
            <xdr:cNvPr id="95293" name="ComboBox54" hidden="1">
              <a:extLst>
                <a:ext uri="{63B3BB69-23CF-44E3-9099-C40C66FF867C}">
                  <a14:compatExt spid="_x0000_s95293"/>
                </a:ext>
                <a:ext uri="{FF2B5EF4-FFF2-40B4-BE49-F238E27FC236}">
                  <a16:creationId xmlns:a16="http://schemas.microsoft.com/office/drawing/2014/main" id="{00000000-0008-0000-0C00-00003D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1</xdr:col>
          <xdr:colOff>0</xdr:colOff>
          <xdr:row>25</xdr:row>
          <xdr:rowOff>0</xdr:rowOff>
        </xdr:to>
        <xdr:sp macro="" textlink="">
          <xdr:nvSpPr>
            <xdr:cNvPr id="95294" name="ComboBox55" hidden="1">
              <a:extLst>
                <a:ext uri="{63B3BB69-23CF-44E3-9099-C40C66FF867C}">
                  <a14:compatExt spid="_x0000_s95294"/>
                </a:ext>
                <a:ext uri="{FF2B5EF4-FFF2-40B4-BE49-F238E27FC236}">
                  <a16:creationId xmlns:a16="http://schemas.microsoft.com/office/drawing/2014/main" id="{00000000-0008-0000-0C00-00003E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1</xdr:col>
          <xdr:colOff>0</xdr:colOff>
          <xdr:row>26</xdr:row>
          <xdr:rowOff>0</xdr:rowOff>
        </xdr:to>
        <xdr:sp macro="" textlink="">
          <xdr:nvSpPr>
            <xdr:cNvPr id="95295" name="ComboBox56" hidden="1">
              <a:extLst>
                <a:ext uri="{63B3BB69-23CF-44E3-9099-C40C66FF867C}">
                  <a14:compatExt spid="_x0000_s95295"/>
                </a:ext>
                <a:ext uri="{FF2B5EF4-FFF2-40B4-BE49-F238E27FC236}">
                  <a16:creationId xmlns:a16="http://schemas.microsoft.com/office/drawing/2014/main" id="{00000000-0008-0000-0C00-00003F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1</xdr:col>
          <xdr:colOff>0</xdr:colOff>
          <xdr:row>27</xdr:row>
          <xdr:rowOff>0</xdr:rowOff>
        </xdr:to>
        <xdr:sp macro="" textlink="">
          <xdr:nvSpPr>
            <xdr:cNvPr id="95296" name="ComboBox57" hidden="1">
              <a:extLst>
                <a:ext uri="{63B3BB69-23CF-44E3-9099-C40C66FF867C}">
                  <a14:compatExt spid="_x0000_s95296"/>
                </a:ext>
                <a:ext uri="{FF2B5EF4-FFF2-40B4-BE49-F238E27FC236}">
                  <a16:creationId xmlns:a16="http://schemas.microsoft.com/office/drawing/2014/main" id="{00000000-0008-0000-0C00-000040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1</xdr:col>
          <xdr:colOff>0</xdr:colOff>
          <xdr:row>28</xdr:row>
          <xdr:rowOff>0</xdr:rowOff>
        </xdr:to>
        <xdr:sp macro="" textlink="">
          <xdr:nvSpPr>
            <xdr:cNvPr id="95297" name="ComboBox58" hidden="1">
              <a:extLst>
                <a:ext uri="{63B3BB69-23CF-44E3-9099-C40C66FF867C}">
                  <a14:compatExt spid="_x0000_s95297"/>
                </a:ext>
                <a:ext uri="{FF2B5EF4-FFF2-40B4-BE49-F238E27FC236}">
                  <a16:creationId xmlns:a16="http://schemas.microsoft.com/office/drawing/2014/main" id="{00000000-0008-0000-0C00-000041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1</xdr:col>
          <xdr:colOff>0</xdr:colOff>
          <xdr:row>29</xdr:row>
          <xdr:rowOff>0</xdr:rowOff>
        </xdr:to>
        <xdr:sp macro="" textlink="">
          <xdr:nvSpPr>
            <xdr:cNvPr id="95298" name="ComboBox59" hidden="1">
              <a:extLst>
                <a:ext uri="{63B3BB69-23CF-44E3-9099-C40C66FF867C}">
                  <a14:compatExt spid="_x0000_s95298"/>
                </a:ext>
                <a:ext uri="{FF2B5EF4-FFF2-40B4-BE49-F238E27FC236}">
                  <a16:creationId xmlns:a16="http://schemas.microsoft.com/office/drawing/2014/main" id="{00000000-0008-0000-0C00-00004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1</xdr:col>
          <xdr:colOff>0</xdr:colOff>
          <xdr:row>30</xdr:row>
          <xdr:rowOff>0</xdr:rowOff>
        </xdr:to>
        <xdr:sp macro="" textlink="">
          <xdr:nvSpPr>
            <xdr:cNvPr id="95299" name="ComboBox60" hidden="1">
              <a:extLst>
                <a:ext uri="{63B3BB69-23CF-44E3-9099-C40C66FF867C}">
                  <a14:compatExt spid="_x0000_s95299"/>
                </a:ext>
                <a:ext uri="{FF2B5EF4-FFF2-40B4-BE49-F238E27FC236}">
                  <a16:creationId xmlns:a16="http://schemas.microsoft.com/office/drawing/2014/main" id="{00000000-0008-0000-0C00-000043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0</xdr:rowOff>
        </xdr:to>
        <xdr:sp macro="" textlink="">
          <xdr:nvSpPr>
            <xdr:cNvPr id="95300" name="ComboBox61" hidden="1">
              <a:extLst>
                <a:ext uri="{63B3BB69-23CF-44E3-9099-C40C66FF867C}">
                  <a14:compatExt spid="_x0000_s95300"/>
                </a:ext>
                <a:ext uri="{FF2B5EF4-FFF2-40B4-BE49-F238E27FC236}">
                  <a16:creationId xmlns:a16="http://schemas.microsoft.com/office/drawing/2014/main" id="{00000000-0008-0000-0C00-000044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1</xdr:col>
          <xdr:colOff>0</xdr:colOff>
          <xdr:row>32</xdr:row>
          <xdr:rowOff>0</xdr:rowOff>
        </xdr:to>
        <xdr:sp macro="" textlink="">
          <xdr:nvSpPr>
            <xdr:cNvPr id="95301" name="ComboBox62" hidden="1">
              <a:extLst>
                <a:ext uri="{63B3BB69-23CF-44E3-9099-C40C66FF867C}">
                  <a14:compatExt spid="_x0000_s95301"/>
                </a:ext>
                <a:ext uri="{FF2B5EF4-FFF2-40B4-BE49-F238E27FC236}">
                  <a16:creationId xmlns:a16="http://schemas.microsoft.com/office/drawing/2014/main" id="{00000000-0008-0000-0C00-000045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1</xdr:col>
          <xdr:colOff>0</xdr:colOff>
          <xdr:row>33</xdr:row>
          <xdr:rowOff>0</xdr:rowOff>
        </xdr:to>
        <xdr:sp macro="" textlink="">
          <xdr:nvSpPr>
            <xdr:cNvPr id="95302" name="ComboBox63" hidden="1">
              <a:extLst>
                <a:ext uri="{63B3BB69-23CF-44E3-9099-C40C66FF867C}">
                  <a14:compatExt spid="_x0000_s95302"/>
                </a:ext>
                <a:ext uri="{FF2B5EF4-FFF2-40B4-BE49-F238E27FC236}">
                  <a16:creationId xmlns:a16="http://schemas.microsoft.com/office/drawing/2014/main" id="{00000000-0008-0000-0C00-000046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1</xdr:col>
          <xdr:colOff>0</xdr:colOff>
          <xdr:row>34</xdr:row>
          <xdr:rowOff>0</xdr:rowOff>
        </xdr:to>
        <xdr:sp macro="" textlink="">
          <xdr:nvSpPr>
            <xdr:cNvPr id="95303" name="ComboBox64" hidden="1">
              <a:extLst>
                <a:ext uri="{63B3BB69-23CF-44E3-9099-C40C66FF867C}">
                  <a14:compatExt spid="_x0000_s95303"/>
                </a:ext>
                <a:ext uri="{FF2B5EF4-FFF2-40B4-BE49-F238E27FC236}">
                  <a16:creationId xmlns:a16="http://schemas.microsoft.com/office/drawing/2014/main" id="{00000000-0008-0000-0C00-000047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1</xdr:col>
          <xdr:colOff>0</xdr:colOff>
          <xdr:row>35</xdr:row>
          <xdr:rowOff>0</xdr:rowOff>
        </xdr:to>
        <xdr:sp macro="" textlink="">
          <xdr:nvSpPr>
            <xdr:cNvPr id="95304" name="ComboBox65" hidden="1">
              <a:extLst>
                <a:ext uri="{63B3BB69-23CF-44E3-9099-C40C66FF867C}">
                  <a14:compatExt spid="_x0000_s95304"/>
                </a:ext>
                <a:ext uri="{FF2B5EF4-FFF2-40B4-BE49-F238E27FC236}">
                  <a16:creationId xmlns:a16="http://schemas.microsoft.com/office/drawing/2014/main" id="{00000000-0008-0000-0C00-000048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1</xdr:col>
          <xdr:colOff>0</xdr:colOff>
          <xdr:row>36</xdr:row>
          <xdr:rowOff>0</xdr:rowOff>
        </xdr:to>
        <xdr:sp macro="" textlink="">
          <xdr:nvSpPr>
            <xdr:cNvPr id="95305" name="ComboBox66" hidden="1">
              <a:extLst>
                <a:ext uri="{63B3BB69-23CF-44E3-9099-C40C66FF867C}">
                  <a14:compatExt spid="_x0000_s95305"/>
                </a:ext>
                <a:ext uri="{FF2B5EF4-FFF2-40B4-BE49-F238E27FC236}">
                  <a16:creationId xmlns:a16="http://schemas.microsoft.com/office/drawing/2014/main" id="{00000000-0008-0000-0C00-000049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0</xdr:colOff>
          <xdr:row>37</xdr:row>
          <xdr:rowOff>0</xdr:rowOff>
        </xdr:to>
        <xdr:sp macro="" textlink="">
          <xdr:nvSpPr>
            <xdr:cNvPr id="95306" name="ComboBox67" hidden="1">
              <a:extLst>
                <a:ext uri="{63B3BB69-23CF-44E3-9099-C40C66FF867C}">
                  <a14:compatExt spid="_x0000_s95306"/>
                </a:ext>
                <a:ext uri="{FF2B5EF4-FFF2-40B4-BE49-F238E27FC236}">
                  <a16:creationId xmlns:a16="http://schemas.microsoft.com/office/drawing/2014/main" id="{00000000-0008-0000-0C00-00004A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0</xdr:colOff>
          <xdr:row>38</xdr:row>
          <xdr:rowOff>0</xdr:rowOff>
        </xdr:to>
        <xdr:sp macro="" textlink="">
          <xdr:nvSpPr>
            <xdr:cNvPr id="95307" name="ComboBox68" hidden="1">
              <a:extLst>
                <a:ext uri="{63B3BB69-23CF-44E3-9099-C40C66FF867C}">
                  <a14:compatExt spid="_x0000_s95307"/>
                </a:ext>
                <a:ext uri="{FF2B5EF4-FFF2-40B4-BE49-F238E27FC236}">
                  <a16:creationId xmlns:a16="http://schemas.microsoft.com/office/drawing/2014/main" id="{00000000-0008-0000-0C00-00004B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0</xdr:rowOff>
        </xdr:from>
        <xdr:to>
          <xdr:col>1</xdr:col>
          <xdr:colOff>0</xdr:colOff>
          <xdr:row>39</xdr:row>
          <xdr:rowOff>0</xdr:rowOff>
        </xdr:to>
        <xdr:sp macro="" textlink="">
          <xdr:nvSpPr>
            <xdr:cNvPr id="95308" name="ComboBox69" hidden="1">
              <a:extLst>
                <a:ext uri="{63B3BB69-23CF-44E3-9099-C40C66FF867C}">
                  <a14:compatExt spid="_x0000_s95308"/>
                </a:ext>
                <a:ext uri="{FF2B5EF4-FFF2-40B4-BE49-F238E27FC236}">
                  <a16:creationId xmlns:a16="http://schemas.microsoft.com/office/drawing/2014/main" id="{00000000-0008-0000-0C00-00004C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xdr:col>
          <xdr:colOff>0</xdr:colOff>
          <xdr:row>40</xdr:row>
          <xdr:rowOff>0</xdr:rowOff>
        </xdr:to>
        <xdr:sp macro="" textlink="">
          <xdr:nvSpPr>
            <xdr:cNvPr id="95311" name="ComboBox70" hidden="1">
              <a:extLst>
                <a:ext uri="{63B3BB69-23CF-44E3-9099-C40C66FF867C}">
                  <a14:compatExt spid="_x0000_s95311"/>
                </a:ext>
                <a:ext uri="{FF2B5EF4-FFF2-40B4-BE49-F238E27FC236}">
                  <a16:creationId xmlns:a16="http://schemas.microsoft.com/office/drawing/2014/main" id="{00000000-0008-0000-0C00-00004F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1</xdr:col>
          <xdr:colOff>0</xdr:colOff>
          <xdr:row>41</xdr:row>
          <xdr:rowOff>0</xdr:rowOff>
        </xdr:to>
        <xdr:sp macro="" textlink="">
          <xdr:nvSpPr>
            <xdr:cNvPr id="95312" name="ComboBox71" hidden="1">
              <a:extLst>
                <a:ext uri="{63B3BB69-23CF-44E3-9099-C40C66FF867C}">
                  <a14:compatExt spid="_x0000_s95312"/>
                </a:ext>
                <a:ext uri="{FF2B5EF4-FFF2-40B4-BE49-F238E27FC236}">
                  <a16:creationId xmlns:a16="http://schemas.microsoft.com/office/drawing/2014/main" id="{00000000-0008-0000-0C00-000050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1</xdr:col>
          <xdr:colOff>0</xdr:colOff>
          <xdr:row>42</xdr:row>
          <xdr:rowOff>0</xdr:rowOff>
        </xdr:to>
        <xdr:sp macro="" textlink="">
          <xdr:nvSpPr>
            <xdr:cNvPr id="95313" name="ComboBox72" hidden="1">
              <a:extLst>
                <a:ext uri="{63B3BB69-23CF-44E3-9099-C40C66FF867C}">
                  <a14:compatExt spid="_x0000_s95313"/>
                </a:ext>
                <a:ext uri="{FF2B5EF4-FFF2-40B4-BE49-F238E27FC236}">
                  <a16:creationId xmlns:a16="http://schemas.microsoft.com/office/drawing/2014/main" id="{00000000-0008-0000-0C00-000051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0</xdr:rowOff>
        </xdr:from>
        <xdr:to>
          <xdr:col>1</xdr:col>
          <xdr:colOff>0</xdr:colOff>
          <xdr:row>43</xdr:row>
          <xdr:rowOff>0</xdr:rowOff>
        </xdr:to>
        <xdr:sp macro="" textlink="">
          <xdr:nvSpPr>
            <xdr:cNvPr id="95314" name="ComboBox73" hidden="1">
              <a:extLst>
                <a:ext uri="{63B3BB69-23CF-44E3-9099-C40C66FF867C}">
                  <a14:compatExt spid="_x0000_s95314"/>
                </a:ext>
                <a:ext uri="{FF2B5EF4-FFF2-40B4-BE49-F238E27FC236}">
                  <a16:creationId xmlns:a16="http://schemas.microsoft.com/office/drawing/2014/main" id="{00000000-0008-0000-0C00-000052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0</xdr:colOff>
          <xdr:row>44</xdr:row>
          <xdr:rowOff>0</xdr:rowOff>
        </xdr:to>
        <xdr:sp macro="" textlink="">
          <xdr:nvSpPr>
            <xdr:cNvPr id="95315" name="ComboBox74" hidden="1">
              <a:extLst>
                <a:ext uri="{63B3BB69-23CF-44E3-9099-C40C66FF867C}">
                  <a14:compatExt spid="_x0000_s95315"/>
                </a:ext>
                <a:ext uri="{FF2B5EF4-FFF2-40B4-BE49-F238E27FC236}">
                  <a16:creationId xmlns:a16="http://schemas.microsoft.com/office/drawing/2014/main" id="{00000000-0008-0000-0C00-000053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1</xdr:col>
          <xdr:colOff>0</xdr:colOff>
          <xdr:row>45</xdr:row>
          <xdr:rowOff>0</xdr:rowOff>
        </xdr:to>
        <xdr:sp macro="" textlink="">
          <xdr:nvSpPr>
            <xdr:cNvPr id="95316" name="ComboBox75" hidden="1">
              <a:extLst>
                <a:ext uri="{63B3BB69-23CF-44E3-9099-C40C66FF867C}">
                  <a14:compatExt spid="_x0000_s95316"/>
                </a:ext>
                <a:ext uri="{FF2B5EF4-FFF2-40B4-BE49-F238E27FC236}">
                  <a16:creationId xmlns:a16="http://schemas.microsoft.com/office/drawing/2014/main" id="{00000000-0008-0000-0C00-000054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1</xdr:col>
          <xdr:colOff>0</xdr:colOff>
          <xdr:row>46</xdr:row>
          <xdr:rowOff>0</xdr:rowOff>
        </xdr:to>
        <xdr:sp macro="" textlink="">
          <xdr:nvSpPr>
            <xdr:cNvPr id="95317" name="ComboBox76" hidden="1">
              <a:extLst>
                <a:ext uri="{63B3BB69-23CF-44E3-9099-C40C66FF867C}">
                  <a14:compatExt spid="_x0000_s95317"/>
                </a:ext>
                <a:ext uri="{FF2B5EF4-FFF2-40B4-BE49-F238E27FC236}">
                  <a16:creationId xmlns:a16="http://schemas.microsoft.com/office/drawing/2014/main" id="{00000000-0008-0000-0C00-000055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0</xdr:rowOff>
        </xdr:from>
        <xdr:to>
          <xdr:col>1</xdr:col>
          <xdr:colOff>0</xdr:colOff>
          <xdr:row>47</xdr:row>
          <xdr:rowOff>0</xdr:rowOff>
        </xdr:to>
        <xdr:sp macro="" textlink="">
          <xdr:nvSpPr>
            <xdr:cNvPr id="95318" name="ComboBox77" hidden="1">
              <a:extLst>
                <a:ext uri="{63B3BB69-23CF-44E3-9099-C40C66FF867C}">
                  <a14:compatExt spid="_x0000_s95318"/>
                </a:ext>
                <a:ext uri="{FF2B5EF4-FFF2-40B4-BE49-F238E27FC236}">
                  <a16:creationId xmlns:a16="http://schemas.microsoft.com/office/drawing/2014/main" id="{00000000-0008-0000-0C00-000056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xdr:col>
          <xdr:colOff>0</xdr:colOff>
          <xdr:row>48</xdr:row>
          <xdr:rowOff>0</xdr:rowOff>
        </xdr:to>
        <xdr:sp macro="" textlink="">
          <xdr:nvSpPr>
            <xdr:cNvPr id="95319" name="ComboBox78" hidden="1">
              <a:extLst>
                <a:ext uri="{63B3BB69-23CF-44E3-9099-C40C66FF867C}">
                  <a14:compatExt spid="_x0000_s95319"/>
                </a:ext>
                <a:ext uri="{FF2B5EF4-FFF2-40B4-BE49-F238E27FC236}">
                  <a16:creationId xmlns:a16="http://schemas.microsoft.com/office/drawing/2014/main" id="{00000000-0008-0000-0C00-000057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0</xdr:rowOff>
        </xdr:from>
        <xdr:to>
          <xdr:col>1</xdr:col>
          <xdr:colOff>0</xdr:colOff>
          <xdr:row>49</xdr:row>
          <xdr:rowOff>0</xdr:rowOff>
        </xdr:to>
        <xdr:sp macro="" textlink="">
          <xdr:nvSpPr>
            <xdr:cNvPr id="95320" name="ComboBox79" hidden="1">
              <a:extLst>
                <a:ext uri="{63B3BB69-23CF-44E3-9099-C40C66FF867C}">
                  <a14:compatExt spid="_x0000_s95320"/>
                </a:ext>
                <a:ext uri="{FF2B5EF4-FFF2-40B4-BE49-F238E27FC236}">
                  <a16:creationId xmlns:a16="http://schemas.microsoft.com/office/drawing/2014/main" id="{00000000-0008-0000-0C00-0000587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0</xdr:colOff>
          <xdr:row>6</xdr:row>
          <xdr:rowOff>0</xdr:rowOff>
        </xdr:to>
        <xdr:sp macro="" textlink="">
          <xdr:nvSpPr>
            <xdr:cNvPr id="97285" name="ComboBox1" hidden="1">
              <a:extLst>
                <a:ext uri="{63B3BB69-23CF-44E3-9099-C40C66FF867C}">
                  <a14:compatExt spid="_x0000_s97285"/>
                </a:ext>
                <a:ext uri="{FF2B5EF4-FFF2-40B4-BE49-F238E27FC236}">
                  <a16:creationId xmlns:a16="http://schemas.microsoft.com/office/drawing/2014/main" id="{00000000-0008-0000-0D00-000005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0</xdr:colOff>
          <xdr:row>7</xdr:row>
          <xdr:rowOff>0</xdr:rowOff>
        </xdr:to>
        <xdr:sp macro="" textlink="">
          <xdr:nvSpPr>
            <xdr:cNvPr id="97286" name="ComboBox2" hidden="1">
              <a:extLst>
                <a:ext uri="{63B3BB69-23CF-44E3-9099-C40C66FF867C}">
                  <a14:compatExt spid="_x0000_s97286"/>
                </a:ext>
                <a:ext uri="{FF2B5EF4-FFF2-40B4-BE49-F238E27FC236}">
                  <a16:creationId xmlns:a16="http://schemas.microsoft.com/office/drawing/2014/main" id="{00000000-0008-0000-0D00-000006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19050</xdr:rowOff>
        </xdr:from>
        <xdr:to>
          <xdr:col>1</xdr:col>
          <xdr:colOff>0</xdr:colOff>
          <xdr:row>8</xdr:row>
          <xdr:rowOff>0</xdr:rowOff>
        </xdr:to>
        <xdr:sp macro="" textlink="">
          <xdr:nvSpPr>
            <xdr:cNvPr id="97287" name="ComboBox3" hidden="1">
              <a:extLst>
                <a:ext uri="{63B3BB69-23CF-44E3-9099-C40C66FF867C}">
                  <a14:compatExt spid="_x0000_s97287"/>
                </a:ext>
                <a:ext uri="{FF2B5EF4-FFF2-40B4-BE49-F238E27FC236}">
                  <a16:creationId xmlns:a16="http://schemas.microsoft.com/office/drawing/2014/main" id="{00000000-0008-0000-0D00-000007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0</xdr:colOff>
          <xdr:row>9</xdr:row>
          <xdr:rowOff>0</xdr:rowOff>
        </xdr:to>
        <xdr:sp macro="" textlink="">
          <xdr:nvSpPr>
            <xdr:cNvPr id="97288" name="ComboBox4" hidden="1">
              <a:extLst>
                <a:ext uri="{63B3BB69-23CF-44E3-9099-C40C66FF867C}">
                  <a14:compatExt spid="_x0000_s97288"/>
                </a:ext>
                <a:ext uri="{FF2B5EF4-FFF2-40B4-BE49-F238E27FC236}">
                  <a16:creationId xmlns:a16="http://schemas.microsoft.com/office/drawing/2014/main" id="{00000000-0008-0000-0D00-000008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0</xdr:colOff>
          <xdr:row>10</xdr:row>
          <xdr:rowOff>0</xdr:rowOff>
        </xdr:to>
        <xdr:sp macro="" textlink="">
          <xdr:nvSpPr>
            <xdr:cNvPr id="97289" name="ComboBox5" hidden="1">
              <a:extLst>
                <a:ext uri="{63B3BB69-23CF-44E3-9099-C40C66FF867C}">
                  <a14:compatExt spid="_x0000_s97289"/>
                </a:ext>
                <a:ext uri="{FF2B5EF4-FFF2-40B4-BE49-F238E27FC236}">
                  <a16:creationId xmlns:a16="http://schemas.microsoft.com/office/drawing/2014/main" id="{00000000-0008-0000-0D00-000009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0</xdr:colOff>
          <xdr:row>11</xdr:row>
          <xdr:rowOff>0</xdr:rowOff>
        </xdr:to>
        <xdr:sp macro="" textlink="">
          <xdr:nvSpPr>
            <xdr:cNvPr id="97290" name="ComboBox6" hidden="1">
              <a:extLst>
                <a:ext uri="{63B3BB69-23CF-44E3-9099-C40C66FF867C}">
                  <a14:compatExt spid="_x0000_s97290"/>
                </a:ext>
                <a:ext uri="{FF2B5EF4-FFF2-40B4-BE49-F238E27FC236}">
                  <a16:creationId xmlns:a16="http://schemas.microsoft.com/office/drawing/2014/main" id="{00000000-0008-0000-0D00-00000A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0</xdr:colOff>
          <xdr:row>12</xdr:row>
          <xdr:rowOff>0</xdr:rowOff>
        </xdr:to>
        <xdr:sp macro="" textlink="">
          <xdr:nvSpPr>
            <xdr:cNvPr id="97291" name="ComboBox7" hidden="1">
              <a:extLst>
                <a:ext uri="{63B3BB69-23CF-44E3-9099-C40C66FF867C}">
                  <a14:compatExt spid="_x0000_s97291"/>
                </a:ext>
                <a:ext uri="{FF2B5EF4-FFF2-40B4-BE49-F238E27FC236}">
                  <a16:creationId xmlns:a16="http://schemas.microsoft.com/office/drawing/2014/main" id="{00000000-0008-0000-0D00-00000B7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21</xdr:col>
      <xdr:colOff>73025</xdr:colOff>
      <xdr:row>3</xdr:row>
      <xdr:rowOff>177800</xdr:rowOff>
    </xdr:from>
    <xdr:to>
      <xdr:col>30</xdr:col>
      <xdr:colOff>482601</xdr:colOff>
      <xdr:row>15</xdr:row>
      <xdr:rowOff>57150</xdr:rowOff>
    </xdr:to>
    <xdr:graphicFrame macro="">
      <xdr:nvGraphicFramePr>
        <xdr:cNvPr id="2" name="Diagramm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82550</xdr:colOff>
      <xdr:row>17</xdr:row>
      <xdr:rowOff>177800</xdr:rowOff>
    </xdr:from>
    <xdr:to>
      <xdr:col>30</xdr:col>
      <xdr:colOff>492126</xdr:colOff>
      <xdr:row>29</xdr:row>
      <xdr:rowOff>57150</xdr:rowOff>
    </xdr:to>
    <xdr:graphicFrame macro="">
      <xdr:nvGraphicFramePr>
        <xdr:cNvPr id="3" name="Diagram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95250</xdr:colOff>
      <xdr:row>31</xdr:row>
      <xdr:rowOff>171450</xdr:rowOff>
    </xdr:from>
    <xdr:to>
      <xdr:col>30</xdr:col>
      <xdr:colOff>504826</xdr:colOff>
      <xdr:row>43</xdr:row>
      <xdr:rowOff>50800</xdr:rowOff>
    </xdr:to>
    <xdr:graphicFrame macro="">
      <xdr:nvGraphicFramePr>
        <xdr:cNvPr id="4" name="Diagramm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76200</xdr:colOff>
      <xdr:row>45</xdr:row>
      <xdr:rowOff>107950</xdr:rowOff>
    </xdr:from>
    <xdr:to>
      <xdr:col>30</xdr:col>
      <xdr:colOff>485776</xdr:colOff>
      <xdr:row>56</xdr:row>
      <xdr:rowOff>177800</xdr:rowOff>
    </xdr:to>
    <xdr:graphicFrame macro="">
      <xdr:nvGraphicFramePr>
        <xdr:cNvPr id="5" name="Diagramm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523875</xdr:colOff>
      <xdr:row>12</xdr:row>
      <xdr:rowOff>57150</xdr:rowOff>
    </xdr:from>
    <xdr:to>
      <xdr:col>13</xdr:col>
      <xdr:colOff>22499</xdr:colOff>
      <xdr:row>26</xdr:row>
      <xdr:rowOff>41550</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42</xdr:row>
      <xdr:rowOff>69397</xdr:rowOff>
    </xdr:from>
    <xdr:to>
      <xdr:col>13</xdr:col>
      <xdr:colOff>79649</xdr:colOff>
      <xdr:row>55</xdr:row>
      <xdr:rowOff>187147</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116294</xdr:colOff>
      <xdr:row>72</xdr:row>
      <xdr:rowOff>73839</xdr:rowOff>
    </xdr:from>
    <xdr:to>
      <xdr:col>13</xdr:col>
      <xdr:colOff>176893</xdr:colOff>
      <xdr:row>85</xdr:row>
      <xdr:rowOff>143964</xdr:rowOff>
    </xdr:to>
    <xdr:graphicFrame macro="">
      <xdr:nvGraphicFramePr>
        <xdr:cNvPr id="4" name="Diagram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116294</xdr:colOff>
      <xdr:row>101</xdr:row>
      <xdr:rowOff>73839</xdr:rowOff>
    </xdr:from>
    <xdr:to>
      <xdr:col>13</xdr:col>
      <xdr:colOff>176893</xdr:colOff>
      <xdr:row>114</xdr:row>
      <xdr:rowOff>143964</xdr:rowOff>
    </xdr:to>
    <xdr:graphicFrame macro="">
      <xdr:nvGraphicFramePr>
        <xdr:cNvPr id="5" name="Diagramm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76200</xdr:colOff>
      <xdr:row>7</xdr:row>
      <xdr:rowOff>160020</xdr:rowOff>
    </xdr:from>
    <xdr:to>
      <xdr:col>17</xdr:col>
      <xdr:colOff>289560</xdr:colOff>
      <xdr:row>16</xdr:row>
      <xdr:rowOff>91440</xdr:rowOff>
    </xdr:to>
    <xdr:pic>
      <xdr:nvPicPr>
        <xdr:cNvPr id="2" name="Grafi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1950720"/>
          <a:ext cx="5547360" cy="173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60960</xdr:colOff>
      <xdr:row>3</xdr:row>
      <xdr:rowOff>182880</xdr:rowOff>
    </xdr:from>
    <xdr:to>
      <xdr:col>12</xdr:col>
      <xdr:colOff>358140</xdr:colOff>
      <xdr:row>7</xdr:row>
      <xdr:rowOff>101517</xdr:rowOff>
    </xdr:to>
    <xdr:pic>
      <xdr:nvPicPr>
        <xdr:cNvPr id="3" name="Grafik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38085" y="1173480"/>
          <a:ext cx="1821180" cy="71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627529</xdr:colOff>
      <xdr:row>38</xdr:row>
      <xdr:rowOff>134471</xdr:rowOff>
    </xdr:from>
    <xdr:to>
      <xdr:col>7</xdr:col>
      <xdr:colOff>0</xdr:colOff>
      <xdr:row>38</xdr:row>
      <xdr:rowOff>149412</xdr:rowOff>
    </xdr:to>
    <xdr:cxnSp macro="">
      <xdr:nvCxnSpPr>
        <xdr:cNvPr id="4" name="Gerader Verbinder 3">
          <a:extLst>
            <a:ext uri="{FF2B5EF4-FFF2-40B4-BE49-F238E27FC236}">
              <a16:creationId xmlns:a16="http://schemas.microsoft.com/office/drawing/2014/main" id="{00000000-0008-0000-1600-000004000000}"/>
            </a:ext>
          </a:extLst>
        </xdr:cNvPr>
        <xdr:cNvCxnSpPr/>
      </xdr:nvCxnSpPr>
      <xdr:spPr>
        <a:xfrm flipV="1">
          <a:off x="5447179" y="8325971"/>
          <a:ext cx="134471" cy="149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2</xdr:col>
          <xdr:colOff>0</xdr:colOff>
          <xdr:row>5</xdr:row>
          <xdr:rowOff>0</xdr:rowOff>
        </xdr:to>
        <xdr:sp macro="" textlink="">
          <xdr:nvSpPr>
            <xdr:cNvPr id="62472" name="ComboBox1" hidden="1">
              <a:extLst>
                <a:ext uri="{63B3BB69-23CF-44E3-9099-C40C66FF867C}">
                  <a14:compatExt spid="_x0000_s62472"/>
                </a:ext>
                <a:ext uri="{FF2B5EF4-FFF2-40B4-BE49-F238E27FC236}">
                  <a16:creationId xmlns:a16="http://schemas.microsoft.com/office/drawing/2014/main" id="{00000000-0008-0000-0200-00000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xdr:row>
          <xdr:rowOff>0</xdr:rowOff>
        </xdr:from>
        <xdr:to>
          <xdr:col>3</xdr:col>
          <xdr:colOff>0</xdr:colOff>
          <xdr:row>5</xdr:row>
          <xdr:rowOff>0</xdr:rowOff>
        </xdr:to>
        <xdr:sp macro="" textlink="">
          <xdr:nvSpPr>
            <xdr:cNvPr id="62474" name="ComboBox2" hidden="1">
              <a:extLst>
                <a:ext uri="{63B3BB69-23CF-44E3-9099-C40C66FF867C}">
                  <a14:compatExt spid="_x0000_s62474"/>
                </a:ext>
                <a:ext uri="{FF2B5EF4-FFF2-40B4-BE49-F238E27FC236}">
                  <a16:creationId xmlns:a16="http://schemas.microsoft.com/office/drawing/2014/main" id="{00000000-0008-0000-0200-00000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0</xdr:rowOff>
        </xdr:to>
        <xdr:sp macro="" textlink="">
          <xdr:nvSpPr>
            <xdr:cNvPr id="62476" name="ComboBox3" hidden="1">
              <a:extLst>
                <a:ext uri="{63B3BB69-23CF-44E3-9099-C40C66FF867C}">
                  <a14:compatExt spid="_x0000_s62476"/>
                </a:ext>
                <a:ext uri="{FF2B5EF4-FFF2-40B4-BE49-F238E27FC236}">
                  <a16:creationId xmlns:a16="http://schemas.microsoft.com/office/drawing/2014/main" id="{00000000-0008-0000-0200-00000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1009650</xdr:colOff>
          <xdr:row>6</xdr:row>
          <xdr:rowOff>19050</xdr:rowOff>
        </xdr:from>
        <xdr:to>
          <xdr:col>2</xdr:col>
          <xdr:colOff>0</xdr:colOff>
          <xdr:row>7</xdr:row>
          <xdr:rowOff>0</xdr:rowOff>
        </xdr:to>
        <xdr:sp macro="" textlink="">
          <xdr:nvSpPr>
            <xdr:cNvPr id="62477" name="ComboBox4" hidden="1">
              <a:extLst>
                <a:ext uri="{63B3BB69-23CF-44E3-9099-C40C66FF867C}">
                  <a14:compatExt spid="_x0000_s62477"/>
                </a:ext>
                <a:ext uri="{FF2B5EF4-FFF2-40B4-BE49-F238E27FC236}">
                  <a16:creationId xmlns:a16="http://schemas.microsoft.com/office/drawing/2014/main" id="{00000000-0008-0000-0200-00000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78" name="ComboBox5" hidden="1">
              <a:extLst>
                <a:ext uri="{63B3BB69-23CF-44E3-9099-C40C66FF867C}">
                  <a14:compatExt spid="_x0000_s62478"/>
                </a:ext>
                <a:ext uri="{FF2B5EF4-FFF2-40B4-BE49-F238E27FC236}">
                  <a16:creationId xmlns:a16="http://schemas.microsoft.com/office/drawing/2014/main" id="{00000000-0008-0000-0200-00000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79" name="ComboBox6" hidden="1">
              <a:extLst>
                <a:ext uri="{63B3BB69-23CF-44E3-9099-C40C66FF867C}">
                  <a14:compatExt spid="_x0000_s62479"/>
                </a:ext>
                <a:ext uri="{FF2B5EF4-FFF2-40B4-BE49-F238E27FC236}">
                  <a16:creationId xmlns:a16="http://schemas.microsoft.com/office/drawing/2014/main" id="{00000000-0008-0000-0200-00000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0" name="ComboBox7" hidden="1">
              <a:extLst>
                <a:ext uri="{63B3BB69-23CF-44E3-9099-C40C66FF867C}">
                  <a14:compatExt spid="_x0000_s62480"/>
                </a:ext>
                <a:ext uri="{FF2B5EF4-FFF2-40B4-BE49-F238E27FC236}">
                  <a16:creationId xmlns:a16="http://schemas.microsoft.com/office/drawing/2014/main" id="{00000000-0008-0000-0200-00001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1" name="ComboBox8" hidden="1">
              <a:extLst>
                <a:ext uri="{63B3BB69-23CF-44E3-9099-C40C66FF867C}">
                  <a14:compatExt spid="_x0000_s62481"/>
                </a:ext>
                <a:ext uri="{FF2B5EF4-FFF2-40B4-BE49-F238E27FC236}">
                  <a16:creationId xmlns:a16="http://schemas.microsoft.com/office/drawing/2014/main" id="{00000000-0008-0000-0200-00001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2" name="ComboBox9" hidden="1">
              <a:extLst>
                <a:ext uri="{63B3BB69-23CF-44E3-9099-C40C66FF867C}">
                  <a14:compatExt spid="_x0000_s62482"/>
                </a:ext>
                <a:ext uri="{FF2B5EF4-FFF2-40B4-BE49-F238E27FC236}">
                  <a16:creationId xmlns:a16="http://schemas.microsoft.com/office/drawing/2014/main" id="{00000000-0008-0000-0200-00001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3" name="ComboBox10" hidden="1">
              <a:extLst>
                <a:ext uri="{63B3BB69-23CF-44E3-9099-C40C66FF867C}">
                  <a14:compatExt spid="_x0000_s62483"/>
                </a:ext>
                <a:ext uri="{FF2B5EF4-FFF2-40B4-BE49-F238E27FC236}">
                  <a16:creationId xmlns:a16="http://schemas.microsoft.com/office/drawing/2014/main" id="{00000000-0008-0000-0200-00001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4" name="ComboBox11" hidden="1">
              <a:extLst>
                <a:ext uri="{63B3BB69-23CF-44E3-9099-C40C66FF867C}">
                  <a14:compatExt spid="_x0000_s62484"/>
                </a:ext>
                <a:ext uri="{FF2B5EF4-FFF2-40B4-BE49-F238E27FC236}">
                  <a16:creationId xmlns:a16="http://schemas.microsoft.com/office/drawing/2014/main" id="{00000000-0008-0000-0200-00001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5" name="ComboBox12" hidden="1">
              <a:extLst>
                <a:ext uri="{63B3BB69-23CF-44E3-9099-C40C66FF867C}">
                  <a14:compatExt spid="_x0000_s62485"/>
                </a:ext>
                <a:ext uri="{FF2B5EF4-FFF2-40B4-BE49-F238E27FC236}">
                  <a16:creationId xmlns:a16="http://schemas.microsoft.com/office/drawing/2014/main" id="{00000000-0008-0000-0200-00001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6" name="ComboBox13" hidden="1">
              <a:extLst>
                <a:ext uri="{63B3BB69-23CF-44E3-9099-C40C66FF867C}">
                  <a14:compatExt spid="_x0000_s62486"/>
                </a:ext>
                <a:ext uri="{FF2B5EF4-FFF2-40B4-BE49-F238E27FC236}">
                  <a16:creationId xmlns:a16="http://schemas.microsoft.com/office/drawing/2014/main" id="{00000000-0008-0000-0200-00001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487" name="ComboBox14" hidden="1">
              <a:extLst>
                <a:ext uri="{63B3BB69-23CF-44E3-9099-C40C66FF867C}">
                  <a14:compatExt spid="_x0000_s62487"/>
                </a:ext>
                <a:ext uri="{FF2B5EF4-FFF2-40B4-BE49-F238E27FC236}">
                  <a16:creationId xmlns:a16="http://schemas.microsoft.com/office/drawing/2014/main" id="{00000000-0008-0000-0200-00001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0</xdr:rowOff>
        </xdr:from>
        <xdr:to>
          <xdr:col>3</xdr:col>
          <xdr:colOff>0</xdr:colOff>
          <xdr:row>6</xdr:row>
          <xdr:rowOff>0</xdr:rowOff>
        </xdr:to>
        <xdr:sp macro="" textlink="">
          <xdr:nvSpPr>
            <xdr:cNvPr id="62488" name="ComboBox15" hidden="1">
              <a:extLst>
                <a:ext uri="{63B3BB69-23CF-44E3-9099-C40C66FF867C}">
                  <a14:compatExt spid="_x0000_s62488"/>
                </a:ext>
                <a:ext uri="{FF2B5EF4-FFF2-40B4-BE49-F238E27FC236}">
                  <a16:creationId xmlns:a16="http://schemas.microsoft.com/office/drawing/2014/main" id="{00000000-0008-0000-0200-00001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0</xdr:rowOff>
        </xdr:from>
        <xdr:to>
          <xdr:col>3</xdr:col>
          <xdr:colOff>0</xdr:colOff>
          <xdr:row>7</xdr:row>
          <xdr:rowOff>0</xdr:rowOff>
        </xdr:to>
        <xdr:sp macro="" textlink="">
          <xdr:nvSpPr>
            <xdr:cNvPr id="62489" name="ComboBox16" hidden="1">
              <a:extLst>
                <a:ext uri="{63B3BB69-23CF-44E3-9099-C40C66FF867C}">
                  <a14:compatExt spid="_x0000_s62489"/>
                </a:ext>
                <a:ext uri="{FF2B5EF4-FFF2-40B4-BE49-F238E27FC236}">
                  <a16:creationId xmlns:a16="http://schemas.microsoft.com/office/drawing/2014/main" id="{00000000-0008-0000-0200-00001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0" name="ComboBox17" hidden="1">
              <a:extLst>
                <a:ext uri="{63B3BB69-23CF-44E3-9099-C40C66FF867C}">
                  <a14:compatExt spid="_x0000_s62490"/>
                </a:ext>
                <a:ext uri="{FF2B5EF4-FFF2-40B4-BE49-F238E27FC236}">
                  <a16:creationId xmlns:a16="http://schemas.microsoft.com/office/drawing/2014/main" id="{00000000-0008-0000-0200-00001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1" name="ComboBox18" hidden="1">
              <a:extLst>
                <a:ext uri="{63B3BB69-23CF-44E3-9099-C40C66FF867C}">
                  <a14:compatExt spid="_x0000_s62491"/>
                </a:ext>
                <a:ext uri="{FF2B5EF4-FFF2-40B4-BE49-F238E27FC236}">
                  <a16:creationId xmlns:a16="http://schemas.microsoft.com/office/drawing/2014/main" id="{00000000-0008-0000-0200-00001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2" name="ComboBox19" hidden="1">
              <a:extLst>
                <a:ext uri="{63B3BB69-23CF-44E3-9099-C40C66FF867C}">
                  <a14:compatExt spid="_x0000_s62492"/>
                </a:ext>
                <a:ext uri="{FF2B5EF4-FFF2-40B4-BE49-F238E27FC236}">
                  <a16:creationId xmlns:a16="http://schemas.microsoft.com/office/drawing/2014/main" id="{00000000-0008-0000-0200-00001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3" name="ComboBox20" hidden="1">
              <a:extLst>
                <a:ext uri="{63B3BB69-23CF-44E3-9099-C40C66FF867C}">
                  <a14:compatExt spid="_x0000_s62493"/>
                </a:ext>
                <a:ext uri="{FF2B5EF4-FFF2-40B4-BE49-F238E27FC236}">
                  <a16:creationId xmlns:a16="http://schemas.microsoft.com/office/drawing/2014/main" id="{00000000-0008-0000-0200-00001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4" name="ComboBox21" hidden="1">
              <a:extLst>
                <a:ext uri="{63B3BB69-23CF-44E3-9099-C40C66FF867C}">
                  <a14:compatExt spid="_x0000_s62494"/>
                </a:ext>
                <a:ext uri="{FF2B5EF4-FFF2-40B4-BE49-F238E27FC236}">
                  <a16:creationId xmlns:a16="http://schemas.microsoft.com/office/drawing/2014/main" id="{00000000-0008-0000-0200-00001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5" name="ComboBox22" hidden="1">
              <a:extLst>
                <a:ext uri="{63B3BB69-23CF-44E3-9099-C40C66FF867C}">
                  <a14:compatExt spid="_x0000_s62495"/>
                </a:ext>
                <a:ext uri="{FF2B5EF4-FFF2-40B4-BE49-F238E27FC236}">
                  <a16:creationId xmlns:a16="http://schemas.microsoft.com/office/drawing/2014/main" id="{00000000-0008-0000-0200-00001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6" name="ComboBox23" hidden="1">
              <a:extLst>
                <a:ext uri="{63B3BB69-23CF-44E3-9099-C40C66FF867C}">
                  <a14:compatExt spid="_x0000_s62496"/>
                </a:ext>
                <a:ext uri="{FF2B5EF4-FFF2-40B4-BE49-F238E27FC236}">
                  <a16:creationId xmlns:a16="http://schemas.microsoft.com/office/drawing/2014/main" id="{00000000-0008-0000-0200-00002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7" name="ComboBox24" hidden="1">
              <a:extLst>
                <a:ext uri="{63B3BB69-23CF-44E3-9099-C40C66FF867C}">
                  <a14:compatExt spid="_x0000_s62497"/>
                </a:ext>
                <a:ext uri="{FF2B5EF4-FFF2-40B4-BE49-F238E27FC236}">
                  <a16:creationId xmlns:a16="http://schemas.microsoft.com/office/drawing/2014/main" id="{00000000-0008-0000-0200-00002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498" name="ComboBox25" hidden="1">
              <a:extLst>
                <a:ext uri="{63B3BB69-23CF-44E3-9099-C40C66FF867C}">
                  <a14:compatExt spid="_x0000_s62498"/>
                </a:ext>
                <a:ext uri="{FF2B5EF4-FFF2-40B4-BE49-F238E27FC236}">
                  <a16:creationId xmlns:a16="http://schemas.microsoft.com/office/drawing/2014/main" id="{00000000-0008-0000-0200-00002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500" name="ComboBox27" hidden="1">
              <a:extLst>
                <a:ext uri="{63B3BB69-23CF-44E3-9099-C40C66FF867C}">
                  <a14:compatExt spid="_x0000_s62500"/>
                </a:ext>
                <a:ext uri="{FF2B5EF4-FFF2-40B4-BE49-F238E27FC236}">
                  <a16:creationId xmlns:a16="http://schemas.microsoft.com/office/drawing/2014/main" id="{00000000-0008-0000-0200-00002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19050</xdr:rowOff>
        </xdr:from>
        <xdr:to>
          <xdr:col>1</xdr:col>
          <xdr:colOff>3733800</xdr:colOff>
          <xdr:row>7</xdr:row>
          <xdr:rowOff>266700</xdr:rowOff>
        </xdr:to>
        <xdr:sp macro="" textlink="">
          <xdr:nvSpPr>
            <xdr:cNvPr id="62502" name="ComboBox26" hidden="1">
              <a:extLst>
                <a:ext uri="{63B3BB69-23CF-44E3-9099-C40C66FF867C}">
                  <a14:compatExt spid="_x0000_s62502"/>
                </a:ext>
                <a:ext uri="{FF2B5EF4-FFF2-40B4-BE49-F238E27FC236}">
                  <a16:creationId xmlns:a16="http://schemas.microsoft.com/office/drawing/2014/main" id="{00000000-0008-0000-0200-00002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1009650</xdr:colOff>
          <xdr:row>8</xdr:row>
          <xdr:rowOff>19050</xdr:rowOff>
        </xdr:from>
        <xdr:to>
          <xdr:col>2</xdr:col>
          <xdr:colOff>0</xdr:colOff>
          <xdr:row>9</xdr:row>
          <xdr:rowOff>0</xdr:rowOff>
        </xdr:to>
        <xdr:sp macro="" textlink="">
          <xdr:nvSpPr>
            <xdr:cNvPr id="62503" name="ComboBox28" hidden="1">
              <a:extLst>
                <a:ext uri="{63B3BB69-23CF-44E3-9099-C40C66FF867C}">
                  <a14:compatExt spid="_x0000_s62503"/>
                </a:ext>
                <a:ext uri="{FF2B5EF4-FFF2-40B4-BE49-F238E27FC236}">
                  <a16:creationId xmlns:a16="http://schemas.microsoft.com/office/drawing/2014/main" id="{00000000-0008-0000-0200-00002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19050</xdr:rowOff>
        </xdr:from>
        <xdr:to>
          <xdr:col>2</xdr:col>
          <xdr:colOff>0</xdr:colOff>
          <xdr:row>10</xdr:row>
          <xdr:rowOff>0</xdr:rowOff>
        </xdr:to>
        <xdr:sp macro="" textlink="">
          <xdr:nvSpPr>
            <xdr:cNvPr id="62504" name="ComboBox29" hidden="1">
              <a:extLst>
                <a:ext uri="{63B3BB69-23CF-44E3-9099-C40C66FF867C}">
                  <a14:compatExt spid="_x0000_s62504"/>
                </a:ext>
                <a:ext uri="{FF2B5EF4-FFF2-40B4-BE49-F238E27FC236}">
                  <a16:creationId xmlns:a16="http://schemas.microsoft.com/office/drawing/2014/main" id="{00000000-0008-0000-0200-00002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05" name="ComboBox30" hidden="1">
              <a:extLst>
                <a:ext uri="{63B3BB69-23CF-44E3-9099-C40C66FF867C}">
                  <a14:compatExt spid="_x0000_s62505"/>
                </a:ext>
                <a:ext uri="{FF2B5EF4-FFF2-40B4-BE49-F238E27FC236}">
                  <a16:creationId xmlns:a16="http://schemas.microsoft.com/office/drawing/2014/main" id="{00000000-0008-0000-0200-00002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06" name="ComboBox31" hidden="1">
              <a:extLst>
                <a:ext uri="{63B3BB69-23CF-44E3-9099-C40C66FF867C}">
                  <a14:compatExt spid="_x0000_s62506"/>
                </a:ext>
                <a:ext uri="{FF2B5EF4-FFF2-40B4-BE49-F238E27FC236}">
                  <a16:creationId xmlns:a16="http://schemas.microsoft.com/office/drawing/2014/main" id="{00000000-0008-0000-0200-00002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07" name="ComboBox32" hidden="1">
              <a:extLst>
                <a:ext uri="{63B3BB69-23CF-44E3-9099-C40C66FF867C}">
                  <a14:compatExt spid="_x0000_s62507"/>
                </a:ext>
                <a:ext uri="{FF2B5EF4-FFF2-40B4-BE49-F238E27FC236}">
                  <a16:creationId xmlns:a16="http://schemas.microsoft.com/office/drawing/2014/main" id="{00000000-0008-0000-0200-00002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08" name="ComboBox33" hidden="1">
              <a:extLst>
                <a:ext uri="{63B3BB69-23CF-44E3-9099-C40C66FF867C}">
                  <a14:compatExt spid="_x0000_s62508"/>
                </a:ext>
                <a:ext uri="{FF2B5EF4-FFF2-40B4-BE49-F238E27FC236}">
                  <a16:creationId xmlns:a16="http://schemas.microsoft.com/office/drawing/2014/main" id="{00000000-0008-0000-0200-00002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09" name="ComboBox34" hidden="1">
              <a:extLst>
                <a:ext uri="{63B3BB69-23CF-44E3-9099-C40C66FF867C}">
                  <a14:compatExt spid="_x0000_s62509"/>
                </a:ext>
                <a:ext uri="{FF2B5EF4-FFF2-40B4-BE49-F238E27FC236}">
                  <a16:creationId xmlns:a16="http://schemas.microsoft.com/office/drawing/2014/main" id="{00000000-0008-0000-0200-00002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10" name="ComboBox35" hidden="1">
              <a:extLst>
                <a:ext uri="{63B3BB69-23CF-44E3-9099-C40C66FF867C}">
                  <a14:compatExt spid="_x0000_s62510"/>
                </a:ext>
                <a:ext uri="{FF2B5EF4-FFF2-40B4-BE49-F238E27FC236}">
                  <a16:creationId xmlns:a16="http://schemas.microsoft.com/office/drawing/2014/main" id="{00000000-0008-0000-0200-00002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11" name="ComboBox36" hidden="1">
              <a:extLst>
                <a:ext uri="{63B3BB69-23CF-44E3-9099-C40C66FF867C}">
                  <a14:compatExt spid="_x0000_s62511"/>
                </a:ext>
                <a:ext uri="{FF2B5EF4-FFF2-40B4-BE49-F238E27FC236}">
                  <a16:creationId xmlns:a16="http://schemas.microsoft.com/office/drawing/2014/main" id="{00000000-0008-0000-0200-00002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12" name="ComboBox37" hidden="1">
              <a:extLst>
                <a:ext uri="{63B3BB69-23CF-44E3-9099-C40C66FF867C}">
                  <a14:compatExt spid="_x0000_s62512"/>
                </a:ext>
                <a:ext uri="{FF2B5EF4-FFF2-40B4-BE49-F238E27FC236}">
                  <a16:creationId xmlns:a16="http://schemas.microsoft.com/office/drawing/2014/main" id="{00000000-0008-0000-0200-00003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13" name="ComboBox38" hidden="1">
              <a:extLst>
                <a:ext uri="{63B3BB69-23CF-44E3-9099-C40C66FF867C}">
                  <a14:compatExt spid="_x0000_s62513"/>
                </a:ext>
                <a:ext uri="{FF2B5EF4-FFF2-40B4-BE49-F238E27FC236}">
                  <a16:creationId xmlns:a16="http://schemas.microsoft.com/office/drawing/2014/main" id="{00000000-0008-0000-0200-00003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514" name="ComboBox39" hidden="1">
              <a:extLst>
                <a:ext uri="{63B3BB69-23CF-44E3-9099-C40C66FF867C}">
                  <a14:compatExt spid="_x0000_s62514"/>
                </a:ext>
                <a:ext uri="{FF2B5EF4-FFF2-40B4-BE49-F238E27FC236}">
                  <a16:creationId xmlns:a16="http://schemas.microsoft.com/office/drawing/2014/main" id="{00000000-0008-0000-0200-00003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19050</xdr:rowOff>
        </xdr:from>
        <xdr:to>
          <xdr:col>1</xdr:col>
          <xdr:colOff>3733800</xdr:colOff>
          <xdr:row>10</xdr:row>
          <xdr:rowOff>266700</xdr:rowOff>
        </xdr:to>
        <xdr:sp macro="" textlink="">
          <xdr:nvSpPr>
            <xdr:cNvPr id="62515" name="ComboBox40" hidden="1">
              <a:extLst>
                <a:ext uri="{63B3BB69-23CF-44E3-9099-C40C66FF867C}">
                  <a14:compatExt spid="_x0000_s62515"/>
                </a:ext>
                <a:ext uri="{FF2B5EF4-FFF2-40B4-BE49-F238E27FC236}">
                  <a16:creationId xmlns:a16="http://schemas.microsoft.com/office/drawing/2014/main" id="{00000000-0008-0000-0200-00003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1009650</xdr:colOff>
          <xdr:row>11</xdr:row>
          <xdr:rowOff>19050</xdr:rowOff>
        </xdr:from>
        <xdr:to>
          <xdr:col>2</xdr:col>
          <xdr:colOff>0</xdr:colOff>
          <xdr:row>12</xdr:row>
          <xdr:rowOff>0</xdr:rowOff>
        </xdr:to>
        <xdr:sp macro="" textlink="">
          <xdr:nvSpPr>
            <xdr:cNvPr id="62516" name="ComboBox41" hidden="1">
              <a:extLst>
                <a:ext uri="{63B3BB69-23CF-44E3-9099-C40C66FF867C}">
                  <a14:compatExt spid="_x0000_s62516"/>
                </a:ext>
                <a:ext uri="{FF2B5EF4-FFF2-40B4-BE49-F238E27FC236}">
                  <a16:creationId xmlns:a16="http://schemas.microsoft.com/office/drawing/2014/main" id="{00000000-0008-0000-0200-00003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1009650</xdr:colOff>
          <xdr:row>12</xdr:row>
          <xdr:rowOff>19050</xdr:rowOff>
        </xdr:from>
        <xdr:to>
          <xdr:col>2</xdr:col>
          <xdr:colOff>0</xdr:colOff>
          <xdr:row>13</xdr:row>
          <xdr:rowOff>0</xdr:rowOff>
        </xdr:to>
        <xdr:sp macro="" textlink="">
          <xdr:nvSpPr>
            <xdr:cNvPr id="62517" name="ComboBox42" hidden="1">
              <a:extLst>
                <a:ext uri="{63B3BB69-23CF-44E3-9099-C40C66FF867C}">
                  <a14:compatExt spid="_x0000_s62517"/>
                </a:ext>
                <a:ext uri="{FF2B5EF4-FFF2-40B4-BE49-F238E27FC236}">
                  <a16:creationId xmlns:a16="http://schemas.microsoft.com/office/drawing/2014/main" id="{00000000-0008-0000-0200-00003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532" name="ComboBox53" hidden="1">
              <a:extLst>
                <a:ext uri="{63B3BB69-23CF-44E3-9099-C40C66FF867C}">
                  <a14:compatExt spid="_x0000_s62532"/>
                </a:ext>
                <a:ext uri="{FF2B5EF4-FFF2-40B4-BE49-F238E27FC236}">
                  <a16:creationId xmlns:a16="http://schemas.microsoft.com/office/drawing/2014/main" id="{00000000-0008-0000-0200-00004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8</xdr:row>
          <xdr:rowOff>0</xdr:rowOff>
        </xdr:from>
        <xdr:to>
          <xdr:col>3</xdr:col>
          <xdr:colOff>0</xdr:colOff>
          <xdr:row>9</xdr:row>
          <xdr:rowOff>0</xdr:rowOff>
        </xdr:to>
        <xdr:sp macro="" textlink="">
          <xdr:nvSpPr>
            <xdr:cNvPr id="62533" name="ComboBox54" hidden="1">
              <a:extLst>
                <a:ext uri="{63B3BB69-23CF-44E3-9099-C40C66FF867C}">
                  <a14:compatExt spid="_x0000_s62533"/>
                </a:ext>
                <a:ext uri="{FF2B5EF4-FFF2-40B4-BE49-F238E27FC236}">
                  <a16:creationId xmlns:a16="http://schemas.microsoft.com/office/drawing/2014/main" id="{00000000-0008-0000-0200-00004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9</xdr:row>
          <xdr:rowOff>0</xdr:rowOff>
        </xdr:from>
        <xdr:to>
          <xdr:col>3</xdr:col>
          <xdr:colOff>0</xdr:colOff>
          <xdr:row>10</xdr:row>
          <xdr:rowOff>0</xdr:rowOff>
        </xdr:to>
        <xdr:sp macro="" textlink="">
          <xdr:nvSpPr>
            <xdr:cNvPr id="62534" name="ComboBox55" hidden="1">
              <a:extLst>
                <a:ext uri="{63B3BB69-23CF-44E3-9099-C40C66FF867C}">
                  <a14:compatExt spid="_x0000_s62534"/>
                </a:ext>
                <a:ext uri="{FF2B5EF4-FFF2-40B4-BE49-F238E27FC236}">
                  <a16:creationId xmlns:a16="http://schemas.microsoft.com/office/drawing/2014/main" id="{00000000-0008-0000-0200-00004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35" name="ComboBox56" hidden="1">
              <a:extLst>
                <a:ext uri="{63B3BB69-23CF-44E3-9099-C40C66FF867C}">
                  <a14:compatExt spid="_x0000_s62535"/>
                </a:ext>
                <a:ext uri="{FF2B5EF4-FFF2-40B4-BE49-F238E27FC236}">
                  <a16:creationId xmlns:a16="http://schemas.microsoft.com/office/drawing/2014/main" id="{00000000-0008-0000-0200-00004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36" name="ComboBox57" hidden="1">
              <a:extLst>
                <a:ext uri="{63B3BB69-23CF-44E3-9099-C40C66FF867C}">
                  <a14:compatExt spid="_x0000_s62536"/>
                </a:ext>
                <a:ext uri="{FF2B5EF4-FFF2-40B4-BE49-F238E27FC236}">
                  <a16:creationId xmlns:a16="http://schemas.microsoft.com/office/drawing/2014/main" id="{00000000-0008-0000-0200-00004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37" name="ComboBox58" hidden="1">
              <a:extLst>
                <a:ext uri="{63B3BB69-23CF-44E3-9099-C40C66FF867C}">
                  <a14:compatExt spid="_x0000_s62537"/>
                </a:ext>
                <a:ext uri="{FF2B5EF4-FFF2-40B4-BE49-F238E27FC236}">
                  <a16:creationId xmlns:a16="http://schemas.microsoft.com/office/drawing/2014/main" id="{00000000-0008-0000-0200-00004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38" name="ComboBox59" hidden="1">
              <a:extLst>
                <a:ext uri="{63B3BB69-23CF-44E3-9099-C40C66FF867C}">
                  <a14:compatExt spid="_x0000_s62538"/>
                </a:ext>
                <a:ext uri="{FF2B5EF4-FFF2-40B4-BE49-F238E27FC236}">
                  <a16:creationId xmlns:a16="http://schemas.microsoft.com/office/drawing/2014/main" id="{00000000-0008-0000-0200-00004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39" name="ComboBox60" hidden="1">
              <a:extLst>
                <a:ext uri="{63B3BB69-23CF-44E3-9099-C40C66FF867C}">
                  <a14:compatExt spid="_x0000_s62539"/>
                </a:ext>
                <a:ext uri="{FF2B5EF4-FFF2-40B4-BE49-F238E27FC236}">
                  <a16:creationId xmlns:a16="http://schemas.microsoft.com/office/drawing/2014/main" id="{00000000-0008-0000-0200-00004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40" name="ComboBox61" hidden="1">
              <a:extLst>
                <a:ext uri="{63B3BB69-23CF-44E3-9099-C40C66FF867C}">
                  <a14:compatExt spid="_x0000_s62540"/>
                </a:ext>
                <a:ext uri="{FF2B5EF4-FFF2-40B4-BE49-F238E27FC236}">
                  <a16:creationId xmlns:a16="http://schemas.microsoft.com/office/drawing/2014/main" id="{00000000-0008-0000-0200-00004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41" name="ComboBox62" hidden="1">
              <a:extLst>
                <a:ext uri="{63B3BB69-23CF-44E3-9099-C40C66FF867C}">
                  <a14:compatExt spid="_x0000_s62541"/>
                </a:ext>
                <a:ext uri="{FF2B5EF4-FFF2-40B4-BE49-F238E27FC236}">
                  <a16:creationId xmlns:a16="http://schemas.microsoft.com/office/drawing/2014/main" id="{00000000-0008-0000-0200-00004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42" name="ComboBox63" hidden="1">
              <a:extLst>
                <a:ext uri="{63B3BB69-23CF-44E3-9099-C40C66FF867C}">
                  <a14:compatExt spid="_x0000_s62542"/>
                </a:ext>
                <a:ext uri="{FF2B5EF4-FFF2-40B4-BE49-F238E27FC236}">
                  <a16:creationId xmlns:a16="http://schemas.microsoft.com/office/drawing/2014/main" id="{00000000-0008-0000-0200-00004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43" name="ComboBox64" hidden="1">
              <a:extLst>
                <a:ext uri="{63B3BB69-23CF-44E3-9099-C40C66FF867C}">
                  <a14:compatExt spid="_x0000_s62543"/>
                </a:ext>
                <a:ext uri="{FF2B5EF4-FFF2-40B4-BE49-F238E27FC236}">
                  <a16:creationId xmlns:a16="http://schemas.microsoft.com/office/drawing/2014/main" id="{00000000-0008-0000-0200-00004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44" name="ComboBox65" hidden="1">
              <a:extLst>
                <a:ext uri="{63B3BB69-23CF-44E3-9099-C40C66FF867C}">
                  <a14:compatExt spid="_x0000_s62544"/>
                </a:ext>
                <a:ext uri="{FF2B5EF4-FFF2-40B4-BE49-F238E27FC236}">
                  <a16:creationId xmlns:a16="http://schemas.microsoft.com/office/drawing/2014/main" id="{00000000-0008-0000-0200-00005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545" name="ComboBox66" hidden="1">
              <a:extLst>
                <a:ext uri="{63B3BB69-23CF-44E3-9099-C40C66FF867C}">
                  <a14:compatExt spid="_x0000_s62545"/>
                </a:ext>
                <a:ext uri="{FF2B5EF4-FFF2-40B4-BE49-F238E27FC236}">
                  <a16:creationId xmlns:a16="http://schemas.microsoft.com/office/drawing/2014/main" id="{00000000-0008-0000-0200-00005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3</xdr:col>
          <xdr:colOff>0</xdr:colOff>
          <xdr:row>12</xdr:row>
          <xdr:rowOff>0</xdr:rowOff>
        </xdr:to>
        <xdr:sp macro="" textlink="">
          <xdr:nvSpPr>
            <xdr:cNvPr id="62546" name="ComboBox67" hidden="1">
              <a:extLst>
                <a:ext uri="{63B3BB69-23CF-44E3-9099-C40C66FF867C}">
                  <a14:compatExt spid="_x0000_s62546"/>
                </a:ext>
                <a:ext uri="{FF2B5EF4-FFF2-40B4-BE49-F238E27FC236}">
                  <a16:creationId xmlns:a16="http://schemas.microsoft.com/office/drawing/2014/main" id="{00000000-0008-0000-0200-00005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3</xdr:col>
          <xdr:colOff>0</xdr:colOff>
          <xdr:row>13</xdr:row>
          <xdr:rowOff>0</xdr:rowOff>
        </xdr:to>
        <xdr:sp macro="" textlink="">
          <xdr:nvSpPr>
            <xdr:cNvPr id="62547" name="ComboBox68" hidden="1">
              <a:extLst>
                <a:ext uri="{63B3BB69-23CF-44E3-9099-C40C66FF867C}">
                  <a14:compatExt spid="_x0000_s62547"/>
                </a:ext>
                <a:ext uri="{FF2B5EF4-FFF2-40B4-BE49-F238E27FC236}">
                  <a16:creationId xmlns:a16="http://schemas.microsoft.com/office/drawing/2014/main" id="{00000000-0008-0000-0200-00005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7</xdr:col>
          <xdr:colOff>0</xdr:colOff>
          <xdr:row>5</xdr:row>
          <xdr:rowOff>0</xdr:rowOff>
        </xdr:to>
        <xdr:sp macro="" textlink="">
          <xdr:nvSpPr>
            <xdr:cNvPr id="62558" name="ComboBox79" hidden="1">
              <a:extLst>
                <a:ext uri="{63B3BB69-23CF-44E3-9099-C40C66FF867C}">
                  <a14:compatExt spid="_x0000_s62558"/>
                </a:ext>
                <a:ext uri="{FF2B5EF4-FFF2-40B4-BE49-F238E27FC236}">
                  <a16:creationId xmlns:a16="http://schemas.microsoft.com/office/drawing/2014/main" id="{00000000-0008-0000-0200-00005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7</xdr:col>
          <xdr:colOff>0</xdr:colOff>
          <xdr:row>6</xdr:row>
          <xdr:rowOff>0</xdr:rowOff>
        </xdr:to>
        <xdr:sp macro="" textlink="">
          <xdr:nvSpPr>
            <xdr:cNvPr id="62559" name="ComboBox80" hidden="1">
              <a:extLst>
                <a:ext uri="{63B3BB69-23CF-44E3-9099-C40C66FF867C}">
                  <a14:compatExt spid="_x0000_s62559"/>
                </a:ext>
                <a:ext uri="{FF2B5EF4-FFF2-40B4-BE49-F238E27FC236}">
                  <a16:creationId xmlns:a16="http://schemas.microsoft.com/office/drawing/2014/main" id="{00000000-0008-0000-0200-00005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0</xdr:colOff>
          <xdr:row>7</xdr:row>
          <xdr:rowOff>0</xdr:rowOff>
        </xdr:to>
        <xdr:sp macro="" textlink="">
          <xdr:nvSpPr>
            <xdr:cNvPr id="62561" name="ComboBox81" hidden="1">
              <a:extLst>
                <a:ext uri="{63B3BB69-23CF-44E3-9099-C40C66FF867C}">
                  <a14:compatExt spid="_x0000_s62561"/>
                </a:ext>
                <a:ext uri="{FF2B5EF4-FFF2-40B4-BE49-F238E27FC236}">
                  <a16:creationId xmlns:a16="http://schemas.microsoft.com/office/drawing/2014/main" id="{00000000-0008-0000-0200-00006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2" name="ComboBox82" hidden="1">
              <a:extLst>
                <a:ext uri="{63B3BB69-23CF-44E3-9099-C40C66FF867C}">
                  <a14:compatExt spid="_x0000_s62562"/>
                </a:ext>
                <a:ext uri="{FF2B5EF4-FFF2-40B4-BE49-F238E27FC236}">
                  <a16:creationId xmlns:a16="http://schemas.microsoft.com/office/drawing/2014/main" id="{00000000-0008-0000-0200-00006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3" name="ComboBox83" hidden="1">
              <a:extLst>
                <a:ext uri="{63B3BB69-23CF-44E3-9099-C40C66FF867C}">
                  <a14:compatExt spid="_x0000_s62563"/>
                </a:ext>
                <a:ext uri="{FF2B5EF4-FFF2-40B4-BE49-F238E27FC236}">
                  <a16:creationId xmlns:a16="http://schemas.microsoft.com/office/drawing/2014/main" id="{00000000-0008-0000-0200-00006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4" name="ComboBox84" hidden="1">
              <a:extLst>
                <a:ext uri="{63B3BB69-23CF-44E3-9099-C40C66FF867C}">
                  <a14:compatExt spid="_x0000_s62564"/>
                </a:ext>
                <a:ext uri="{FF2B5EF4-FFF2-40B4-BE49-F238E27FC236}">
                  <a16:creationId xmlns:a16="http://schemas.microsoft.com/office/drawing/2014/main" id="{00000000-0008-0000-0200-00006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5" name="ComboBox85" hidden="1">
              <a:extLst>
                <a:ext uri="{63B3BB69-23CF-44E3-9099-C40C66FF867C}">
                  <a14:compatExt spid="_x0000_s62565"/>
                </a:ext>
                <a:ext uri="{FF2B5EF4-FFF2-40B4-BE49-F238E27FC236}">
                  <a16:creationId xmlns:a16="http://schemas.microsoft.com/office/drawing/2014/main" id="{00000000-0008-0000-0200-00006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6" name="ComboBox86" hidden="1">
              <a:extLst>
                <a:ext uri="{63B3BB69-23CF-44E3-9099-C40C66FF867C}">
                  <a14:compatExt spid="_x0000_s62566"/>
                </a:ext>
                <a:ext uri="{FF2B5EF4-FFF2-40B4-BE49-F238E27FC236}">
                  <a16:creationId xmlns:a16="http://schemas.microsoft.com/office/drawing/2014/main" id="{00000000-0008-0000-0200-00006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7" name="ComboBox87" hidden="1">
              <a:extLst>
                <a:ext uri="{63B3BB69-23CF-44E3-9099-C40C66FF867C}">
                  <a14:compatExt spid="_x0000_s62567"/>
                </a:ext>
                <a:ext uri="{FF2B5EF4-FFF2-40B4-BE49-F238E27FC236}">
                  <a16:creationId xmlns:a16="http://schemas.microsoft.com/office/drawing/2014/main" id="{00000000-0008-0000-0200-00006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8" name="ComboBox88" hidden="1">
              <a:extLst>
                <a:ext uri="{63B3BB69-23CF-44E3-9099-C40C66FF867C}">
                  <a14:compatExt spid="_x0000_s62568"/>
                </a:ext>
                <a:ext uri="{FF2B5EF4-FFF2-40B4-BE49-F238E27FC236}">
                  <a16:creationId xmlns:a16="http://schemas.microsoft.com/office/drawing/2014/main" id="{00000000-0008-0000-0200-00006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69" name="ComboBox89" hidden="1">
              <a:extLst>
                <a:ext uri="{63B3BB69-23CF-44E3-9099-C40C66FF867C}">
                  <a14:compatExt spid="_x0000_s62569"/>
                </a:ext>
                <a:ext uri="{FF2B5EF4-FFF2-40B4-BE49-F238E27FC236}">
                  <a16:creationId xmlns:a16="http://schemas.microsoft.com/office/drawing/2014/main" id="{00000000-0008-0000-0200-00006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70" name="ComboBox90" hidden="1">
              <a:extLst>
                <a:ext uri="{63B3BB69-23CF-44E3-9099-C40C66FF867C}">
                  <a14:compatExt spid="_x0000_s62570"/>
                </a:ext>
                <a:ext uri="{FF2B5EF4-FFF2-40B4-BE49-F238E27FC236}">
                  <a16:creationId xmlns:a16="http://schemas.microsoft.com/office/drawing/2014/main" id="{00000000-0008-0000-0200-00006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71" name="ComboBox91" hidden="1">
              <a:extLst>
                <a:ext uri="{63B3BB69-23CF-44E3-9099-C40C66FF867C}">
                  <a14:compatExt spid="_x0000_s62571"/>
                </a:ext>
                <a:ext uri="{FF2B5EF4-FFF2-40B4-BE49-F238E27FC236}">
                  <a16:creationId xmlns:a16="http://schemas.microsoft.com/office/drawing/2014/main" id="{00000000-0008-0000-0200-00006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572" name="ComboBox92" hidden="1">
              <a:extLst>
                <a:ext uri="{63B3BB69-23CF-44E3-9099-C40C66FF867C}">
                  <a14:compatExt spid="_x0000_s62572"/>
                </a:ext>
                <a:ext uri="{FF2B5EF4-FFF2-40B4-BE49-F238E27FC236}">
                  <a16:creationId xmlns:a16="http://schemas.microsoft.com/office/drawing/2014/main" id="{00000000-0008-0000-0200-00006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9</xdr:row>
          <xdr:rowOff>0</xdr:rowOff>
        </xdr:to>
        <xdr:sp macro="" textlink="">
          <xdr:nvSpPr>
            <xdr:cNvPr id="62573" name="ComboBox93" hidden="1">
              <a:extLst>
                <a:ext uri="{63B3BB69-23CF-44E3-9099-C40C66FF867C}">
                  <a14:compatExt spid="_x0000_s62573"/>
                </a:ext>
                <a:ext uri="{FF2B5EF4-FFF2-40B4-BE49-F238E27FC236}">
                  <a16:creationId xmlns:a16="http://schemas.microsoft.com/office/drawing/2014/main" id="{00000000-0008-0000-0200-00006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0</xdr:colOff>
          <xdr:row>10</xdr:row>
          <xdr:rowOff>0</xdr:rowOff>
        </xdr:to>
        <xdr:sp macro="" textlink="">
          <xdr:nvSpPr>
            <xdr:cNvPr id="62574" name="ComboBox94" hidden="1">
              <a:extLst>
                <a:ext uri="{63B3BB69-23CF-44E3-9099-C40C66FF867C}">
                  <a14:compatExt spid="_x0000_s62574"/>
                </a:ext>
                <a:ext uri="{FF2B5EF4-FFF2-40B4-BE49-F238E27FC236}">
                  <a16:creationId xmlns:a16="http://schemas.microsoft.com/office/drawing/2014/main" id="{00000000-0008-0000-0200-00006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75" name="ComboBox95" hidden="1">
              <a:extLst>
                <a:ext uri="{63B3BB69-23CF-44E3-9099-C40C66FF867C}">
                  <a14:compatExt spid="_x0000_s62575"/>
                </a:ext>
                <a:ext uri="{FF2B5EF4-FFF2-40B4-BE49-F238E27FC236}">
                  <a16:creationId xmlns:a16="http://schemas.microsoft.com/office/drawing/2014/main" id="{00000000-0008-0000-0200-00006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76" name="ComboBox96" hidden="1">
              <a:extLst>
                <a:ext uri="{63B3BB69-23CF-44E3-9099-C40C66FF867C}">
                  <a14:compatExt spid="_x0000_s62576"/>
                </a:ext>
                <a:ext uri="{FF2B5EF4-FFF2-40B4-BE49-F238E27FC236}">
                  <a16:creationId xmlns:a16="http://schemas.microsoft.com/office/drawing/2014/main" id="{00000000-0008-0000-0200-00007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77" name="ComboBox97" hidden="1">
              <a:extLst>
                <a:ext uri="{63B3BB69-23CF-44E3-9099-C40C66FF867C}">
                  <a14:compatExt spid="_x0000_s62577"/>
                </a:ext>
                <a:ext uri="{FF2B5EF4-FFF2-40B4-BE49-F238E27FC236}">
                  <a16:creationId xmlns:a16="http://schemas.microsoft.com/office/drawing/2014/main" id="{00000000-0008-0000-0200-00007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78" name="ComboBox98" hidden="1">
              <a:extLst>
                <a:ext uri="{63B3BB69-23CF-44E3-9099-C40C66FF867C}">
                  <a14:compatExt spid="_x0000_s62578"/>
                </a:ext>
                <a:ext uri="{FF2B5EF4-FFF2-40B4-BE49-F238E27FC236}">
                  <a16:creationId xmlns:a16="http://schemas.microsoft.com/office/drawing/2014/main" id="{00000000-0008-0000-0200-00007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79" name="ComboBox99" hidden="1">
              <a:extLst>
                <a:ext uri="{63B3BB69-23CF-44E3-9099-C40C66FF867C}">
                  <a14:compatExt spid="_x0000_s62579"/>
                </a:ext>
                <a:ext uri="{FF2B5EF4-FFF2-40B4-BE49-F238E27FC236}">
                  <a16:creationId xmlns:a16="http://schemas.microsoft.com/office/drawing/2014/main" id="{00000000-0008-0000-0200-00007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80" name="ComboBox100" hidden="1">
              <a:extLst>
                <a:ext uri="{63B3BB69-23CF-44E3-9099-C40C66FF867C}">
                  <a14:compatExt spid="_x0000_s62580"/>
                </a:ext>
                <a:ext uri="{FF2B5EF4-FFF2-40B4-BE49-F238E27FC236}">
                  <a16:creationId xmlns:a16="http://schemas.microsoft.com/office/drawing/2014/main" id="{00000000-0008-0000-0200-00007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81" name="ComboBox101" hidden="1">
              <a:extLst>
                <a:ext uri="{63B3BB69-23CF-44E3-9099-C40C66FF867C}">
                  <a14:compatExt spid="_x0000_s62581"/>
                </a:ext>
                <a:ext uri="{FF2B5EF4-FFF2-40B4-BE49-F238E27FC236}">
                  <a16:creationId xmlns:a16="http://schemas.microsoft.com/office/drawing/2014/main" id="{00000000-0008-0000-0200-00007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82" name="ComboBox102" hidden="1">
              <a:extLst>
                <a:ext uri="{63B3BB69-23CF-44E3-9099-C40C66FF867C}">
                  <a14:compatExt spid="_x0000_s62582"/>
                </a:ext>
                <a:ext uri="{FF2B5EF4-FFF2-40B4-BE49-F238E27FC236}">
                  <a16:creationId xmlns:a16="http://schemas.microsoft.com/office/drawing/2014/main" id="{00000000-0008-0000-0200-00007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83" name="ComboBox103" hidden="1">
              <a:extLst>
                <a:ext uri="{63B3BB69-23CF-44E3-9099-C40C66FF867C}">
                  <a14:compatExt spid="_x0000_s62583"/>
                </a:ext>
                <a:ext uri="{FF2B5EF4-FFF2-40B4-BE49-F238E27FC236}">
                  <a16:creationId xmlns:a16="http://schemas.microsoft.com/office/drawing/2014/main" id="{00000000-0008-0000-0200-00007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84" name="ComboBox104" hidden="1">
              <a:extLst>
                <a:ext uri="{63B3BB69-23CF-44E3-9099-C40C66FF867C}">
                  <a14:compatExt spid="_x0000_s62584"/>
                </a:ext>
                <a:ext uri="{FF2B5EF4-FFF2-40B4-BE49-F238E27FC236}">
                  <a16:creationId xmlns:a16="http://schemas.microsoft.com/office/drawing/2014/main" id="{00000000-0008-0000-0200-00007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1955800</xdr:colOff>
          <xdr:row>10</xdr:row>
          <xdr:rowOff>247650</xdr:rowOff>
        </xdr:to>
        <xdr:sp macro="" textlink="">
          <xdr:nvSpPr>
            <xdr:cNvPr id="62585" name="ComboBox105" hidden="1">
              <a:extLst>
                <a:ext uri="{63B3BB69-23CF-44E3-9099-C40C66FF867C}">
                  <a14:compatExt spid="_x0000_s62585"/>
                </a:ext>
                <a:ext uri="{FF2B5EF4-FFF2-40B4-BE49-F238E27FC236}">
                  <a16:creationId xmlns:a16="http://schemas.microsoft.com/office/drawing/2014/main" id="{00000000-0008-0000-0200-00007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0</xdr:rowOff>
        </xdr:from>
        <xdr:to>
          <xdr:col>7</xdr:col>
          <xdr:colOff>0</xdr:colOff>
          <xdr:row>12</xdr:row>
          <xdr:rowOff>0</xdr:rowOff>
        </xdr:to>
        <xdr:sp macro="" textlink="">
          <xdr:nvSpPr>
            <xdr:cNvPr id="62586" name="ComboBox106" hidden="1">
              <a:extLst>
                <a:ext uri="{63B3BB69-23CF-44E3-9099-C40C66FF867C}">
                  <a14:compatExt spid="_x0000_s62586"/>
                </a:ext>
                <a:ext uri="{FF2B5EF4-FFF2-40B4-BE49-F238E27FC236}">
                  <a16:creationId xmlns:a16="http://schemas.microsoft.com/office/drawing/2014/main" id="{00000000-0008-0000-0200-00007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0</xdr:rowOff>
        </xdr:from>
        <xdr:to>
          <xdr:col>7</xdr:col>
          <xdr:colOff>0</xdr:colOff>
          <xdr:row>13</xdr:row>
          <xdr:rowOff>0</xdr:rowOff>
        </xdr:to>
        <xdr:sp macro="" textlink="">
          <xdr:nvSpPr>
            <xdr:cNvPr id="62587" name="ComboBox107" hidden="1">
              <a:extLst>
                <a:ext uri="{63B3BB69-23CF-44E3-9099-C40C66FF867C}">
                  <a14:compatExt spid="_x0000_s62587"/>
                </a:ext>
                <a:ext uri="{FF2B5EF4-FFF2-40B4-BE49-F238E27FC236}">
                  <a16:creationId xmlns:a16="http://schemas.microsoft.com/office/drawing/2014/main" id="{00000000-0008-0000-0200-00007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598" name="ComboBox118" hidden="1">
              <a:extLst>
                <a:ext uri="{63B3BB69-23CF-44E3-9099-C40C66FF867C}">
                  <a14:compatExt spid="_x0000_s62598"/>
                </a:ext>
                <a:ext uri="{FF2B5EF4-FFF2-40B4-BE49-F238E27FC236}">
                  <a16:creationId xmlns:a16="http://schemas.microsoft.com/office/drawing/2014/main" id="{00000000-0008-0000-0200-00008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599" name="ComboBox119" hidden="1">
              <a:extLst>
                <a:ext uri="{63B3BB69-23CF-44E3-9099-C40C66FF867C}">
                  <a14:compatExt spid="_x0000_s62599"/>
                </a:ext>
                <a:ext uri="{FF2B5EF4-FFF2-40B4-BE49-F238E27FC236}">
                  <a16:creationId xmlns:a16="http://schemas.microsoft.com/office/drawing/2014/main" id="{00000000-0008-0000-0200-00008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600" name="ComboBox120" hidden="1">
              <a:extLst>
                <a:ext uri="{63B3BB69-23CF-44E3-9099-C40C66FF867C}">
                  <a14:compatExt spid="_x0000_s62600"/>
                </a:ext>
                <a:ext uri="{FF2B5EF4-FFF2-40B4-BE49-F238E27FC236}">
                  <a16:creationId xmlns:a16="http://schemas.microsoft.com/office/drawing/2014/main" id="{00000000-0008-0000-0200-00008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601" name="ComboBox121" hidden="1">
              <a:extLst>
                <a:ext uri="{63B3BB69-23CF-44E3-9099-C40C66FF867C}">
                  <a14:compatExt spid="_x0000_s62601"/>
                </a:ext>
                <a:ext uri="{FF2B5EF4-FFF2-40B4-BE49-F238E27FC236}">
                  <a16:creationId xmlns:a16="http://schemas.microsoft.com/office/drawing/2014/main" id="{00000000-0008-0000-0200-00008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602" name="ComboBox122" hidden="1">
              <a:extLst>
                <a:ext uri="{63B3BB69-23CF-44E3-9099-C40C66FF867C}">
                  <a14:compatExt spid="_x0000_s62602"/>
                </a:ext>
                <a:ext uri="{FF2B5EF4-FFF2-40B4-BE49-F238E27FC236}">
                  <a16:creationId xmlns:a16="http://schemas.microsoft.com/office/drawing/2014/main" id="{00000000-0008-0000-0200-00008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3733800</xdr:colOff>
          <xdr:row>7</xdr:row>
          <xdr:rowOff>247650</xdr:rowOff>
        </xdr:to>
        <xdr:sp macro="" textlink="">
          <xdr:nvSpPr>
            <xdr:cNvPr id="62603" name="ComboBox123" hidden="1">
              <a:extLst>
                <a:ext uri="{63B3BB69-23CF-44E3-9099-C40C66FF867C}">
                  <a14:compatExt spid="_x0000_s62603"/>
                </a:ext>
                <a:ext uri="{FF2B5EF4-FFF2-40B4-BE49-F238E27FC236}">
                  <a16:creationId xmlns:a16="http://schemas.microsoft.com/office/drawing/2014/main" id="{00000000-0008-0000-0200-00008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1009650</xdr:colOff>
          <xdr:row>7</xdr:row>
          <xdr:rowOff>0</xdr:rowOff>
        </xdr:from>
        <xdr:to>
          <xdr:col>2</xdr:col>
          <xdr:colOff>0</xdr:colOff>
          <xdr:row>8</xdr:row>
          <xdr:rowOff>0</xdr:rowOff>
        </xdr:to>
        <xdr:sp macro="" textlink="">
          <xdr:nvSpPr>
            <xdr:cNvPr id="62604" name="ComboBox124" hidden="1">
              <a:extLst>
                <a:ext uri="{63B3BB69-23CF-44E3-9099-C40C66FF867C}">
                  <a14:compatExt spid="_x0000_s62604"/>
                </a:ext>
                <a:ext uri="{FF2B5EF4-FFF2-40B4-BE49-F238E27FC236}">
                  <a16:creationId xmlns:a16="http://schemas.microsoft.com/office/drawing/2014/main" id="{00000000-0008-0000-0200-00008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605" name="ComboBox125" hidden="1">
              <a:extLst>
                <a:ext uri="{63B3BB69-23CF-44E3-9099-C40C66FF867C}">
                  <a14:compatExt spid="_x0000_s62605"/>
                </a:ext>
                <a:ext uri="{FF2B5EF4-FFF2-40B4-BE49-F238E27FC236}">
                  <a16:creationId xmlns:a16="http://schemas.microsoft.com/office/drawing/2014/main" id="{00000000-0008-0000-0200-00008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606" name="ComboBox126" hidden="1">
              <a:extLst>
                <a:ext uri="{63B3BB69-23CF-44E3-9099-C40C66FF867C}">
                  <a14:compatExt spid="_x0000_s62606"/>
                </a:ext>
                <a:ext uri="{FF2B5EF4-FFF2-40B4-BE49-F238E27FC236}">
                  <a16:creationId xmlns:a16="http://schemas.microsoft.com/office/drawing/2014/main" id="{00000000-0008-0000-0200-00008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607" name="ComboBox127" hidden="1">
              <a:extLst>
                <a:ext uri="{63B3BB69-23CF-44E3-9099-C40C66FF867C}">
                  <a14:compatExt spid="_x0000_s62607"/>
                </a:ext>
                <a:ext uri="{FF2B5EF4-FFF2-40B4-BE49-F238E27FC236}">
                  <a16:creationId xmlns:a16="http://schemas.microsoft.com/office/drawing/2014/main" id="{00000000-0008-0000-0200-00008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608" name="ComboBox128" hidden="1">
              <a:extLst>
                <a:ext uri="{63B3BB69-23CF-44E3-9099-C40C66FF867C}">
                  <a14:compatExt spid="_x0000_s62608"/>
                </a:ext>
                <a:ext uri="{FF2B5EF4-FFF2-40B4-BE49-F238E27FC236}">
                  <a16:creationId xmlns:a16="http://schemas.microsoft.com/office/drawing/2014/main" id="{00000000-0008-0000-0200-00009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609" name="ComboBox129" hidden="1">
              <a:extLst>
                <a:ext uri="{63B3BB69-23CF-44E3-9099-C40C66FF867C}">
                  <a14:compatExt spid="_x0000_s62609"/>
                </a:ext>
                <a:ext uri="{FF2B5EF4-FFF2-40B4-BE49-F238E27FC236}">
                  <a16:creationId xmlns:a16="http://schemas.microsoft.com/office/drawing/2014/main" id="{00000000-0008-0000-0200-00009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7</xdr:row>
          <xdr:rowOff>247650</xdr:rowOff>
        </xdr:to>
        <xdr:sp macro="" textlink="">
          <xdr:nvSpPr>
            <xdr:cNvPr id="62610" name="ComboBox130" hidden="1">
              <a:extLst>
                <a:ext uri="{63B3BB69-23CF-44E3-9099-C40C66FF867C}">
                  <a14:compatExt spid="_x0000_s62610"/>
                </a:ext>
                <a:ext uri="{FF2B5EF4-FFF2-40B4-BE49-F238E27FC236}">
                  <a16:creationId xmlns:a16="http://schemas.microsoft.com/office/drawing/2014/main" id="{00000000-0008-0000-0200-00009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0</xdr:rowOff>
        </xdr:from>
        <xdr:to>
          <xdr:col>3</xdr:col>
          <xdr:colOff>0</xdr:colOff>
          <xdr:row>8</xdr:row>
          <xdr:rowOff>0</xdr:rowOff>
        </xdr:to>
        <xdr:sp macro="" textlink="">
          <xdr:nvSpPr>
            <xdr:cNvPr id="62611" name="ComboBox131" hidden="1">
              <a:extLst>
                <a:ext uri="{63B3BB69-23CF-44E3-9099-C40C66FF867C}">
                  <a14:compatExt spid="_x0000_s62611"/>
                </a:ext>
                <a:ext uri="{FF2B5EF4-FFF2-40B4-BE49-F238E27FC236}">
                  <a16:creationId xmlns:a16="http://schemas.microsoft.com/office/drawing/2014/main" id="{00000000-0008-0000-0200-00009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612" name="ComboBox132" hidden="1">
              <a:extLst>
                <a:ext uri="{63B3BB69-23CF-44E3-9099-C40C66FF867C}">
                  <a14:compatExt spid="_x0000_s62612"/>
                </a:ext>
                <a:ext uri="{FF2B5EF4-FFF2-40B4-BE49-F238E27FC236}">
                  <a16:creationId xmlns:a16="http://schemas.microsoft.com/office/drawing/2014/main" id="{00000000-0008-0000-0200-00009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613" name="ComboBox133" hidden="1">
              <a:extLst>
                <a:ext uri="{63B3BB69-23CF-44E3-9099-C40C66FF867C}">
                  <a14:compatExt spid="_x0000_s62613"/>
                </a:ext>
                <a:ext uri="{FF2B5EF4-FFF2-40B4-BE49-F238E27FC236}">
                  <a16:creationId xmlns:a16="http://schemas.microsoft.com/office/drawing/2014/main" id="{00000000-0008-0000-0200-00009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614" name="ComboBox134" hidden="1">
              <a:extLst>
                <a:ext uri="{63B3BB69-23CF-44E3-9099-C40C66FF867C}">
                  <a14:compatExt spid="_x0000_s62614"/>
                </a:ext>
                <a:ext uri="{FF2B5EF4-FFF2-40B4-BE49-F238E27FC236}">
                  <a16:creationId xmlns:a16="http://schemas.microsoft.com/office/drawing/2014/main" id="{00000000-0008-0000-0200-00009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615" name="ComboBox135" hidden="1">
              <a:extLst>
                <a:ext uri="{63B3BB69-23CF-44E3-9099-C40C66FF867C}">
                  <a14:compatExt spid="_x0000_s62615"/>
                </a:ext>
                <a:ext uri="{FF2B5EF4-FFF2-40B4-BE49-F238E27FC236}">
                  <a16:creationId xmlns:a16="http://schemas.microsoft.com/office/drawing/2014/main" id="{00000000-0008-0000-0200-00009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616" name="ComboBox136" hidden="1">
              <a:extLst>
                <a:ext uri="{63B3BB69-23CF-44E3-9099-C40C66FF867C}">
                  <a14:compatExt spid="_x0000_s62616"/>
                </a:ext>
                <a:ext uri="{FF2B5EF4-FFF2-40B4-BE49-F238E27FC236}">
                  <a16:creationId xmlns:a16="http://schemas.microsoft.com/office/drawing/2014/main" id="{00000000-0008-0000-0200-00009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1955800</xdr:colOff>
          <xdr:row>7</xdr:row>
          <xdr:rowOff>247650</xdr:rowOff>
        </xdr:to>
        <xdr:sp macro="" textlink="">
          <xdr:nvSpPr>
            <xdr:cNvPr id="62617" name="ComboBox137" hidden="1">
              <a:extLst>
                <a:ext uri="{63B3BB69-23CF-44E3-9099-C40C66FF867C}">
                  <a14:compatExt spid="_x0000_s62617"/>
                </a:ext>
                <a:ext uri="{FF2B5EF4-FFF2-40B4-BE49-F238E27FC236}">
                  <a16:creationId xmlns:a16="http://schemas.microsoft.com/office/drawing/2014/main" id="{00000000-0008-0000-0200-00009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0</xdr:colOff>
          <xdr:row>8</xdr:row>
          <xdr:rowOff>0</xdr:rowOff>
        </xdr:to>
        <xdr:sp macro="" textlink="">
          <xdr:nvSpPr>
            <xdr:cNvPr id="62618" name="ComboBox138" hidden="1">
              <a:extLst>
                <a:ext uri="{63B3BB69-23CF-44E3-9099-C40C66FF867C}">
                  <a14:compatExt spid="_x0000_s62618"/>
                </a:ext>
                <a:ext uri="{FF2B5EF4-FFF2-40B4-BE49-F238E27FC236}">
                  <a16:creationId xmlns:a16="http://schemas.microsoft.com/office/drawing/2014/main" id="{00000000-0008-0000-0200-00009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619" name="ComboBox139" hidden="1">
              <a:extLst>
                <a:ext uri="{63B3BB69-23CF-44E3-9099-C40C66FF867C}">
                  <a14:compatExt spid="_x0000_s62619"/>
                </a:ext>
                <a:ext uri="{FF2B5EF4-FFF2-40B4-BE49-F238E27FC236}">
                  <a16:creationId xmlns:a16="http://schemas.microsoft.com/office/drawing/2014/main" id="{00000000-0008-0000-0200-00009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620" name="ComboBox140" hidden="1">
              <a:extLst>
                <a:ext uri="{63B3BB69-23CF-44E3-9099-C40C66FF867C}">
                  <a14:compatExt spid="_x0000_s62620"/>
                </a:ext>
                <a:ext uri="{FF2B5EF4-FFF2-40B4-BE49-F238E27FC236}">
                  <a16:creationId xmlns:a16="http://schemas.microsoft.com/office/drawing/2014/main" id="{00000000-0008-0000-0200-00009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621" name="ComboBox141" hidden="1">
              <a:extLst>
                <a:ext uri="{63B3BB69-23CF-44E3-9099-C40C66FF867C}">
                  <a14:compatExt spid="_x0000_s62621"/>
                </a:ext>
                <a:ext uri="{FF2B5EF4-FFF2-40B4-BE49-F238E27FC236}">
                  <a16:creationId xmlns:a16="http://schemas.microsoft.com/office/drawing/2014/main" id="{00000000-0008-0000-0200-00009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622" name="ComboBox142" hidden="1">
              <a:extLst>
                <a:ext uri="{63B3BB69-23CF-44E3-9099-C40C66FF867C}">
                  <a14:compatExt spid="_x0000_s62622"/>
                </a:ext>
                <a:ext uri="{FF2B5EF4-FFF2-40B4-BE49-F238E27FC236}">
                  <a16:creationId xmlns:a16="http://schemas.microsoft.com/office/drawing/2014/main" id="{00000000-0008-0000-0200-00009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623" name="ComboBox143" hidden="1">
              <a:extLst>
                <a:ext uri="{63B3BB69-23CF-44E3-9099-C40C66FF867C}">
                  <a14:compatExt spid="_x0000_s62623"/>
                </a:ext>
                <a:ext uri="{FF2B5EF4-FFF2-40B4-BE49-F238E27FC236}">
                  <a16:creationId xmlns:a16="http://schemas.microsoft.com/office/drawing/2014/main" id="{00000000-0008-0000-0200-00009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3733800</xdr:colOff>
          <xdr:row>10</xdr:row>
          <xdr:rowOff>247650</xdr:rowOff>
        </xdr:to>
        <xdr:sp macro="" textlink="">
          <xdr:nvSpPr>
            <xdr:cNvPr id="62624" name="ComboBox144" hidden="1">
              <a:extLst>
                <a:ext uri="{63B3BB69-23CF-44E3-9099-C40C66FF867C}">
                  <a14:compatExt spid="_x0000_s62624"/>
                </a:ext>
                <a:ext uri="{FF2B5EF4-FFF2-40B4-BE49-F238E27FC236}">
                  <a16:creationId xmlns:a16="http://schemas.microsoft.com/office/drawing/2014/main" id="{00000000-0008-0000-0200-0000A0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1009650</xdr:colOff>
          <xdr:row>10</xdr:row>
          <xdr:rowOff>0</xdr:rowOff>
        </xdr:from>
        <xdr:to>
          <xdr:col>2</xdr:col>
          <xdr:colOff>0</xdr:colOff>
          <xdr:row>11</xdr:row>
          <xdr:rowOff>0</xdr:rowOff>
        </xdr:to>
        <xdr:sp macro="" textlink="">
          <xdr:nvSpPr>
            <xdr:cNvPr id="62625" name="ComboBox145" hidden="1">
              <a:extLst>
                <a:ext uri="{63B3BB69-23CF-44E3-9099-C40C66FF867C}">
                  <a14:compatExt spid="_x0000_s62625"/>
                </a:ext>
                <a:ext uri="{FF2B5EF4-FFF2-40B4-BE49-F238E27FC236}">
                  <a16:creationId xmlns:a16="http://schemas.microsoft.com/office/drawing/2014/main" id="{00000000-0008-0000-0200-0000A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626" name="ComboBox146" hidden="1">
              <a:extLst>
                <a:ext uri="{63B3BB69-23CF-44E3-9099-C40C66FF867C}">
                  <a14:compatExt spid="_x0000_s62626"/>
                </a:ext>
                <a:ext uri="{FF2B5EF4-FFF2-40B4-BE49-F238E27FC236}">
                  <a16:creationId xmlns:a16="http://schemas.microsoft.com/office/drawing/2014/main" id="{00000000-0008-0000-0200-0000A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627" name="ComboBox147" hidden="1">
              <a:extLst>
                <a:ext uri="{63B3BB69-23CF-44E3-9099-C40C66FF867C}">
                  <a14:compatExt spid="_x0000_s62627"/>
                </a:ext>
                <a:ext uri="{FF2B5EF4-FFF2-40B4-BE49-F238E27FC236}">
                  <a16:creationId xmlns:a16="http://schemas.microsoft.com/office/drawing/2014/main" id="{00000000-0008-0000-0200-0000A3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628" name="ComboBox148" hidden="1">
              <a:extLst>
                <a:ext uri="{63B3BB69-23CF-44E3-9099-C40C66FF867C}">
                  <a14:compatExt spid="_x0000_s62628"/>
                </a:ext>
                <a:ext uri="{FF2B5EF4-FFF2-40B4-BE49-F238E27FC236}">
                  <a16:creationId xmlns:a16="http://schemas.microsoft.com/office/drawing/2014/main" id="{00000000-0008-0000-0200-0000A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629" name="ComboBox149" hidden="1">
              <a:extLst>
                <a:ext uri="{63B3BB69-23CF-44E3-9099-C40C66FF867C}">
                  <a14:compatExt spid="_x0000_s62629"/>
                </a:ext>
                <a:ext uri="{FF2B5EF4-FFF2-40B4-BE49-F238E27FC236}">
                  <a16:creationId xmlns:a16="http://schemas.microsoft.com/office/drawing/2014/main" id="{00000000-0008-0000-0200-0000A5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630" name="ComboBox150" hidden="1">
              <a:extLst>
                <a:ext uri="{63B3BB69-23CF-44E3-9099-C40C66FF867C}">
                  <a14:compatExt spid="_x0000_s62630"/>
                </a:ext>
                <a:ext uri="{FF2B5EF4-FFF2-40B4-BE49-F238E27FC236}">
                  <a16:creationId xmlns:a16="http://schemas.microsoft.com/office/drawing/2014/main" id="{00000000-0008-0000-0200-0000A6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10</xdr:row>
          <xdr:rowOff>247650</xdr:rowOff>
        </xdr:to>
        <xdr:sp macro="" textlink="">
          <xdr:nvSpPr>
            <xdr:cNvPr id="62631" name="ComboBox151" hidden="1">
              <a:extLst>
                <a:ext uri="{63B3BB69-23CF-44E3-9099-C40C66FF867C}">
                  <a14:compatExt spid="_x0000_s62631"/>
                </a:ext>
                <a:ext uri="{FF2B5EF4-FFF2-40B4-BE49-F238E27FC236}">
                  <a16:creationId xmlns:a16="http://schemas.microsoft.com/office/drawing/2014/main" id="{00000000-0008-0000-0200-0000A7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0</xdr:rowOff>
        </xdr:from>
        <xdr:to>
          <xdr:col>3</xdr:col>
          <xdr:colOff>0</xdr:colOff>
          <xdr:row>11</xdr:row>
          <xdr:rowOff>0</xdr:rowOff>
        </xdr:to>
        <xdr:sp macro="" textlink="">
          <xdr:nvSpPr>
            <xdr:cNvPr id="62632" name="ComboBox152" hidden="1">
              <a:extLst>
                <a:ext uri="{63B3BB69-23CF-44E3-9099-C40C66FF867C}">
                  <a14:compatExt spid="_x0000_s62632"/>
                </a:ext>
                <a:ext uri="{FF2B5EF4-FFF2-40B4-BE49-F238E27FC236}">
                  <a16:creationId xmlns:a16="http://schemas.microsoft.com/office/drawing/2014/main" id="{00000000-0008-0000-0200-0000A8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10</xdr:row>
          <xdr:rowOff>247650</xdr:rowOff>
        </xdr:to>
        <xdr:sp macro="" textlink="">
          <xdr:nvSpPr>
            <xdr:cNvPr id="62633" name="ComboBox153" hidden="1">
              <a:extLst>
                <a:ext uri="{63B3BB69-23CF-44E3-9099-C40C66FF867C}">
                  <a14:compatExt spid="_x0000_s62633"/>
                </a:ext>
                <a:ext uri="{FF2B5EF4-FFF2-40B4-BE49-F238E27FC236}">
                  <a16:creationId xmlns:a16="http://schemas.microsoft.com/office/drawing/2014/main" id="{00000000-0008-0000-0200-0000A9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10</xdr:row>
          <xdr:rowOff>247650</xdr:rowOff>
        </xdr:to>
        <xdr:sp macro="" textlink="">
          <xdr:nvSpPr>
            <xdr:cNvPr id="62634" name="ComboBox154" hidden="1">
              <a:extLst>
                <a:ext uri="{63B3BB69-23CF-44E3-9099-C40C66FF867C}">
                  <a14:compatExt spid="_x0000_s62634"/>
                </a:ext>
                <a:ext uri="{FF2B5EF4-FFF2-40B4-BE49-F238E27FC236}">
                  <a16:creationId xmlns:a16="http://schemas.microsoft.com/office/drawing/2014/main" id="{00000000-0008-0000-0200-0000AA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10</xdr:row>
          <xdr:rowOff>247650</xdr:rowOff>
        </xdr:to>
        <xdr:sp macro="" textlink="">
          <xdr:nvSpPr>
            <xdr:cNvPr id="62635" name="ComboBox155" hidden="1">
              <a:extLst>
                <a:ext uri="{63B3BB69-23CF-44E3-9099-C40C66FF867C}">
                  <a14:compatExt spid="_x0000_s62635"/>
                </a:ext>
                <a:ext uri="{FF2B5EF4-FFF2-40B4-BE49-F238E27FC236}">
                  <a16:creationId xmlns:a16="http://schemas.microsoft.com/office/drawing/2014/main" id="{00000000-0008-0000-0200-0000AB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10</xdr:row>
          <xdr:rowOff>247650</xdr:rowOff>
        </xdr:to>
        <xdr:sp macro="" textlink="">
          <xdr:nvSpPr>
            <xdr:cNvPr id="62636" name="ComboBox156" hidden="1">
              <a:extLst>
                <a:ext uri="{63B3BB69-23CF-44E3-9099-C40C66FF867C}">
                  <a14:compatExt spid="_x0000_s62636"/>
                </a:ext>
                <a:ext uri="{FF2B5EF4-FFF2-40B4-BE49-F238E27FC236}">
                  <a16:creationId xmlns:a16="http://schemas.microsoft.com/office/drawing/2014/main" id="{00000000-0008-0000-0200-0000AC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10</xdr:row>
          <xdr:rowOff>247650</xdr:rowOff>
        </xdr:to>
        <xdr:sp macro="" textlink="">
          <xdr:nvSpPr>
            <xdr:cNvPr id="62637" name="ComboBox157" hidden="1">
              <a:extLst>
                <a:ext uri="{63B3BB69-23CF-44E3-9099-C40C66FF867C}">
                  <a14:compatExt spid="_x0000_s62637"/>
                </a:ext>
                <a:ext uri="{FF2B5EF4-FFF2-40B4-BE49-F238E27FC236}">
                  <a16:creationId xmlns:a16="http://schemas.microsoft.com/office/drawing/2014/main" id="{00000000-0008-0000-0200-0000AD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10</xdr:row>
          <xdr:rowOff>247650</xdr:rowOff>
        </xdr:to>
        <xdr:sp macro="" textlink="">
          <xdr:nvSpPr>
            <xdr:cNvPr id="62638" name="ComboBox158" hidden="1">
              <a:extLst>
                <a:ext uri="{63B3BB69-23CF-44E3-9099-C40C66FF867C}">
                  <a14:compatExt spid="_x0000_s62638"/>
                </a:ext>
                <a:ext uri="{FF2B5EF4-FFF2-40B4-BE49-F238E27FC236}">
                  <a16:creationId xmlns:a16="http://schemas.microsoft.com/office/drawing/2014/main" id="{00000000-0008-0000-0200-0000A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11</xdr:row>
          <xdr:rowOff>0</xdr:rowOff>
        </xdr:to>
        <xdr:sp macro="" textlink="">
          <xdr:nvSpPr>
            <xdr:cNvPr id="62639" name="ComboBox159" hidden="1">
              <a:extLst>
                <a:ext uri="{63B3BB69-23CF-44E3-9099-C40C66FF867C}">
                  <a14:compatExt spid="_x0000_s62639"/>
                </a:ext>
                <a:ext uri="{FF2B5EF4-FFF2-40B4-BE49-F238E27FC236}">
                  <a16:creationId xmlns:a16="http://schemas.microsoft.com/office/drawing/2014/main" id="{00000000-0008-0000-0200-0000AF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5</xdr:row>
          <xdr:rowOff>0</xdr:rowOff>
        </xdr:from>
        <xdr:to>
          <xdr:col>2</xdr:col>
          <xdr:colOff>19050</xdr:colOff>
          <xdr:row>6</xdr:row>
          <xdr:rowOff>0</xdr:rowOff>
        </xdr:to>
        <xdr:sp macro="" textlink="">
          <xdr:nvSpPr>
            <xdr:cNvPr id="33809" name="ComboBox1" hidden="1">
              <a:extLst>
                <a:ext uri="{63B3BB69-23CF-44E3-9099-C40C66FF867C}">
                  <a14:compatExt spid="_x0000_s33809"/>
                </a:ext>
                <a:ext uri="{FF2B5EF4-FFF2-40B4-BE49-F238E27FC236}">
                  <a16:creationId xmlns:a16="http://schemas.microsoft.com/office/drawing/2014/main" id="{00000000-0008-0000-0300-00001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2</xdr:col>
          <xdr:colOff>19050</xdr:colOff>
          <xdr:row>7</xdr:row>
          <xdr:rowOff>0</xdr:rowOff>
        </xdr:to>
        <xdr:sp macro="" textlink="">
          <xdr:nvSpPr>
            <xdr:cNvPr id="33810" name="ComboBox2" hidden="1">
              <a:extLst>
                <a:ext uri="{63B3BB69-23CF-44E3-9099-C40C66FF867C}">
                  <a14:compatExt spid="_x0000_s33810"/>
                </a:ext>
                <a:ext uri="{FF2B5EF4-FFF2-40B4-BE49-F238E27FC236}">
                  <a16:creationId xmlns:a16="http://schemas.microsoft.com/office/drawing/2014/main" id="{00000000-0008-0000-0300-00001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xdr:row>
          <xdr:rowOff>0</xdr:rowOff>
        </xdr:from>
        <xdr:to>
          <xdr:col>2</xdr:col>
          <xdr:colOff>19050</xdr:colOff>
          <xdr:row>8</xdr:row>
          <xdr:rowOff>0</xdr:rowOff>
        </xdr:to>
        <xdr:sp macro="" textlink="">
          <xdr:nvSpPr>
            <xdr:cNvPr id="33811" name="ComboBox3" hidden="1">
              <a:extLst>
                <a:ext uri="{63B3BB69-23CF-44E3-9099-C40C66FF867C}">
                  <a14:compatExt spid="_x0000_s33811"/>
                </a:ext>
                <a:ext uri="{FF2B5EF4-FFF2-40B4-BE49-F238E27FC236}">
                  <a16:creationId xmlns:a16="http://schemas.microsoft.com/office/drawing/2014/main" id="{00000000-0008-0000-0300-000013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8</xdr:row>
          <xdr:rowOff>0</xdr:rowOff>
        </xdr:from>
        <xdr:to>
          <xdr:col>2</xdr:col>
          <xdr:colOff>19050</xdr:colOff>
          <xdr:row>9</xdr:row>
          <xdr:rowOff>0</xdr:rowOff>
        </xdr:to>
        <xdr:sp macro="" textlink="">
          <xdr:nvSpPr>
            <xdr:cNvPr id="33812" name="ComboBox4" hidden="1">
              <a:extLst>
                <a:ext uri="{63B3BB69-23CF-44E3-9099-C40C66FF867C}">
                  <a14:compatExt spid="_x0000_s33812"/>
                </a:ext>
                <a:ext uri="{FF2B5EF4-FFF2-40B4-BE49-F238E27FC236}">
                  <a16:creationId xmlns:a16="http://schemas.microsoft.com/office/drawing/2014/main" id="{00000000-0008-0000-0300-000014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0</xdr:rowOff>
        </xdr:from>
        <xdr:to>
          <xdr:col>2</xdr:col>
          <xdr:colOff>19050</xdr:colOff>
          <xdr:row>10</xdr:row>
          <xdr:rowOff>0</xdr:rowOff>
        </xdr:to>
        <xdr:sp macro="" textlink="">
          <xdr:nvSpPr>
            <xdr:cNvPr id="33813" name="ComboBox5" hidden="1">
              <a:extLst>
                <a:ext uri="{63B3BB69-23CF-44E3-9099-C40C66FF867C}">
                  <a14:compatExt spid="_x0000_s33813"/>
                </a:ext>
                <a:ext uri="{FF2B5EF4-FFF2-40B4-BE49-F238E27FC236}">
                  <a16:creationId xmlns:a16="http://schemas.microsoft.com/office/drawing/2014/main" id="{00000000-0008-0000-0300-000015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10</xdr:row>
          <xdr:rowOff>0</xdr:rowOff>
        </xdr:from>
        <xdr:to>
          <xdr:col>2</xdr:col>
          <xdr:colOff>19050</xdr:colOff>
          <xdr:row>11</xdr:row>
          <xdr:rowOff>0</xdr:rowOff>
        </xdr:to>
        <xdr:sp macro="" textlink="">
          <xdr:nvSpPr>
            <xdr:cNvPr id="33814" name="ComboBox6" hidden="1">
              <a:extLst>
                <a:ext uri="{63B3BB69-23CF-44E3-9099-C40C66FF867C}">
                  <a14:compatExt spid="_x0000_s33814"/>
                </a:ext>
                <a:ext uri="{FF2B5EF4-FFF2-40B4-BE49-F238E27FC236}">
                  <a16:creationId xmlns:a16="http://schemas.microsoft.com/office/drawing/2014/main" id="{00000000-0008-0000-0300-000016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0</xdr:rowOff>
        </xdr:from>
        <xdr:to>
          <xdr:col>2</xdr:col>
          <xdr:colOff>19050</xdr:colOff>
          <xdr:row>12</xdr:row>
          <xdr:rowOff>0</xdr:rowOff>
        </xdr:to>
        <xdr:sp macro="" textlink="">
          <xdr:nvSpPr>
            <xdr:cNvPr id="33815" name="ComboBox7" hidden="1">
              <a:extLst>
                <a:ext uri="{63B3BB69-23CF-44E3-9099-C40C66FF867C}">
                  <a14:compatExt spid="_x0000_s33815"/>
                </a:ext>
                <a:ext uri="{FF2B5EF4-FFF2-40B4-BE49-F238E27FC236}">
                  <a16:creationId xmlns:a16="http://schemas.microsoft.com/office/drawing/2014/main" id="{00000000-0008-0000-0300-000017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0</xdr:rowOff>
        </xdr:from>
        <xdr:to>
          <xdr:col>5</xdr:col>
          <xdr:colOff>19050</xdr:colOff>
          <xdr:row>6</xdr:row>
          <xdr:rowOff>0</xdr:rowOff>
        </xdr:to>
        <xdr:sp macro="" textlink="">
          <xdr:nvSpPr>
            <xdr:cNvPr id="33830" name="ComboBox21" hidden="1">
              <a:extLst>
                <a:ext uri="{63B3BB69-23CF-44E3-9099-C40C66FF867C}">
                  <a14:compatExt spid="_x0000_s33830"/>
                </a:ext>
                <a:ext uri="{FF2B5EF4-FFF2-40B4-BE49-F238E27FC236}">
                  <a16:creationId xmlns:a16="http://schemas.microsoft.com/office/drawing/2014/main" id="{00000000-0008-0000-0300-000026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0</xdr:rowOff>
        </xdr:from>
        <xdr:to>
          <xdr:col>5</xdr:col>
          <xdr:colOff>19050</xdr:colOff>
          <xdr:row>7</xdr:row>
          <xdr:rowOff>0</xdr:rowOff>
        </xdr:to>
        <xdr:sp macro="" textlink="">
          <xdr:nvSpPr>
            <xdr:cNvPr id="33831" name="ComboBox22" hidden="1">
              <a:extLst>
                <a:ext uri="{63B3BB69-23CF-44E3-9099-C40C66FF867C}">
                  <a14:compatExt spid="_x0000_s33831"/>
                </a:ext>
                <a:ext uri="{FF2B5EF4-FFF2-40B4-BE49-F238E27FC236}">
                  <a16:creationId xmlns:a16="http://schemas.microsoft.com/office/drawing/2014/main" id="{00000000-0008-0000-0300-000027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xdr:row>
          <xdr:rowOff>0</xdr:rowOff>
        </xdr:from>
        <xdr:to>
          <xdr:col>5</xdr:col>
          <xdr:colOff>19050</xdr:colOff>
          <xdr:row>8</xdr:row>
          <xdr:rowOff>0</xdr:rowOff>
        </xdr:to>
        <xdr:sp macro="" textlink="">
          <xdr:nvSpPr>
            <xdr:cNvPr id="33832" name="ComboBox23" hidden="1">
              <a:extLst>
                <a:ext uri="{63B3BB69-23CF-44E3-9099-C40C66FF867C}">
                  <a14:compatExt spid="_x0000_s33832"/>
                </a:ext>
                <a:ext uri="{FF2B5EF4-FFF2-40B4-BE49-F238E27FC236}">
                  <a16:creationId xmlns:a16="http://schemas.microsoft.com/office/drawing/2014/main" id="{00000000-0008-0000-0300-000028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xdr:row>
          <xdr:rowOff>0</xdr:rowOff>
        </xdr:from>
        <xdr:to>
          <xdr:col>5</xdr:col>
          <xdr:colOff>19050</xdr:colOff>
          <xdr:row>9</xdr:row>
          <xdr:rowOff>0</xdr:rowOff>
        </xdr:to>
        <xdr:sp macro="" textlink="">
          <xdr:nvSpPr>
            <xdr:cNvPr id="33833" name="ComboBox24" hidden="1">
              <a:extLst>
                <a:ext uri="{63B3BB69-23CF-44E3-9099-C40C66FF867C}">
                  <a14:compatExt spid="_x0000_s33833"/>
                </a:ext>
                <a:ext uri="{FF2B5EF4-FFF2-40B4-BE49-F238E27FC236}">
                  <a16:creationId xmlns:a16="http://schemas.microsoft.com/office/drawing/2014/main" id="{00000000-0008-0000-0300-000029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9</xdr:row>
          <xdr:rowOff>0</xdr:rowOff>
        </xdr:from>
        <xdr:to>
          <xdr:col>5</xdr:col>
          <xdr:colOff>19050</xdr:colOff>
          <xdr:row>10</xdr:row>
          <xdr:rowOff>0</xdr:rowOff>
        </xdr:to>
        <xdr:sp macro="" textlink="">
          <xdr:nvSpPr>
            <xdr:cNvPr id="33834" name="ComboBox25" hidden="1">
              <a:extLst>
                <a:ext uri="{63B3BB69-23CF-44E3-9099-C40C66FF867C}">
                  <a14:compatExt spid="_x0000_s33834"/>
                </a:ext>
                <a:ext uri="{FF2B5EF4-FFF2-40B4-BE49-F238E27FC236}">
                  <a16:creationId xmlns:a16="http://schemas.microsoft.com/office/drawing/2014/main" id="{00000000-0008-0000-0300-00002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0</xdr:rowOff>
        </xdr:from>
        <xdr:to>
          <xdr:col>5</xdr:col>
          <xdr:colOff>19050</xdr:colOff>
          <xdr:row>11</xdr:row>
          <xdr:rowOff>0</xdr:rowOff>
        </xdr:to>
        <xdr:sp macro="" textlink="">
          <xdr:nvSpPr>
            <xdr:cNvPr id="33835" name="ComboBox26" hidden="1">
              <a:extLst>
                <a:ext uri="{63B3BB69-23CF-44E3-9099-C40C66FF867C}">
                  <a14:compatExt spid="_x0000_s33835"/>
                </a:ext>
                <a:ext uri="{FF2B5EF4-FFF2-40B4-BE49-F238E27FC236}">
                  <a16:creationId xmlns:a16="http://schemas.microsoft.com/office/drawing/2014/main" id="{00000000-0008-0000-0300-00002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xdr:row>
          <xdr:rowOff>0</xdr:rowOff>
        </xdr:from>
        <xdr:to>
          <xdr:col>5</xdr:col>
          <xdr:colOff>19050</xdr:colOff>
          <xdr:row>12</xdr:row>
          <xdr:rowOff>0</xdr:rowOff>
        </xdr:to>
        <xdr:sp macro="" textlink="">
          <xdr:nvSpPr>
            <xdr:cNvPr id="33836" name="ComboBox27" hidden="1">
              <a:extLst>
                <a:ext uri="{63B3BB69-23CF-44E3-9099-C40C66FF867C}">
                  <a14:compatExt spid="_x0000_s33836"/>
                </a:ext>
                <a:ext uri="{FF2B5EF4-FFF2-40B4-BE49-F238E27FC236}">
                  <a16:creationId xmlns:a16="http://schemas.microsoft.com/office/drawing/2014/main" id="{00000000-0008-0000-0300-00002C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0</xdr:rowOff>
        </xdr:from>
        <xdr:to>
          <xdr:col>8</xdr:col>
          <xdr:colOff>38100</xdr:colOff>
          <xdr:row>6</xdr:row>
          <xdr:rowOff>0</xdr:rowOff>
        </xdr:to>
        <xdr:sp macro="" textlink="">
          <xdr:nvSpPr>
            <xdr:cNvPr id="33850" name="ComboBox41" hidden="1">
              <a:extLst>
                <a:ext uri="{63B3BB69-23CF-44E3-9099-C40C66FF867C}">
                  <a14:compatExt spid="_x0000_s33850"/>
                </a:ext>
                <a:ext uri="{FF2B5EF4-FFF2-40B4-BE49-F238E27FC236}">
                  <a16:creationId xmlns:a16="http://schemas.microsoft.com/office/drawing/2014/main" id="{00000000-0008-0000-0300-00003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8</xdr:col>
          <xdr:colOff>38100</xdr:colOff>
          <xdr:row>7</xdr:row>
          <xdr:rowOff>0</xdr:rowOff>
        </xdr:to>
        <xdr:sp macro="" textlink="">
          <xdr:nvSpPr>
            <xdr:cNvPr id="33851" name="ComboBox42" hidden="1">
              <a:extLst>
                <a:ext uri="{63B3BB69-23CF-44E3-9099-C40C66FF867C}">
                  <a14:compatExt spid="_x0000_s33851"/>
                </a:ext>
                <a:ext uri="{FF2B5EF4-FFF2-40B4-BE49-F238E27FC236}">
                  <a16:creationId xmlns:a16="http://schemas.microsoft.com/office/drawing/2014/main" id="{00000000-0008-0000-0300-00003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0</xdr:rowOff>
        </xdr:from>
        <xdr:to>
          <xdr:col>8</xdr:col>
          <xdr:colOff>38100</xdr:colOff>
          <xdr:row>8</xdr:row>
          <xdr:rowOff>0</xdr:rowOff>
        </xdr:to>
        <xdr:sp macro="" textlink="">
          <xdr:nvSpPr>
            <xdr:cNvPr id="33852" name="ComboBox43" hidden="1">
              <a:extLst>
                <a:ext uri="{63B3BB69-23CF-44E3-9099-C40C66FF867C}">
                  <a14:compatExt spid="_x0000_s33852"/>
                </a:ext>
                <a:ext uri="{FF2B5EF4-FFF2-40B4-BE49-F238E27FC236}">
                  <a16:creationId xmlns:a16="http://schemas.microsoft.com/office/drawing/2014/main" id="{00000000-0008-0000-0300-00003C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xdr:row>
          <xdr:rowOff>0</xdr:rowOff>
        </xdr:from>
        <xdr:to>
          <xdr:col>8</xdr:col>
          <xdr:colOff>38100</xdr:colOff>
          <xdr:row>9</xdr:row>
          <xdr:rowOff>0</xdr:rowOff>
        </xdr:to>
        <xdr:sp macro="" textlink="">
          <xdr:nvSpPr>
            <xdr:cNvPr id="33853" name="ComboBox44" hidden="1">
              <a:extLst>
                <a:ext uri="{63B3BB69-23CF-44E3-9099-C40C66FF867C}">
                  <a14:compatExt spid="_x0000_s33853"/>
                </a:ext>
                <a:ext uri="{FF2B5EF4-FFF2-40B4-BE49-F238E27FC236}">
                  <a16:creationId xmlns:a16="http://schemas.microsoft.com/office/drawing/2014/main" id="{00000000-0008-0000-0300-00003D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0</xdr:rowOff>
        </xdr:from>
        <xdr:to>
          <xdr:col>8</xdr:col>
          <xdr:colOff>38100</xdr:colOff>
          <xdr:row>10</xdr:row>
          <xdr:rowOff>0</xdr:rowOff>
        </xdr:to>
        <xdr:sp macro="" textlink="">
          <xdr:nvSpPr>
            <xdr:cNvPr id="33854" name="ComboBox45" hidden="1">
              <a:extLst>
                <a:ext uri="{63B3BB69-23CF-44E3-9099-C40C66FF867C}">
                  <a14:compatExt spid="_x0000_s33854"/>
                </a:ext>
                <a:ext uri="{FF2B5EF4-FFF2-40B4-BE49-F238E27FC236}">
                  <a16:creationId xmlns:a16="http://schemas.microsoft.com/office/drawing/2014/main" id="{00000000-0008-0000-0300-00003E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xdr:row>
          <xdr:rowOff>0</xdr:rowOff>
        </xdr:from>
        <xdr:to>
          <xdr:col>8</xdr:col>
          <xdr:colOff>38100</xdr:colOff>
          <xdr:row>11</xdr:row>
          <xdr:rowOff>0</xdr:rowOff>
        </xdr:to>
        <xdr:sp macro="" textlink="">
          <xdr:nvSpPr>
            <xdr:cNvPr id="33855" name="ComboBox46" hidden="1">
              <a:extLst>
                <a:ext uri="{63B3BB69-23CF-44E3-9099-C40C66FF867C}">
                  <a14:compatExt spid="_x0000_s33855"/>
                </a:ext>
                <a:ext uri="{FF2B5EF4-FFF2-40B4-BE49-F238E27FC236}">
                  <a16:creationId xmlns:a16="http://schemas.microsoft.com/office/drawing/2014/main" id="{00000000-0008-0000-0300-00003F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xdr:row>
          <xdr:rowOff>0</xdr:rowOff>
        </xdr:from>
        <xdr:to>
          <xdr:col>8</xdr:col>
          <xdr:colOff>38100</xdr:colOff>
          <xdr:row>12</xdr:row>
          <xdr:rowOff>0</xdr:rowOff>
        </xdr:to>
        <xdr:sp macro="" textlink="">
          <xdr:nvSpPr>
            <xdr:cNvPr id="33856" name="ComboBox47" hidden="1">
              <a:extLst>
                <a:ext uri="{63B3BB69-23CF-44E3-9099-C40C66FF867C}">
                  <a14:compatExt spid="_x0000_s33856"/>
                </a:ext>
                <a:ext uri="{FF2B5EF4-FFF2-40B4-BE49-F238E27FC236}">
                  <a16:creationId xmlns:a16="http://schemas.microsoft.com/office/drawing/2014/main" id="{00000000-0008-0000-0300-000040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0</xdr:colOff>
          <xdr:row>6</xdr:row>
          <xdr:rowOff>0</xdr:rowOff>
        </xdr:to>
        <xdr:sp macro="" textlink="">
          <xdr:nvSpPr>
            <xdr:cNvPr id="89090" name="ComboBox1" hidden="1">
              <a:extLst>
                <a:ext uri="{63B3BB69-23CF-44E3-9099-C40C66FF867C}">
                  <a14:compatExt spid="_x0000_s89090"/>
                </a:ext>
                <a:ext uri="{FF2B5EF4-FFF2-40B4-BE49-F238E27FC236}">
                  <a16:creationId xmlns:a16="http://schemas.microsoft.com/office/drawing/2014/main" id="{00000000-0008-0000-0400-000002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0</xdr:colOff>
          <xdr:row>7</xdr:row>
          <xdr:rowOff>0</xdr:rowOff>
        </xdr:to>
        <xdr:sp macro="" textlink="">
          <xdr:nvSpPr>
            <xdr:cNvPr id="89091" name="ComboBox2" hidden="1">
              <a:extLst>
                <a:ext uri="{63B3BB69-23CF-44E3-9099-C40C66FF867C}">
                  <a14:compatExt spid="_x0000_s89091"/>
                </a:ext>
                <a:ext uri="{FF2B5EF4-FFF2-40B4-BE49-F238E27FC236}">
                  <a16:creationId xmlns:a16="http://schemas.microsoft.com/office/drawing/2014/main" id="{00000000-0008-0000-0400-000003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0</xdr:colOff>
          <xdr:row>8</xdr:row>
          <xdr:rowOff>0</xdr:rowOff>
        </xdr:to>
        <xdr:sp macro="" textlink="">
          <xdr:nvSpPr>
            <xdr:cNvPr id="89092" name="ComboBox3" hidden="1">
              <a:extLst>
                <a:ext uri="{63B3BB69-23CF-44E3-9099-C40C66FF867C}">
                  <a14:compatExt spid="_x0000_s89092"/>
                </a:ext>
                <a:ext uri="{FF2B5EF4-FFF2-40B4-BE49-F238E27FC236}">
                  <a16:creationId xmlns:a16="http://schemas.microsoft.com/office/drawing/2014/main" id="{00000000-0008-0000-0400-000004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0</xdr:colOff>
          <xdr:row>9</xdr:row>
          <xdr:rowOff>0</xdr:rowOff>
        </xdr:to>
        <xdr:sp macro="" textlink="">
          <xdr:nvSpPr>
            <xdr:cNvPr id="89093" name="ComboBox4" hidden="1">
              <a:extLst>
                <a:ext uri="{63B3BB69-23CF-44E3-9099-C40C66FF867C}">
                  <a14:compatExt spid="_x0000_s89093"/>
                </a:ext>
                <a:ext uri="{FF2B5EF4-FFF2-40B4-BE49-F238E27FC236}">
                  <a16:creationId xmlns:a16="http://schemas.microsoft.com/office/drawing/2014/main" id="{00000000-0008-0000-0400-000005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0</xdr:colOff>
          <xdr:row>10</xdr:row>
          <xdr:rowOff>0</xdr:rowOff>
        </xdr:to>
        <xdr:sp macro="" textlink="">
          <xdr:nvSpPr>
            <xdr:cNvPr id="89107" name="ComboBox18" hidden="1">
              <a:extLst>
                <a:ext uri="{63B3BB69-23CF-44E3-9099-C40C66FF867C}">
                  <a14:compatExt spid="_x0000_s89107"/>
                </a:ext>
                <a:ext uri="{FF2B5EF4-FFF2-40B4-BE49-F238E27FC236}">
                  <a16:creationId xmlns:a16="http://schemas.microsoft.com/office/drawing/2014/main" id="{00000000-0008-0000-0400-000013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0</xdr:colOff>
          <xdr:row>11</xdr:row>
          <xdr:rowOff>0</xdr:rowOff>
        </xdr:to>
        <xdr:sp macro="" textlink="">
          <xdr:nvSpPr>
            <xdr:cNvPr id="89108" name="ComboBox19" hidden="1">
              <a:extLst>
                <a:ext uri="{63B3BB69-23CF-44E3-9099-C40C66FF867C}">
                  <a14:compatExt spid="_x0000_s89108"/>
                </a:ext>
                <a:ext uri="{FF2B5EF4-FFF2-40B4-BE49-F238E27FC236}">
                  <a16:creationId xmlns:a16="http://schemas.microsoft.com/office/drawing/2014/main" id="{00000000-0008-0000-0400-000014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0</xdr:colOff>
          <xdr:row>12</xdr:row>
          <xdr:rowOff>0</xdr:rowOff>
        </xdr:to>
        <xdr:sp macro="" textlink="">
          <xdr:nvSpPr>
            <xdr:cNvPr id="89109" name="ComboBox20" hidden="1">
              <a:extLst>
                <a:ext uri="{63B3BB69-23CF-44E3-9099-C40C66FF867C}">
                  <a14:compatExt spid="_x0000_s89109"/>
                </a:ext>
                <a:ext uri="{FF2B5EF4-FFF2-40B4-BE49-F238E27FC236}">
                  <a16:creationId xmlns:a16="http://schemas.microsoft.com/office/drawing/2014/main" id="{00000000-0008-0000-0400-000015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0</xdr:colOff>
          <xdr:row>13</xdr:row>
          <xdr:rowOff>0</xdr:rowOff>
        </xdr:to>
        <xdr:sp macro="" textlink="">
          <xdr:nvSpPr>
            <xdr:cNvPr id="89110" name="ComboBox21" hidden="1">
              <a:extLst>
                <a:ext uri="{63B3BB69-23CF-44E3-9099-C40C66FF867C}">
                  <a14:compatExt spid="_x0000_s89110"/>
                </a:ext>
                <a:ext uri="{FF2B5EF4-FFF2-40B4-BE49-F238E27FC236}">
                  <a16:creationId xmlns:a16="http://schemas.microsoft.com/office/drawing/2014/main" id="{00000000-0008-0000-0400-000016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0</xdr:colOff>
          <xdr:row>14</xdr:row>
          <xdr:rowOff>0</xdr:rowOff>
        </xdr:to>
        <xdr:sp macro="" textlink="">
          <xdr:nvSpPr>
            <xdr:cNvPr id="89111" name="ComboBox22" hidden="1">
              <a:extLst>
                <a:ext uri="{63B3BB69-23CF-44E3-9099-C40C66FF867C}">
                  <a14:compatExt spid="_x0000_s89111"/>
                </a:ext>
                <a:ext uri="{FF2B5EF4-FFF2-40B4-BE49-F238E27FC236}">
                  <a16:creationId xmlns:a16="http://schemas.microsoft.com/office/drawing/2014/main" id="{00000000-0008-0000-0400-000017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0</xdr:colOff>
          <xdr:row>20</xdr:row>
          <xdr:rowOff>0</xdr:rowOff>
        </xdr:to>
        <xdr:sp macro="" textlink="">
          <xdr:nvSpPr>
            <xdr:cNvPr id="89112" name="ComboBox23" hidden="1">
              <a:extLst>
                <a:ext uri="{63B3BB69-23CF-44E3-9099-C40C66FF867C}">
                  <a14:compatExt spid="_x0000_s89112"/>
                </a:ext>
                <a:ext uri="{FF2B5EF4-FFF2-40B4-BE49-F238E27FC236}">
                  <a16:creationId xmlns:a16="http://schemas.microsoft.com/office/drawing/2014/main" id="{00000000-0008-0000-0400-000018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0</xdr:colOff>
          <xdr:row>21</xdr:row>
          <xdr:rowOff>0</xdr:rowOff>
        </xdr:to>
        <xdr:sp macro="" textlink="">
          <xdr:nvSpPr>
            <xdr:cNvPr id="89113" name="ComboBox24" hidden="1">
              <a:extLst>
                <a:ext uri="{63B3BB69-23CF-44E3-9099-C40C66FF867C}">
                  <a14:compatExt spid="_x0000_s89113"/>
                </a:ext>
                <a:ext uri="{FF2B5EF4-FFF2-40B4-BE49-F238E27FC236}">
                  <a16:creationId xmlns:a16="http://schemas.microsoft.com/office/drawing/2014/main" id="{00000000-0008-0000-0400-000019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0</xdr:colOff>
          <xdr:row>22</xdr:row>
          <xdr:rowOff>0</xdr:rowOff>
        </xdr:to>
        <xdr:sp macro="" textlink="">
          <xdr:nvSpPr>
            <xdr:cNvPr id="89114" name="ComboBox25" hidden="1">
              <a:extLst>
                <a:ext uri="{63B3BB69-23CF-44E3-9099-C40C66FF867C}">
                  <a14:compatExt spid="_x0000_s89114"/>
                </a:ext>
                <a:ext uri="{FF2B5EF4-FFF2-40B4-BE49-F238E27FC236}">
                  <a16:creationId xmlns:a16="http://schemas.microsoft.com/office/drawing/2014/main" id="{00000000-0008-0000-0400-00001A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1</xdr:col>
          <xdr:colOff>0</xdr:colOff>
          <xdr:row>23</xdr:row>
          <xdr:rowOff>0</xdr:rowOff>
        </xdr:to>
        <xdr:sp macro="" textlink="">
          <xdr:nvSpPr>
            <xdr:cNvPr id="89115" name="ComboBox26" hidden="1">
              <a:extLst>
                <a:ext uri="{63B3BB69-23CF-44E3-9099-C40C66FF867C}">
                  <a14:compatExt spid="_x0000_s89115"/>
                </a:ext>
                <a:ext uri="{FF2B5EF4-FFF2-40B4-BE49-F238E27FC236}">
                  <a16:creationId xmlns:a16="http://schemas.microsoft.com/office/drawing/2014/main" id="{00000000-0008-0000-0400-00001B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1</xdr:col>
          <xdr:colOff>0</xdr:colOff>
          <xdr:row>24</xdr:row>
          <xdr:rowOff>0</xdr:rowOff>
        </xdr:to>
        <xdr:sp macro="" textlink="">
          <xdr:nvSpPr>
            <xdr:cNvPr id="89116" name="ComboBox27" hidden="1">
              <a:extLst>
                <a:ext uri="{63B3BB69-23CF-44E3-9099-C40C66FF867C}">
                  <a14:compatExt spid="_x0000_s89116"/>
                </a:ext>
                <a:ext uri="{FF2B5EF4-FFF2-40B4-BE49-F238E27FC236}">
                  <a16:creationId xmlns:a16="http://schemas.microsoft.com/office/drawing/2014/main" id="{00000000-0008-0000-0400-00001C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24</xdr:row>
          <xdr:rowOff>0</xdr:rowOff>
        </xdr:from>
        <xdr:to>
          <xdr:col>0</xdr:col>
          <xdr:colOff>2286000</xdr:colOff>
          <xdr:row>25</xdr:row>
          <xdr:rowOff>0</xdr:rowOff>
        </xdr:to>
        <xdr:sp macro="" textlink="">
          <xdr:nvSpPr>
            <xdr:cNvPr id="89117" name="ComboBox28" hidden="1">
              <a:extLst>
                <a:ext uri="{63B3BB69-23CF-44E3-9099-C40C66FF867C}">
                  <a14:compatExt spid="_x0000_s89117"/>
                </a:ext>
                <a:ext uri="{FF2B5EF4-FFF2-40B4-BE49-F238E27FC236}">
                  <a16:creationId xmlns:a16="http://schemas.microsoft.com/office/drawing/2014/main" id="{00000000-0008-0000-0400-00001D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0</xdr:colOff>
          <xdr:row>15</xdr:row>
          <xdr:rowOff>0</xdr:rowOff>
        </xdr:to>
        <xdr:sp macro="" textlink="">
          <xdr:nvSpPr>
            <xdr:cNvPr id="89120" name="ComboBox31" hidden="1">
              <a:extLst>
                <a:ext uri="{63B3BB69-23CF-44E3-9099-C40C66FF867C}">
                  <a14:compatExt spid="_x0000_s89120"/>
                </a:ext>
                <a:ext uri="{FF2B5EF4-FFF2-40B4-BE49-F238E27FC236}">
                  <a16:creationId xmlns:a16="http://schemas.microsoft.com/office/drawing/2014/main" id="{00000000-0008-0000-0400-000020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0</xdr:colOff>
          <xdr:row>16</xdr:row>
          <xdr:rowOff>0</xdr:rowOff>
        </xdr:to>
        <xdr:sp macro="" textlink="">
          <xdr:nvSpPr>
            <xdr:cNvPr id="89121" name="ComboBox32" hidden="1">
              <a:extLst>
                <a:ext uri="{63B3BB69-23CF-44E3-9099-C40C66FF867C}">
                  <a14:compatExt spid="_x0000_s89121"/>
                </a:ext>
                <a:ext uri="{FF2B5EF4-FFF2-40B4-BE49-F238E27FC236}">
                  <a16:creationId xmlns:a16="http://schemas.microsoft.com/office/drawing/2014/main" id="{00000000-0008-0000-0400-00002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0</xdr:colOff>
          <xdr:row>17</xdr:row>
          <xdr:rowOff>0</xdr:rowOff>
        </xdr:to>
        <xdr:sp macro="" textlink="">
          <xdr:nvSpPr>
            <xdr:cNvPr id="89122" name="ComboBox33" hidden="1">
              <a:extLst>
                <a:ext uri="{63B3BB69-23CF-44E3-9099-C40C66FF867C}">
                  <a14:compatExt spid="_x0000_s89122"/>
                </a:ext>
                <a:ext uri="{FF2B5EF4-FFF2-40B4-BE49-F238E27FC236}">
                  <a16:creationId xmlns:a16="http://schemas.microsoft.com/office/drawing/2014/main" id="{00000000-0008-0000-0400-000022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0</xdr:colOff>
          <xdr:row>18</xdr:row>
          <xdr:rowOff>0</xdr:rowOff>
        </xdr:to>
        <xdr:sp macro="" textlink="">
          <xdr:nvSpPr>
            <xdr:cNvPr id="89123" name="ComboBox34" hidden="1">
              <a:extLst>
                <a:ext uri="{63B3BB69-23CF-44E3-9099-C40C66FF867C}">
                  <a14:compatExt spid="_x0000_s89123"/>
                </a:ext>
                <a:ext uri="{FF2B5EF4-FFF2-40B4-BE49-F238E27FC236}">
                  <a16:creationId xmlns:a16="http://schemas.microsoft.com/office/drawing/2014/main" id="{00000000-0008-0000-0400-000023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1</xdr:col>
          <xdr:colOff>0</xdr:colOff>
          <xdr:row>19</xdr:row>
          <xdr:rowOff>0</xdr:rowOff>
        </xdr:to>
        <xdr:sp macro="" textlink="">
          <xdr:nvSpPr>
            <xdr:cNvPr id="89124" name="ComboBox35" hidden="1">
              <a:extLst>
                <a:ext uri="{63B3BB69-23CF-44E3-9099-C40C66FF867C}">
                  <a14:compatExt spid="_x0000_s89124"/>
                </a:ext>
                <a:ext uri="{FF2B5EF4-FFF2-40B4-BE49-F238E27FC236}">
                  <a16:creationId xmlns:a16="http://schemas.microsoft.com/office/drawing/2014/main" id="{00000000-0008-0000-0400-000024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4</xdr:row>
          <xdr:rowOff>19050</xdr:rowOff>
        </xdr:from>
        <xdr:to>
          <xdr:col>1</xdr:col>
          <xdr:colOff>0</xdr:colOff>
          <xdr:row>5</xdr:row>
          <xdr:rowOff>0</xdr:rowOff>
        </xdr:to>
        <xdr:sp macro="" textlink="">
          <xdr:nvSpPr>
            <xdr:cNvPr id="36875" name="ComboBox1" hidden="1">
              <a:extLst>
                <a:ext uri="{63B3BB69-23CF-44E3-9099-C40C66FF867C}">
                  <a14:compatExt spid="_x0000_s36875"/>
                </a:ext>
                <a:ext uri="{FF2B5EF4-FFF2-40B4-BE49-F238E27FC236}">
                  <a16:creationId xmlns:a16="http://schemas.microsoft.com/office/drawing/2014/main" id="{00000000-0008-0000-0500-00000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19050</xdr:rowOff>
        </xdr:from>
        <xdr:to>
          <xdr:col>1</xdr:col>
          <xdr:colOff>0</xdr:colOff>
          <xdr:row>6</xdr:row>
          <xdr:rowOff>0</xdr:rowOff>
        </xdr:to>
        <xdr:sp macro="" textlink="">
          <xdr:nvSpPr>
            <xdr:cNvPr id="36876" name="ComboBox2" hidden="1">
              <a:extLst>
                <a:ext uri="{63B3BB69-23CF-44E3-9099-C40C66FF867C}">
                  <a14:compatExt spid="_x0000_s36876"/>
                </a:ext>
                <a:ext uri="{FF2B5EF4-FFF2-40B4-BE49-F238E27FC236}">
                  <a16:creationId xmlns:a16="http://schemas.microsoft.com/office/drawing/2014/main" id="{00000000-0008-0000-0500-00000C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19050</xdr:rowOff>
        </xdr:from>
        <xdr:to>
          <xdr:col>1</xdr:col>
          <xdr:colOff>0</xdr:colOff>
          <xdr:row>7</xdr:row>
          <xdr:rowOff>0</xdr:rowOff>
        </xdr:to>
        <xdr:sp macro="" textlink="">
          <xdr:nvSpPr>
            <xdr:cNvPr id="36877" name="ComboBox3" hidden="1">
              <a:extLst>
                <a:ext uri="{63B3BB69-23CF-44E3-9099-C40C66FF867C}">
                  <a14:compatExt spid="_x0000_s36877"/>
                </a:ext>
                <a:ext uri="{FF2B5EF4-FFF2-40B4-BE49-F238E27FC236}">
                  <a16:creationId xmlns:a16="http://schemas.microsoft.com/office/drawing/2014/main" id="{00000000-0008-0000-0500-00000D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xdr:rowOff>
        </xdr:from>
        <xdr:to>
          <xdr:col>1</xdr:col>
          <xdr:colOff>0</xdr:colOff>
          <xdr:row>8</xdr:row>
          <xdr:rowOff>0</xdr:rowOff>
        </xdr:to>
        <xdr:sp macro="" textlink="">
          <xdr:nvSpPr>
            <xdr:cNvPr id="36878" name="ComboBox4" hidden="1">
              <a:extLst>
                <a:ext uri="{63B3BB69-23CF-44E3-9099-C40C66FF867C}">
                  <a14:compatExt spid="_x0000_s36878"/>
                </a:ext>
                <a:ext uri="{FF2B5EF4-FFF2-40B4-BE49-F238E27FC236}">
                  <a16:creationId xmlns:a16="http://schemas.microsoft.com/office/drawing/2014/main" id="{00000000-0008-0000-0500-00000E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19050</xdr:rowOff>
        </xdr:from>
        <xdr:to>
          <xdr:col>1</xdr:col>
          <xdr:colOff>0</xdr:colOff>
          <xdr:row>9</xdr:row>
          <xdr:rowOff>0</xdr:rowOff>
        </xdr:to>
        <xdr:sp macro="" textlink="">
          <xdr:nvSpPr>
            <xdr:cNvPr id="36879" name="ComboBox5" hidden="1">
              <a:extLst>
                <a:ext uri="{63B3BB69-23CF-44E3-9099-C40C66FF867C}">
                  <a14:compatExt spid="_x0000_s36879"/>
                </a:ext>
                <a:ext uri="{FF2B5EF4-FFF2-40B4-BE49-F238E27FC236}">
                  <a16:creationId xmlns:a16="http://schemas.microsoft.com/office/drawing/2014/main" id="{00000000-0008-0000-0500-00000F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19050</xdr:rowOff>
        </xdr:from>
        <xdr:to>
          <xdr:col>1</xdr:col>
          <xdr:colOff>0</xdr:colOff>
          <xdr:row>10</xdr:row>
          <xdr:rowOff>0</xdr:rowOff>
        </xdr:to>
        <xdr:sp macro="" textlink="">
          <xdr:nvSpPr>
            <xdr:cNvPr id="36880" name="ComboBox6" hidden="1">
              <a:extLst>
                <a:ext uri="{63B3BB69-23CF-44E3-9099-C40C66FF867C}">
                  <a14:compatExt spid="_x0000_s36880"/>
                </a:ext>
                <a:ext uri="{FF2B5EF4-FFF2-40B4-BE49-F238E27FC236}">
                  <a16:creationId xmlns:a16="http://schemas.microsoft.com/office/drawing/2014/main" id="{00000000-0008-0000-0500-000010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19050</xdr:rowOff>
        </xdr:from>
        <xdr:to>
          <xdr:col>1</xdr:col>
          <xdr:colOff>0</xdr:colOff>
          <xdr:row>11</xdr:row>
          <xdr:rowOff>0</xdr:rowOff>
        </xdr:to>
        <xdr:sp macro="" textlink="">
          <xdr:nvSpPr>
            <xdr:cNvPr id="36881" name="ComboBox7" hidden="1">
              <a:extLst>
                <a:ext uri="{63B3BB69-23CF-44E3-9099-C40C66FF867C}">
                  <a14:compatExt spid="_x0000_s36881"/>
                </a:ext>
                <a:ext uri="{FF2B5EF4-FFF2-40B4-BE49-F238E27FC236}">
                  <a16:creationId xmlns:a16="http://schemas.microsoft.com/office/drawing/2014/main" id="{00000000-0008-0000-0500-00001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1</xdr:col>
          <xdr:colOff>0</xdr:colOff>
          <xdr:row>12</xdr:row>
          <xdr:rowOff>0</xdr:rowOff>
        </xdr:to>
        <xdr:sp macro="" textlink="">
          <xdr:nvSpPr>
            <xdr:cNvPr id="36882" name="ComboBox8" hidden="1">
              <a:extLst>
                <a:ext uri="{63B3BB69-23CF-44E3-9099-C40C66FF867C}">
                  <a14:compatExt spid="_x0000_s36882"/>
                </a:ext>
                <a:ext uri="{FF2B5EF4-FFF2-40B4-BE49-F238E27FC236}">
                  <a16:creationId xmlns:a16="http://schemas.microsoft.com/office/drawing/2014/main" id="{00000000-0008-0000-0500-00001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12</xdr:row>
          <xdr:rowOff>19050</xdr:rowOff>
        </xdr:from>
        <xdr:to>
          <xdr:col>1</xdr:col>
          <xdr:colOff>0</xdr:colOff>
          <xdr:row>13</xdr:row>
          <xdr:rowOff>0</xdr:rowOff>
        </xdr:to>
        <xdr:sp macro="" textlink="">
          <xdr:nvSpPr>
            <xdr:cNvPr id="36883" name="ComboBox9" hidden="1">
              <a:extLst>
                <a:ext uri="{63B3BB69-23CF-44E3-9099-C40C66FF867C}">
                  <a14:compatExt spid="_x0000_s36883"/>
                </a:ext>
                <a:ext uri="{FF2B5EF4-FFF2-40B4-BE49-F238E27FC236}">
                  <a16:creationId xmlns:a16="http://schemas.microsoft.com/office/drawing/2014/main" id="{00000000-0008-0000-0500-000013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12700</xdr:rowOff>
        </xdr:from>
        <xdr:to>
          <xdr:col>1</xdr:col>
          <xdr:colOff>0</xdr:colOff>
          <xdr:row>14</xdr:row>
          <xdr:rowOff>0</xdr:rowOff>
        </xdr:to>
        <xdr:sp macro="" textlink="">
          <xdr:nvSpPr>
            <xdr:cNvPr id="36884" name="ComboBox10" hidden="1">
              <a:extLst>
                <a:ext uri="{63B3BB69-23CF-44E3-9099-C40C66FF867C}">
                  <a14:compatExt spid="_x0000_s36884"/>
                </a:ext>
                <a:ext uri="{FF2B5EF4-FFF2-40B4-BE49-F238E27FC236}">
                  <a16:creationId xmlns:a16="http://schemas.microsoft.com/office/drawing/2014/main" id="{00000000-0008-0000-0500-000014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19050</xdr:rowOff>
        </xdr:from>
        <xdr:to>
          <xdr:col>1</xdr:col>
          <xdr:colOff>0</xdr:colOff>
          <xdr:row>15</xdr:row>
          <xdr:rowOff>0</xdr:rowOff>
        </xdr:to>
        <xdr:sp macro="" textlink="">
          <xdr:nvSpPr>
            <xdr:cNvPr id="36885" name="ComboBox11" hidden="1">
              <a:extLst>
                <a:ext uri="{63B3BB69-23CF-44E3-9099-C40C66FF867C}">
                  <a14:compatExt spid="_x0000_s36885"/>
                </a:ext>
                <a:ext uri="{FF2B5EF4-FFF2-40B4-BE49-F238E27FC236}">
                  <a16:creationId xmlns:a16="http://schemas.microsoft.com/office/drawing/2014/main" id="{00000000-0008-0000-0500-000015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0</xdr:colOff>
          <xdr:row>16</xdr:row>
          <xdr:rowOff>0</xdr:rowOff>
        </xdr:to>
        <xdr:sp macro="" textlink="">
          <xdr:nvSpPr>
            <xdr:cNvPr id="36886" name="ComboBox12" hidden="1">
              <a:extLst>
                <a:ext uri="{63B3BB69-23CF-44E3-9099-C40C66FF867C}">
                  <a14:compatExt spid="_x0000_s36886"/>
                </a:ext>
                <a:ext uri="{FF2B5EF4-FFF2-40B4-BE49-F238E27FC236}">
                  <a16:creationId xmlns:a16="http://schemas.microsoft.com/office/drawing/2014/main" id="{00000000-0008-0000-0500-000016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19050</xdr:rowOff>
        </xdr:from>
        <xdr:to>
          <xdr:col>1</xdr:col>
          <xdr:colOff>0</xdr:colOff>
          <xdr:row>17</xdr:row>
          <xdr:rowOff>0</xdr:rowOff>
        </xdr:to>
        <xdr:sp macro="" textlink="">
          <xdr:nvSpPr>
            <xdr:cNvPr id="36887" name="ComboBox13" hidden="1">
              <a:extLst>
                <a:ext uri="{63B3BB69-23CF-44E3-9099-C40C66FF867C}">
                  <a14:compatExt spid="_x0000_s36887"/>
                </a:ext>
                <a:ext uri="{FF2B5EF4-FFF2-40B4-BE49-F238E27FC236}">
                  <a16:creationId xmlns:a16="http://schemas.microsoft.com/office/drawing/2014/main" id="{00000000-0008-0000-0500-00001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19050</xdr:rowOff>
        </xdr:from>
        <xdr:to>
          <xdr:col>1</xdr:col>
          <xdr:colOff>0</xdr:colOff>
          <xdr:row>29</xdr:row>
          <xdr:rowOff>0</xdr:rowOff>
        </xdr:to>
        <xdr:sp macro="" textlink="">
          <xdr:nvSpPr>
            <xdr:cNvPr id="36888" name="ComboBox14" hidden="1">
              <a:extLst>
                <a:ext uri="{63B3BB69-23CF-44E3-9099-C40C66FF867C}">
                  <a14:compatExt spid="_x0000_s36888"/>
                </a:ext>
                <a:ext uri="{FF2B5EF4-FFF2-40B4-BE49-F238E27FC236}">
                  <a16:creationId xmlns:a16="http://schemas.microsoft.com/office/drawing/2014/main" id="{00000000-0008-0000-0500-000018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19050</xdr:rowOff>
        </xdr:from>
        <xdr:to>
          <xdr:col>1</xdr:col>
          <xdr:colOff>0</xdr:colOff>
          <xdr:row>30</xdr:row>
          <xdr:rowOff>0</xdr:rowOff>
        </xdr:to>
        <xdr:sp macro="" textlink="">
          <xdr:nvSpPr>
            <xdr:cNvPr id="36889" name="ComboBox15" hidden="1">
              <a:extLst>
                <a:ext uri="{63B3BB69-23CF-44E3-9099-C40C66FF867C}">
                  <a14:compatExt spid="_x0000_s36889"/>
                </a:ext>
                <a:ext uri="{FF2B5EF4-FFF2-40B4-BE49-F238E27FC236}">
                  <a16:creationId xmlns:a16="http://schemas.microsoft.com/office/drawing/2014/main" id="{00000000-0008-0000-0500-000019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19050</xdr:rowOff>
        </xdr:from>
        <xdr:to>
          <xdr:col>1</xdr:col>
          <xdr:colOff>0</xdr:colOff>
          <xdr:row>31</xdr:row>
          <xdr:rowOff>0</xdr:rowOff>
        </xdr:to>
        <xdr:sp macro="" textlink="">
          <xdr:nvSpPr>
            <xdr:cNvPr id="36890" name="ComboBox16" hidden="1">
              <a:extLst>
                <a:ext uri="{63B3BB69-23CF-44E3-9099-C40C66FF867C}">
                  <a14:compatExt spid="_x0000_s36890"/>
                </a:ext>
                <a:ext uri="{FF2B5EF4-FFF2-40B4-BE49-F238E27FC236}">
                  <a16:creationId xmlns:a16="http://schemas.microsoft.com/office/drawing/2014/main" id="{00000000-0008-0000-0500-00001A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19050</xdr:rowOff>
        </xdr:from>
        <xdr:to>
          <xdr:col>1</xdr:col>
          <xdr:colOff>0</xdr:colOff>
          <xdr:row>32</xdr:row>
          <xdr:rowOff>0</xdr:rowOff>
        </xdr:to>
        <xdr:sp macro="" textlink="">
          <xdr:nvSpPr>
            <xdr:cNvPr id="36891" name="ComboBox17" hidden="1">
              <a:extLst>
                <a:ext uri="{63B3BB69-23CF-44E3-9099-C40C66FF867C}">
                  <a14:compatExt spid="_x0000_s36891"/>
                </a:ext>
                <a:ext uri="{FF2B5EF4-FFF2-40B4-BE49-F238E27FC236}">
                  <a16:creationId xmlns:a16="http://schemas.microsoft.com/office/drawing/2014/main" id="{00000000-0008-0000-0500-00001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19050</xdr:rowOff>
        </xdr:from>
        <xdr:to>
          <xdr:col>1</xdr:col>
          <xdr:colOff>0</xdr:colOff>
          <xdr:row>33</xdr:row>
          <xdr:rowOff>0</xdr:rowOff>
        </xdr:to>
        <xdr:sp macro="" textlink="">
          <xdr:nvSpPr>
            <xdr:cNvPr id="36892" name="ComboBox18" hidden="1">
              <a:extLst>
                <a:ext uri="{63B3BB69-23CF-44E3-9099-C40C66FF867C}">
                  <a14:compatExt spid="_x0000_s36892"/>
                </a:ext>
                <a:ext uri="{FF2B5EF4-FFF2-40B4-BE49-F238E27FC236}">
                  <a16:creationId xmlns:a16="http://schemas.microsoft.com/office/drawing/2014/main" id="{00000000-0008-0000-0500-00001C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19050</xdr:rowOff>
        </xdr:from>
        <xdr:to>
          <xdr:col>1</xdr:col>
          <xdr:colOff>0</xdr:colOff>
          <xdr:row>34</xdr:row>
          <xdr:rowOff>0</xdr:rowOff>
        </xdr:to>
        <xdr:sp macro="" textlink="">
          <xdr:nvSpPr>
            <xdr:cNvPr id="36893" name="ComboBox19" hidden="1">
              <a:extLst>
                <a:ext uri="{63B3BB69-23CF-44E3-9099-C40C66FF867C}">
                  <a14:compatExt spid="_x0000_s36893"/>
                </a:ext>
                <a:ext uri="{FF2B5EF4-FFF2-40B4-BE49-F238E27FC236}">
                  <a16:creationId xmlns:a16="http://schemas.microsoft.com/office/drawing/2014/main" id="{00000000-0008-0000-0500-00001D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xdr:rowOff>
        </xdr:from>
        <xdr:to>
          <xdr:col>1</xdr:col>
          <xdr:colOff>0</xdr:colOff>
          <xdr:row>35</xdr:row>
          <xdr:rowOff>0</xdr:rowOff>
        </xdr:to>
        <xdr:sp macro="" textlink="">
          <xdr:nvSpPr>
            <xdr:cNvPr id="36894" name="ComboBox20" hidden="1">
              <a:extLst>
                <a:ext uri="{63B3BB69-23CF-44E3-9099-C40C66FF867C}">
                  <a14:compatExt spid="_x0000_s36894"/>
                </a:ext>
                <a:ext uri="{FF2B5EF4-FFF2-40B4-BE49-F238E27FC236}">
                  <a16:creationId xmlns:a16="http://schemas.microsoft.com/office/drawing/2014/main" id="{00000000-0008-0000-0500-00001E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19050</xdr:rowOff>
        </xdr:from>
        <xdr:to>
          <xdr:col>1</xdr:col>
          <xdr:colOff>0</xdr:colOff>
          <xdr:row>36</xdr:row>
          <xdr:rowOff>0</xdr:rowOff>
        </xdr:to>
        <xdr:sp macro="" textlink="">
          <xdr:nvSpPr>
            <xdr:cNvPr id="36895" name="ComboBox21" hidden="1">
              <a:extLst>
                <a:ext uri="{63B3BB69-23CF-44E3-9099-C40C66FF867C}">
                  <a14:compatExt spid="_x0000_s36895"/>
                </a:ext>
                <a:ext uri="{FF2B5EF4-FFF2-40B4-BE49-F238E27FC236}">
                  <a16:creationId xmlns:a16="http://schemas.microsoft.com/office/drawing/2014/main" id="{00000000-0008-0000-0500-00001F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19050</xdr:rowOff>
        </xdr:from>
        <xdr:to>
          <xdr:col>1</xdr:col>
          <xdr:colOff>0</xdr:colOff>
          <xdr:row>37</xdr:row>
          <xdr:rowOff>0</xdr:rowOff>
        </xdr:to>
        <xdr:sp macro="" textlink="">
          <xdr:nvSpPr>
            <xdr:cNvPr id="36896" name="ComboBox22" hidden="1">
              <a:extLst>
                <a:ext uri="{63B3BB69-23CF-44E3-9099-C40C66FF867C}">
                  <a14:compatExt spid="_x0000_s36896"/>
                </a:ext>
                <a:ext uri="{FF2B5EF4-FFF2-40B4-BE49-F238E27FC236}">
                  <a16:creationId xmlns:a16="http://schemas.microsoft.com/office/drawing/2014/main" id="{00000000-0008-0000-0500-000020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19050</xdr:rowOff>
        </xdr:from>
        <xdr:to>
          <xdr:col>1</xdr:col>
          <xdr:colOff>0</xdr:colOff>
          <xdr:row>38</xdr:row>
          <xdr:rowOff>0</xdr:rowOff>
        </xdr:to>
        <xdr:sp macro="" textlink="">
          <xdr:nvSpPr>
            <xdr:cNvPr id="36897" name="ComboBox23" hidden="1">
              <a:extLst>
                <a:ext uri="{63B3BB69-23CF-44E3-9099-C40C66FF867C}">
                  <a14:compatExt spid="_x0000_s36897"/>
                </a:ext>
                <a:ext uri="{FF2B5EF4-FFF2-40B4-BE49-F238E27FC236}">
                  <a16:creationId xmlns:a16="http://schemas.microsoft.com/office/drawing/2014/main" id="{00000000-0008-0000-0500-00002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62</xdr:row>
          <xdr:rowOff>19050</xdr:rowOff>
        </xdr:from>
        <xdr:to>
          <xdr:col>1</xdr:col>
          <xdr:colOff>0</xdr:colOff>
          <xdr:row>63</xdr:row>
          <xdr:rowOff>0</xdr:rowOff>
        </xdr:to>
        <xdr:sp macro="" textlink="">
          <xdr:nvSpPr>
            <xdr:cNvPr id="36898" name="ComboBox24" hidden="1">
              <a:extLst>
                <a:ext uri="{63B3BB69-23CF-44E3-9099-C40C66FF867C}">
                  <a14:compatExt spid="_x0000_s36898"/>
                </a:ext>
                <a:ext uri="{FF2B5EF4-FFF2-40B4-BE49-F238E27FC236}">
                  <a16:creationId xmlns:a16="http://schemas.microsoft.com/office/drawing/2014/main" id="{00000000-0008-0000-0500-00002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19050</xdr:rowOff>
        </xdr:from>
        <xdr:to>
          <xdr:col>15</xdr:col>
          <xdr:colOff>2133600</xdr:colOff>
          <xdr:row>69</xdr:row>
          <xdr:rowOff>12700</xdr:rowOff>
        </xdr:to>
        <xdr:sp macro="" textlink="">
          <xdr:nvSpPr>
            <xdr:cNvPr id="37094" name="ComboBox214" hidden="1">
              <a:extLst>
                <a:ext uri="{63B3BB69-23CF-44E3-9099-C40C66FF867C}">
                  <a14:compatExt spid="_x0000_s37094"/>
                </a:ext>
                <a:ext uri="{FF2B5EF4-FFF2-40B4-BE49-F238E27FC236}">
                  <a16:creationId xmlns:a16="http://schemas.microsoft.com/office/drawing/2014/main" id="{00000000-0008-0000-0500-0000E6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19050</xdr:rowOff>
        </xdr:from>
        <xdr:to>
          <xdr:col>15</xdr:col>
          <xdr:colOff>2133600</xdr:colOff>
          <xdr:row>70</xdr:row>
          <xdr:rowOff>12700</xdr:rowOff>
        </xdr:to>
        <xdr:sp macro="" textlink="">
          <xdr:nvSpPr>
            <xdr:cNvPr id="37095" name="ComboBox215" hidden="1">
              <a:extLst>
                <a:ext uri="{63B3BB69-23CF-44E3-9099-C40C66FF867C}">
                  <a14:compatExt spid="_x0000_s37095"/>
                </a:ext>
                <a:ext uri="{FF2B5EF4-FFF2-40B4-BE49-F238E27FC236}">
                  <a16:creationId xmlns:a16="http://schemas.microsoft.com/office/drawing/2014/main" id="{00000000-0008-0000-0500-0000E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70</xdr:row>
          <xdr:rowOff>19050</xdr:rowOff>
        </xdr:from>
        <xdr:to>
          <xdr:col>15</xdr:col>
          <xdr:colOff>2133600</xdr:colOff>
          <xdr:row>71</xdr:row>
          <xdr:rowOff>12700</xdr:rowOff>
        </xdr:to>
        <xdr:sp macro="" textlink="">
          <xdr:nvSpPr>
            <xdr:cNvPr id="37096" name="ComboBox216" hidden="1">
              <a:extLst>
                <a:ext uri="{63B3BB69-23CF-44E3-9099-C40C66FF867C}">
                  <a14:compatExt spid="_x0000_s37096"/>
                </a:ext>
                <a:ext uri="{FF2B5EF4-FFF2-40B4-BE49-F238E27FC236}">
                  <a16:creationId xmlns:a16="http://schemas.microsoft.com/office/drawing/2014/main" id="{00000000-0008-0000-0500-0000E8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19050</xdr:rowOff>
        </xdr:from>
        <xdr:to>
          <xdr:col>15</xdr:col>
          <xdr:colOff>2133600</xdr:colOff>
          <xdr:row>72</xdr:row>
          <xdr:rowOff>12700</xdr:rowOff>
        </xdr:to>
        <xdr:sp macro="" textlink="">
          <xdr:nvSpPr>
            <xdr:cNvPr id="37097" name="ComboBox217" hidden="1">
              <a:extLst>
                <a:ext uri="{63B3BB69-23CF-44E3-9099-C40C66FF867C}">
                  <a14:compatExt spid="_x0000_s37097"/>
                </a:ext>
                <a:ext uri="{FF2B5EF4-FFF2-40B4-BE49-F238E27FC236}">
                  <a16:creationId xmlns:a16="http://schemas.microsoft.com/office/drawing/2014/main" id="{00000000-0008-0000-0500-0000E9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19050</xdr:rowOff>
        </xdr:from>
        <xdr:to>
          <xdr:col>15</xdr:col>
          <xdr:colOff>2133600</xdr:colOff>
          <xdr:row>73</xdr:row>
          <xdr:rowOff>12700</xdr:rowOff>
        </xdr:to>
        <xdr:sp macro="" textlink="">
          <xdr:nvSpPr>
            <xdr:cNvPr id="37098" name="ComboBox218" hidden="1">
              <a:extLst>
                <a:ext uri="{63B3BB69-23CF-44E3-9099-C40C66FF867C}">
                  <a14:compatExt spid="_x0000_s37098"/>
                </a:ext>
                <a:ext uri="{FF2B5EF4-FFF2-40B4-BE49-F238E27FC236}">
                  <a16:creationId xmlns:a16="http://schemas.microsoft.com/office/drawing/2014/main" id="{00000000-0008-0000-0500-0000EA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73</xdr:row>
          <xdr:rowOff>19050</xdr:rowOff>
        </xdr:from>
        <xdr:to>
          <xdr:col>15</xdr:col>
          <xdr:colOff>2133600</xdr:colOff>
          <xdr:row>74</xdr:row>
          <xdr:rowOff>12700</xdr:rowOff>
        </xdr:to>
        <xdr:sp macro="" textlink="">
          <xdr:nvSpPr>
            <xdr:cNvPr id="37099" name="ComboBox219" hidden="1">
              <a:extLst>
                <a:ext uri="{63B3BB69-23CF-44E3-9099-C40C66FF867C}">
                  <a14:compatExt spid="_x0000_s37099"/>
                </a:ext>
                <a:ext uri="{FF2B5EF4-FFF2-40B4-BE49-F238E27FC236}">
                  <a16:creationId xmlns:a16="http://schemas.microsoft.com/office/drawing/2014/main" id="{00000000-0008-0000-0500-0000E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74</xdr:row>
          <xdr:rowOff>19050</xdr:rowOff>
        </xdr:from>
        <xdr:to>
          <xdr:col>15</xdr:col>
          <xdr:colOff>2133600</xdr:colOff>
          <xdr:row>75</xdr:row>
          <xdr:rowOff>12700</xdr:rowOff>
        </xdr:to>
        <xdr:sp macro="" textlink="">
          <xdr:nvSpPr>
            <xdr:cNvPr id="37100" name="ComboBox220" hidden="1">
              <a:extLst>
                <a:ext uri="{63B3BB69-23CF-44E3-9099-C40C66FF867C}">
                  <a14:compatExt spid="_x0000_s37100"/>
                </a:ext>
                <a:ext uri="{FF2B5EF4-FFF2-40B4-BE49-F238E27FC236}">
                  <a16:creationId xmlns:a16="http://schemas.microsoft.com/office/drawing/2014/main" id="{00000000-0008-0000-0500-0000EC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19050</xdr:rowOff>
        </xdr:from>
        <xdr:to>
          <xdr:col>15</xdr:col>
          <xdr:colOff>2133600</xdr:colOff>
          <xdr:row>76</xdr:row>
          <xdr:rowOff>12700</xdr:rowOff>
        </xdr:to>
        <xdr:sp macro="" textlink="">
          <xdr:nvSpPr>
            <xdr:cNvPr id="37101" name="ComboBox221" hidden="1">
              <a:extLst>
                <a:ext uri="{63B3BB69-23CF-44E3-9099-C40C66FF867C}">
                  <a14:compatExt spid="_x0000_s37101"/>
                </a:ext>
                <a:ext uri="{FF2B5EF4-FFF2-40B4-BE49-F238E27FC236}">
                  <a16:creationId xmlns:a16="http://schemas.microsoft.com/office/drawing/2014/main" id="{00000000-0008-0000-0500-0000ED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76</xdr:row>
          <xdr:rowOff>19050</xdr:rowOff>
        </xdr:from>
        <xdr:to>
          <xdr:col>15</xdr:col>
          <xdr:colOff>2133600</xdr:colOff>
          <xdr:row>77</xdr:row>
          <xdr:rowOff>12700</xdr:rowOff>
        </xdr:to>
        <xdr:sp macro="" textlink="">
          <xdr:nvSpPr>
            <xdr:cNvPr id="37102" name="ComboBox222" hidden="1">
              <a:extLst>
                <a:ext uri="{63B3BB69-23CF-44E3-9099-C40C66FF867C}">
                  <a14:compatExt spid="_x0000_s37102"/>
                </a:ext>
                <a:ext uri="{FF2B5EF4-FFF2-40B4-BE49-F238E27FC236}">
                  <a16:creationId xmlns:a16="http://schemas.microsoft.com/office/drawing/2014/main" id="{00000000-0008-0000-0500-0000EE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77</xdr:row>
          <xdr:rowOff>19050</xdr:rowOff>
        </xdr:from>
        <xdr:to>
          <xdr:col>15</xdr:col>
          <xdr:colOff>2133600</xdr:colOff>
          <xdr:row>78</xdr:row>
          <xdr:rowOff>12700</xdr:rowOff>
        </xdr:to>
        <xdr:sp macro="" textlink="">
          <xdr:nvSpPr>
            <xdr:cNvPr id="37103" name="ComboBox223" hidden="1">
              <a:extLst>
                <a:ext uri="{63B3BB69-23CF-44E3-9099-C40C66FF867C}">
                  <a14:compatExt spid="_x0000_s37103"/>
                </a:ext>
                <a:ext uri="{FF2B5EF4-FFF2-40B4-BE49-F238E27FC236}">
                  <a16:creationId xmlns:a16="http://schemas.microsoft.com/office/drawing/2014/main" id="{00000000-0008-0000-0500-0000EF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19050</xdr:rowOff>
        </xdr:from>
        <xdr:to>
          <xdr:col>15</xdr:col>
          <xdr:colOff>2133600</xdr:colOff>
          <xdr:row>79</xdr:row>
          <xdr:rowOff>12700</xdr:rowOff>
        </xdr:to>
        <xdr:sp macro="" textlink="">
          <xdr:nvSpPr>
            <xdr:cNvPr id="37104" name="ComboBox224" hidden="1">
              <a:extLst>
                <a:ext uri="{63B3BB69-23CF-44E3-9099-C40C66FF867C}">
                  <a14:compatExt spid="_x0000_s37104"/>
                </a:ext>
                <a:ext uri="{FF2B5EF4-FFF2-40B4-BE49-F238E27FC236}">
                  <a16:creationId xmlns:a16="http://schemas.microsoft.com/office/drawing/2014/main" id="{00000000-0008-0000-0500-0000F0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19050</xdr:rowOff>
        </xdr:from>
        <xdr:to>
          <xdr:col>15</xdr:col>
          <xdr:colOff>2133600</xdr:colOff>
          <xdr:row>80</xdr:row>
          <xdr:rowOff>12700</xdr:rowOff>
        </xdr:to>
        <xdr:sp macro="" textlink="">
          <xdr:nvSpPr>
            <xdr:cNvPr id="37105" name="ComboBox225" hidden="1">
              <a:extLst>
                <a:ext uri="{63B3BB69-23CF-44E3-9099-C40C66FF867C}">
                  <a14:compatExt spid="_x0000_s37105"/>
                </a:ext>
                <a:ext uri="{FF2B5EF4-FFF2-40B4-BE49-F238E27FC236}">
                  <a16:creationId xmlns:a16="http://schemas.microsoft.com/office/drawing/2014/main" id="{00000000-0008-0000-0500-0000F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19050</xdr:rowOff>
        </xdr:from>
        <xdr:to>
          <xdr:col>15</xdr:col>
          <xdr:colOff>2133600</xdr:colOff>
          <xdr:row>81</xdr:row>
          <xdr:rowOff>12700</xdr:rowOff>
        </xdr:to>
        <xdr:sp macro="" textlink="">
          <xdr:nvSpPr>
            <xdr:cNvPr id="37106" name="ComboBox226" hidden="1">
              <a:extLst>
                <a:ext uri="{63B3BB69-23CF-44E3-9099-C40C66FF867C}">
                  <a14:compatExt spid="_x0000_s37106"/>
                </a:ext>
                <a:ext uri="{FF2B5EF4-FFF2-40B4-BE49-F238E27FC236}">
                  <a16:creationId xmlns:a16="http://schemas.microsoft.com/office/drawing/2014/main" id="{00000000-0008-0000-0500-0000F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81</xdr:row>
          <xdr:rowOff>19050</xdr:rowOff>
        </xdr:from>
        <xdr:to>
          <xdr:col>15</xdr:col>
          <xdr:colOff>2133600</xdr:colOff>
          <xdr:row>82</xdr:row>
          <xdr:rowOff>12700</xdr:rowOff>
        </xdr:to>
        <xdr:sp macro="" textlink="">
          <xdr:nvSpPr>
            <xdr:cNvPr id="37107" name="ComboBox227" hidden="1">
              <a:extLst>
                <a:ext uri="{63B3BB69-23CF-44E3-9099-C40C66FF867C}">
                  <a14:compatExt spid="_x0000_s37107"/>
                </a:ext>
                <a:ext uri="{FF2B5EF4-FFF2-40B4-BE49-F238E27FC236}">
                  <a16:creationId xmlns:a16="http://schemas.microsoft.com/office/drawing/2014/main" id="{00000000-0008-0000-0500-0000F3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82</xdr:row>
          <xdr:rowOff>19050</xdr:rowOff>
        </xdr:from>
        <xdr:to>
          <xdr:col>15</xdr:col>
          <xdr:colOff>2133600</xdr:colOff>
          <xdr:row>83</xdr:row>
          <xdr:rowOff>12700</xdr:rowOff>
        </xdr:to>
        <xdr:sp macro="" textlink="">
          <xdr:nvSpPr>
            <xdr:cNvPr id="37108" name="ComboBox228" hidden="1">
              <a:extLst>
                <a:ext uri="{63B3BB69-23CF-44E3-9099-C40C66FF867C}">
                  <a14:compatExt spid="_x0000_s37108"/>
                </a:ext>
                <a:ext uri="{FF2B5EF4-FFF2-40B4-BE49-F238E27FC236}">
                  <a16:creationId xmlns:a16="http://schemas.microsoft.com/office/drawing/2014/main" id="{00000000-0008-0000-0500-0000F4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83</xdr:row>
          <xdr:rowOff>19050</xdr:rowOff>
        </xdr:from>
        <xdr:to>
          <xdr:col>15</xdr:col>
          <xdr:colOff>2133600</xdr:colOff>
          <xdr:row>84</xdr:row>
          <xdr:rowOff>12700</xdr:rowOff>
        </xdr:to>
        <xdr:sp macro="" textlink="">
          <xdr:nvSpPr>
            <xdr:cNvPr id="37109" name="ComboBox229" hidden="1">
              <a:extLst>
                <a:ext uri="{63B3BB69-23CF-44E3-9099-C40C66FF867C}">
                  <a14:compatExt spid="_x0000_s37109"/>
                </a:ext>
                <a:ext uri="{FF2B5EF4-FFF2-40B4-BE49-F238E27FC236}">
                  <a16:creationId xmlns:a16="http://schemas.microsoft.com/office/drawing/2014/main" id="{00000000-0008-0000-0500-0000F5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84</xdr:row>
          <xdr:rowOff>19050</xdr:rowOff>
        </xdr:from>
        <xdr:to>
          <xdr:col>15</xdr:col>
          <xdr:colOff>2133600</xdr:colOff>
          <xdr:row>85</xdr:row>
          <xdr:rowOff>12700</xdr:rowOff>
        </xdr:to>
        <xdr:sp macro="" textlink="">
          <xdr:nvSpPr>
            <xdr:cNvPr id="37110" name="ComboBox230" hidden="1">
              <a:extLst>
                <a:ext uri="{63B3BB69-23CF-44E3-9099-C40C66FF867C}">
                  <a14:compatExt spid="_x0000_s37110"/>
                </a:ext>
                <a:ext uri="{FF2B5EF4-FFF2-40B4-BE49-F238E27FC236}">
                  <a16:creationId xmlns:a16="http://schemas.microsoft.com/office/drawing/2014/main" id="{00000000-0008-0000-0500-0000F6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85</xdr:row>
          <xdr:rowOff>19050</xdr:rowOff>
        </xdr:from>
        <xdr:to>
          <xdr:col>15</xdr:col>
          <xdr:colOff>2133600</xdr:colOff>
          <xdr:row>86</xdr:row>
          <xdr:rowOff>12700</xdr:rowOff>
        </xdr:to>
        <xdr:sp macro="" textlink="">
          <xdr:nvSpPr>
            <xdr:cNvPr id="37111" name="ComboBox231" hidden="1">
              <a:extLst>
                <a:ext uri="{63B3BB69-23CF-44E3-9099-C40C66FF867C}">
                  <a14:compatExt spid="_x0000_s37111"/>
                </a:ext>
                <a:ext uri="{FF2B5EF4-FFF2-40B4-BE49-F238E27FC236}">
                  <a16:creationId xmlns:a16="http://schemas.microsoft.com/office/drawing/2014/main" id="{00000000-0008-0000-0500-0000F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86</xdr:row>
          <xdr:rowOff>19050</xdr:rowOff>
        </xdr:from>
        <xdr:to>
          <xdr:col>15</xdr:col>
          <xdr:colOff>2133600</xdr:colOff>
          <xdr:row>87</xdr:row>
          <xdr:rowOff>12700</xdr:rowOff>
        </xdr:to>
        <xdr:sp macro="" textlink="">
          <xdr:nvSpPr>
            <xdr:cNvPr id="37112" name="ComboBox232" hidden="1">
              <a:extLst>
                <a:ext uri="{63B3BB69-23CF-44E3-9099-C40C66FF867C}">
                  <a14:compatExt spid="_x0000_s37112"/>
                </a:ext>
                <a:ext uri="{FF2B5EF4-FFF2-40B4-BE49-F238E27FC236}">
                  <a16:creationId xmlns:a16="http://schemas.microsoft.com/office/drawing/2014/main" id="{00000000-0008-0000-0500-0000F8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19050</xdr:rowOff>
        </xdr:from>
        <xdr:to>
          <xdr:col>15</xdr:col>
          <xdr:colOff>2133600</xdr:colOff>
          <xdr:row>88</xdr:row>
          <xdr:rowOff>12700</xdr:rowOff>
        </xdr:to>
        <xdr:sp macro="" textlink="">
          <xdr:nvSpPr>
            <xdr:cNvPr id="37113" name="ComboBox233" hidden="1">
              <a:extLst>
                <a:ext uri="{63B3BB69-23CF-44E3-9099-C40C66FF867C}">
                  <a14:compatExt spid="_x0000_s37113"/>
                </a:ext>
                <a:ext uri="{FF2B5EF4-FFF2-40B4-BE49-F238E27FC236}">
                  <a16:creationId xmlns:a16="http://schemas.microsoft.com/office/drawing/2014/main" id="{00000000-0008-0000-0500-0000F9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88</xdr:row>
          <xdr:rowOff>19050</xdr:rowOff>
        </xdr:from>
        <xdr:to>
          <xdr:col>15</xdr:col>
          <xdr:colOff>2133600</xdr:colOff>
          <xdr:row>89</xdr:row>
          <xdr:rowOff>12700</xdr:rowOff>
        </xdr:to>
        <xdr:sp macro="" textlink="">
          <xdr:nvSpPr>
            <xdr:cNvPr id="37114" name="ComboBox234" hidden="1">
              <a:extLst>
                <a:ext uri="{63B3BB69-23CF-44E3-9099-C40C66FF867C}">
                  <a14:compatExt spid="_x0000_s37114"/>
                </a:ext>
                <a:ext uri="{FF2B5EF4-FFF2-40B4-BE49-F238E27FC236}">
                  <a16:creationId xmlns:a16="http://schemas.microsoft.com/office/drawing/2014/main" id="{00000000-0008-0000-0500-0000FA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89</xdr:row>
          <xdr:rowOff>19050</xdr:rowOff>
        </xdr:from>
        <xdr:to>
          <xdr:col>15</xdr:col>
          <xdr:colOff>2133600</xdr:colOff>
          <xdr:row>90</xdr:row>
          <xdr:rowOff>12700</xdr:rowOff>
        </xdr:to>
        <xdr:sp macro="" textlink="">
          <xdr:nvSpPr>
            <xdr:cNvPr id="37115" name="ComboBox235" hidden="1">
              <a:extLst>
                <a:ext uri="{63B3BB69-23CF-44E3-9099-C40C66FF867C}">
                  <a14:compatExt spid="_x0000_s37115"/>
                </a:ext>
                <a:ext uri="{FF2B5EF4-FFF2-40B4-BE49-F238E27FC236}">
                  <a16:creationId xmlns:a16="http://schemas.microsoft.com/office/drawing/2014/main" id="{00000000-0008-0000-0500-0000F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68</xdr:row>
          <xdr:rowOff>19050</xdr:rowOff>
        </xdr:from>
        <xdr:to>
          <xdr:col>1</xdr:col>
          <xdr:colOff>38100</xdr:colOff>
          <xdr:row>69</xdr:row>
          <xdr:rowOff>12700</xdr:rowOff>
        </xdr:to>
        <xdr:sp macro="" textlink="">
          <xdr:nvSpPr>
            <xdr:cNvPr id="37117" name="ComboBox236" hidden="1">
              <a:extLst>
                <a:ext uri="{63B3BB69-23CF-44E3-9099-C40C66FF867C}">
                  <a14:compatExt spid="_x0000_s37117"/>
                </a:ext>
                <a:ext uri="{FF2B5EF4-FFF2-40B4-BE49-F238E27FC236}">
                  <a16:creationId xmlns:a16="http://schemas.microsoft.com/office/drawing/2014/main" id="{00000000-0008-0000-0500-0000FD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69</xdr:row>
          <xdr:rowOff>19050</xdr:rowOff>
        </xdr:from>
        <xdr:to>
          <xdr:col>1</xdr:col>
          <xdr:colOff>31750</xdr:colOff>
          <xdr:row>70</xdr:row>
          <xdr:rowOff>12700</xdr:rowOff>
        </xdr:to>
        <xdr:sp macro="" textlink="">
          <xdr:nvSpPr>
            <xdr:cNvPr id="37118" name="ComboBox237" hidden="1">
              <a:extLst>
                <a:ext uri="{63B3BB69-23CF-44E3-9099-C40C66FF867C}">
                  <a14:compatExt spid="_x0000_s37118"/>
                </a:ext>
                <a:ext uri="{FF2B5EF4-FFF2-40B4-BE49-F238E27FC236}">
                  <a16:creationId xmlns:a16="http://schemas.microsoft.com/office/drawing/2014/main" id="{00000000-0008-0000-0500-0000FE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70</xdr:row>
          <xdr:rowOff>19050</xdr:rowOff>
        </xdr:from>
        <xdr:to>
          <xdr:col>1</xdr:col>
          <xdr:colOff>31750</xdr:colOff>
          <xdr:row>71</xdr:row>
          <xdr:rowOff>12700</xdr:rowOff>
        </xdr:to>
        <xdr:sp macro="" textlink="">
          <xdr:nvSpPr>
            <xdr:cNvPr id="37119" name="ComboBox238" hidden="1">
              <a:extLst>
                <a:ext uri="{63B3BB69-23CF-44E3-9099-C40C66FF867C}">
                  <a14:compatExt spid="_x0000_s37119"/>
                </a:ext>
                <a:ext uri="{FF2B5EF4-FFF2-40B4-BE49-F238E27FC236}">
                  <a16:creationId xmlns:a16="http://schemas.microsoft.com/office/drawing/2014/main" id="{00000000-0008-0000-0500-0000FF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71</xdr:row>
          <xdr:rowOff>19050</xdr:rowOff>
        </xdr:from>
        <xdr:to>
          <xdr:col>1</xdr:col>
          <xdr:colOff>31750</xdr:colOff>
          <xdr:row>72</xdr:row>
          <xdr:rowOff>12700</xdr:rowOff>
        </xdr:to>
        <xdr:sp macro="" textlink="">
          <xdr:nvSpPr>
            <xdr:cNvPr id="37120" name="ComboBox239" hidden="1">
              <a:extLst>
                <a:ext uri="{63B3BB69-23CF-44E3-9099-C40C66FF867C}">
                  <a14:compatExt spid="_x0000_s37120"/>
                </a:ext>
                <a:ext uri="{FF2B5EF4-FFF2-40B4-BE49-F238E27FC236}">
                  <a16:creationId xmlns:a16="http://schemas.microsoft.com/office/drawing/2014/main" id="{00000000-0008-0000-0500-000000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72</xdr:row>
          <xdr:rowOff>19050</xdr:rowOff>
        </xdr:from>
        <xdr:to>
          <xdr:col>1</xdr:col>
          <xdr:colOff>31750</xdr:colOff>
          <xdr:row>73</xdr:row>
          <xdr:rowOff>12700</xdr:rowOff>
        </xdr:to>
        <xdr:sp macro="" textlink="">
          <xdr:nvSpPr>
            <xdr:cNvPr id="37121" name="ComboBox240" hidden="1">
              <a:extLst>
                <a:ext uri="{63B3BB69-23CF-44E3-9099-C40C66FF867C}">
                  <a14:compatExt spid="_x0000_s37121"/>
                </a:ext>
                <a:ext uri="{FF2B5EF4-FFF2-40B4-BE49-F238E27FC236}">
                  <a16:creationId xmlns:a16="http://schemas.microsoft.com/office/drawing/2014/main" id="{00000000-0008-0000-0500-000001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73</xdr:row>
          <xdr:rowOff>19050</xdr:rowOff>
        </xdr:from>
        <xdr:to>
          <xdr:col>1</xdr:col>
          <xdr:colOff>31750</xdr:colOff>
          <xdr:row>74</xdr:row>
          <xdr:rowOff>12700</xdr:rowOff>
        </xdr:to>
        <xdr:sp macro="" textlink="">
          <xdr:nvSpPr>
            <xdr:cNvPr id="37122" name="ComboBox241" hidden="1">
              <a:extLst>
                <a:ext uri="{63B3BB69-23CF-44E3-9099-C40C66FF867C}">
                  <a14:compatExt spid="_x0000_s37122"/>
                </a:ext>
                <a:ext uri="{FF2B5EF4-FFF2-40B4-BE49-F238E27FC236}">
                  <a16:creationId xmlns:a16="http://schemas.microsoft.com/office/drawing/2014/main" id="{00000000-0008-0000-0500-000002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74</xdr:row>
          <xdr:rowOff>19050</xdr:rowOff>
        </xdr:from>
        <xdr:to>
          <xdr:col>1</xdr:col>
          <xdr:colOff>31750</xdr:colOff>
          <xdr:row>75</xdr:row>
          <xdr:rowOff>12700</xdr:rowOff>
        </xdr:to>
        <xdr:sp macro="" textlink="">
          <xdr:nvSpPr>
            <xdr:cNvPr id="37123" name="ComboBox242" hidden="1">
              <a:extLst>
                <a:ext uri="{63B3BB69-23CF-44E3-9099-C40C66FF867C}">
                  <a14:compatExt spid="_x0000_s37123"/>
                </a:ext>
                <a:ext uri="{FF2B5EF4-FFF2-40B4-BE49-F238E27FC236}">
                  <a16:creationId xmlns:a16="http://schemas.microsoft.com/office/drawing/2014/main" id="{00000000-0008-0000-0500-000003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75</xdr:row>
          <xdr:rowOff>19050</xdr:rowOff>
        </xdr:from>
        <xdr:to>
          <xdr:col>1</xdr:col>
          <xdr:colOff>31750</xdr:colOff>
          <xdr:row>76</xdr:row>
          <xdr:rowOff>12700</xdr:rowOff>
        </xdr:to>
        <xdr:sp macro="" textlink="">
          <xdr:nvSpPr>
            <xdr:cNvPr id="37124" name="ComboBox243" hidden="1">
              <a:extLst>
                <a:ext uri="{63B3BB69-23CF-44E3-9099-C40C66FF867C}">
                  <a14:compatExt spid="_x0000_s37124"/>
                </a:ext>
                <a:ext uri="{FF2B5EF4-FFF2-40B4-BE49-F238E27FC236}">
                  <a16:creationId xmlns:a16="http://schemas.microsoft.com/office/drawing/2014/main" id="{00000000-0008-0000-0500-000004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76</xdr:row>
          <xdr:rowOff>19050</xdr:rowOff>
        </xdr:from>
        <xdr:to>
          <xdr:col>1</xdr:col>
          <xdr:colOff>31750</xdr:colOff>
          <xdr:row>77</xdr:row>
          <xdr:rowOff>12700</xdr:rowOff>
        </xdr:to>
        <xdr:sp macro="" textlink="">
          <xdr:nvSpPr>
            <xdr:cNvPr id="37125" name="ComboBox244" hidden="1">
              <a:extLst>
                <a:ext uri="{63B3BB69-23CF-44E3-9099-C40C66FF867C}">
                  <a14:compatExt spid="_x0000_s37125"/>
                </a:ext>
                <a:ext uri="{FF2B5EF4-FFF2-40B4-BE49-F238E27FC236}">
                  <a16:creationId xmlns:a16="http://schemas.microsoft.com/office/drawing/2014/main" id="{00000000-0008-0000-0500-000005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77</xdr:row>
          <xdr:rowOff>19050</xdr:rowOff>
        </xdr:from>
        <xdr:to>
          <xdr:col>1</xdr:col>
          <xdr:colOff>31750</xdr:colOff>
          <xdr:row>78</xdr:row>
          <xdr:rowOff>12700</xdr:rowOff>
        </xdr:to>
        <xdr:sp macro="" textlink="">
          <xdr:nvSpPr>
            <xdr:cNvPr id="37126" name="ComboBox245" hidden="1">
              <a:extLst>
                <a:ext uri="{63B3BB69-23CF-44E3-9099-C40C66FF867C}">
                  <a14:compatExt spid="_x0000_s37126"/>
                </a:ext>
                <a:ext uri="{FF2B5EF4-FFF2-40B4-BE49-F238E27FC236}">
                  <a16:creationId xmlns:a16="http://schemas.microsoft.com/office/drawing/2014/main" id="{00000000-0008-0000-0500-000006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78</xdr:row>
          <xdr:rowOff>19050</xdr:rowOff>
        </xdr:from>
        <xdr:to>
          <xdr:col>1</xdr:col>
          <xdr:colOff>31750</xdr:colOff>
          <xdr:row>79</xdr:row>
          <xdr:rowOff>12700</xdr:rowOff>
        </xdr:to>
        <xdr:sp macro="" textlink="">
          <xdr:nvSpPr>
            <xdr:cNvPr id="37127" name="ComboBox246" hidden="1">
              <a:extLst>
                <a:ext uri="{63B3BB69-23CF-44E3-9099-C40C66FF867C}">
                  <a14:compatExt spid="_x0000_s37127"/>
                </a:ext>
                <a:ext uri="{FF2B5EF4-FFF2-40B4-BE49-F238E27FC236}">
                  <a16:creationId xmlns:a16="http://schemas.microsoft.com/office/drawing/2014/main" id="{00000000-0008-0000-0500-000007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79</xdr:row>
          <xdr:rowOff>19050</xdr:rowOff>
        </xdr:from>
        <xdr:to>
          <xdr:col>1</xdr:col>
          <xdr:colOff>31750</xdr:colOff>
          <xdr:row>80</xdr:row>
          <xdr:rowOff>12700</xdr:rowOff>
        </xdr:to>
        <xdr:sp macro="" textlink="">
          <xdr:nvSpPr>
            <xdr:cNvPr id="37128" name="ComboBox247" hidden="1">
              <a:extLst>
                <a:ext uri="{63B3BB69-23CF-44E3-9099-C40C66FF867C}">
                  <a14:compatExt spid="_x0000_s37128"/>
                </a:ext>
                <a:ext uri="{FF2B5EF4-FFF2-40B4-BE49-F238E27FC236}">
                  <a16:creationId xmlns:a16="http://schemas.microsoft.com/office/drawing/2014/main" id="{00000000-0008-0000-0500-000008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80</xdr:row>
          <xdr:rowOff>19050</xdr:rowOff>
        </xdr:from>
        <xdr:to>
          <xdr:col>1</xdr:col>
          <xdr:colOff>31750</xdr:colOff>
          <xdr:row>81</xdr:row>
          <xdr:rowOff>12700</xdr:rowOff>
        </xdr:to>
        <xdr:sp macro="" textlink="">
          <xdr:nvSpPr>
            <xdr:cNvPr id="37129" name="ComboBox248" hidden="1">
              <a:extLst>
                <a:ext uri="{63B3BB69-23CF-44E3-9099-C40C66FF867C}">
                  <a14:compatExt spid="_x0000_s37129"/>
                </a:ext>
                <a:ext uri="{FF2B5EF4-FFF2-40B4-BE49-F238E27FC236}">
                  <a16:creationId xmlns:a16="http://schemas.microsoft.com/office/drawing/2014/main" id="{00000000-0008-0000-0500-000009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81</xdr:row>
          <xdr:rowOff>19050</xdr:rowOff>
        </xdr:from>
        <xdr:to>
          <xdr:col>1</xdr:col>
          <xdr:colOff>31750</xdr:colOff>
          <xdr:row>82</xdr:row>
          <xdr:rowOff>12700</xdr:rowOff>
        </xdr:to>
        <xdr:sp macro="" textlink="">
          <xdr:nvSpPr>
            <xdr:cNvPr id="37130" name="ComboBox249" hidden="1">
              <a:extLst>
                <a:ext uri="{63B3BB69-23CF-44E3-9099-C40C66FF867C}">
                  <a14:compatExt spid="_x0000_s37130"/>
                </a:ext>
                <a:ext uri="{FF2B5EF4-FFF2-40B4-BE49-F238E27FC236}">
                  <a16:creationId xmlns:a16="http://schemas.microsoft.com/office/drawing/2014/main" id="{00000000-0008-0000-0500-00000A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82</xdr:row>
          <xdr:rowOff>19050</xdr:rowOff>
        </xdr:from>
        <xdr:to>
          <xdr:col>1</xdr:col>
          <xdr:colOff>31750</xdr:colOff>
          <xdr:row>83</xdr:row>
          <xdr:rowOff>12700</xdr:rowOff>
        </xdr:to>
        <xdr:sp macro="" textlink="">
          <xdr:nvSpPr>
            <xdr:cNvPr id="37131" name="ComboBox250" hidden="1">
              <a:extLst>
                <a:ext uri="{63B3BB69-23CF-44E3-9099-C40C66FF867C}">
                  <a14:compatExt spid="_x0000_s37131"/>
                </a:ext>
                <a:ext uri="{FF2B5EF4-FFF2-40B4-BE49-F238E27FC236}">
                  <a16:creationId xmlns:a16="http://schemas.microsoft.com/office/drawing/2014/main" id="{00000000-0008-0000-0500-00000B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83</xdr:row>
          <xdr:rowOff>19050</xdr:rowOff>
        </xdr:from>
        <xdr:to>
          <xdr:col>1</xdr:col>
          <xdr:colOff>31750</xdr:colOff>
          <xdr:row>84</xdr:row>
          <xdr:rowOff>12700</xdr:rowOff>
        </xdr:to>
        <xdr:sp macro="" textlink="">
          <xdr:nvSpPr>
            <xdr:cNvPr id="37132" name="ComboBox251" hidden="1">
              <a:extLst>
                <a:ext uri="{63B3BB69-23CF-44E3-9099-C40C66FF867C}">
                  <a14:compatExt spid="_x0000_s37132"/>
                </a:ext>
                <a:ext uri="{FF2B5EF4-FFF2-40B4-BE49-F238E27FC236}">
                  <a16:creationId xmlns:a16="http://schemas.microsoft.com/office/drawing/2014/main" id="{00000000-0008-0000-0500-00000C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19050</xdr:rowOff>
        </xdr:from>
        <xdr:to>
          <xdr:col>1</xdr:col>
          <xdr:colOff>31750</xdr:colOff>
          <xdr:row>85</xdr:row>
          <xdr:rowOff>12700</xdr:rowOff>
        </xdr:to>
        <xdr:sp macro="" textlink="">
          <xdr:nvSpPr>
            <xdr:cNvPr id="37133" name="ComboBox252" hidden="1">
              <a:extLst>
                <a:ext uri="{63B3BB69-23CF-44E3-9099-C40C66FF867C}">
                  <a14:compatExt spid="_x0000_s37133"/>
                </a:ext>
                <a:ext uri="{FF2B5EF4-FFF2-40B4-BE49-F238E27FC236}">
                  <a16:creationId xmlns:a16="http://schemas.microsoft.com/office/drawing/2014/main" id="{00000000-0008-0000-0500-00000D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19050</xdr:rowOff>
        </xdr:from>
        <xdr:to>
          <xdr:col>1</xdr:col>
          <xdr:colOff>31750</xdr:colOff>
          <xdr:row>86</xdr:row>
          <xdr:rowOff>12700</xdr:rowOff>
        </xdr:to>
        <xdr:sp macro="" textlink="">
          <xdr:nvSpPr>
            <xdr:cNvPr id="37134" name="ComboBox253" hidden="1">
              <a:extLst>
                <a:ext uri="{63B3BB69-23CF-44E3-9099-C40C66FF867C}">
                  <a14:compatExt spid="_x0000_s37134"/>
                </a:ext>
                <a:ext uri="{FF2B5EF4-FFF2-40B4-BE49-F238E27FC236}">
                  <a16:creationId xmlns:a16="http://schemas.microsoft.com/office/drawing/2014/main" id="{00000000-0008-0000-0500-00000E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19050</xdr:rowOff>
        </xdr:from>
        <xdr:to>
          <xdr:col>1</xdr:col>
          <xdr:colOff>31750</xdr:colOff>
          <xdr:row>87</xdr:row>
          <xdr:rowOff>12700</xdr:rowOff>
        </xdr:to>
        <xdr:sp macro="" textlink="">
          <xdr:nvSpPr>
            <xdr:cNvPr id="37135" name="ComboBox254" hidden="1">
              <a:extLst>
                <a:ext uri="{63B3BB69-23CF-44E3-9099-C40C66FF867C}">
                  <a14:compatExt spid="_x0000_s37135"/>
                </a:ext>
                <a:ext uri="{FF2B5EF4-FFF2-40B4-BE49-F238E27FC236}">
                  <a16:creationId xmlns:a16="http://schemas.microsoft.com/office/drawing/2014/main" id="{00000000-0008-0000-0500-00000F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19050</xdr:rowOff>
        </xdr:from>
        <xdr:to>
          <xdr:col>1</xdr:col>
          <xdr:colOff>31750</xdr:colOff>
          <xdr:row>88</xdr:row>
          <xdr:rowOff>12700</xdr:rowOff>
        </xdr:to>
        <xdr:sp macro="" textlink="">
          <xdr:nvSpPr>
            <xdr:cNvPr id="37136" name="ComboBox255" hidden="1">
              <a:extLst>
                <a:ext uri="{63B3BB69-23CF-44E3-9099-C40C66FF867C}">
                  <a14:compatExt spid="_x0000_s37136"/>
                </a:ext>
                <a:ext uri="{FF2B5EF4-FFF2-40B4-BE49-F238E27FC236}">
                  <a16:creationId xmlns:a16="http://schemas.microsoft.com/office/drawing/2014/main" id="{00000000-0008-0000-0500-000010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xdr:rowOff>
        </xdr:from>
        <xdr:to>
          <xdr:col>1</xdr:col>
          <xdr:colOff>31750</xdr:colOff>
          <xdr:row>89</xdr:row>
          <xdr:rowOff>12700</xdr:rowOff>
        </xdr:to>
        <xdr:sp macro="" textlink="">
          <xdr:nvSpPr>
            <xdr:cNvPr id="37137" name="ComboBox256" hidden="1">
              <a:extLst>
                <a:ext uri="{63B3BB69-23CF-44E3-9099-C40C66FF867C}">
                  <a14:compatExt spid="_x0000_s37137"/>
                </a:ext>
                <a:ext uri="{FF2B5EF4-FFF2-40B4-BE49-F238E27FC236}">
                  <a16:creationId xmlns:a16="http://schemas.microsoft.com/office/drawing/2014/main" id="{00000000-0008-0000-0500-000011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19050</xdr:rowOff>
        </xdr:from>
        <xdr:to>
          <xdr:col>1</xdr:col>
          <xdr:colOff>31750</xdr:colOff>
          <xdr:row>90</xdr:row>
          <xdr:rowOff>12700</xdr:rowOff>
        </xdr:to>
        <xdr:sp macro="" textlink="">
          <xdr:nvSpPr>
            <xdr:cNvPr id="37138" name="ComboBox257" hidden="1">
              <a:extLst>
                <a:ext uri="{63B3BB69-23CF-44E3-9099-C40C66FF867C}">
                  <a14:compatExt spid="_x0000_s37138"/>
                </a:ext>
                <a:ext uri="{FF2B5EF4-FFF2-40B4-BE49-F238E27FC236}">
                  <a16:creationId xmlns:a16="http://schemas.microsoft.com/office/drawing/2014/main" id="{00000000-0008-0000-0500-000012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19050</xdr:rowOff>
        </xdr:from>
        <xdr:to>
          <xdr:col>1</xdr:col>
          <xdr:colOff>0</xdr:colOff>
          <xdr:row>18</xdr:row>
          <xdr:rowOff>0</xdr:rowOff>
        </xdr:to>
        <xdr:sp macro="" textlink="">
          <xdr:nvSpPr>
            <xdr:cNvPr id="37139" name="ComboBox258" hidden="1">
              <a:extLst>
                <a:ext uri="{63B3BB69-23CF-44E3-9099-C40C66FF867C}">
                  <a14:compatExt spid="_x0000_s37139"/>
                </a:ext>
                <a:ext uri="{FF2B5EF4-FFF2-40B4-BE49-F238E27FC236}">
                  <a16:creationId xmlns:a16="http://schemas.microsoft.com/office/drawing/2014/main" id="{00000000-0008-0000-0500-000013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19050</xdr:rowOff>
        </xdr:from>
        <xdr:to>
          <xdr:col>1</xdr:col>
          <xdr:colOff>0</xdr:colOff>
          <xdr:row>19</xdr:row>
          <xdr:rowOff>0</xdr:rowOff>
        </xdr:to>
        <xdr:sp macro="" textlink="">
          <xdr:nvSpPr>
            <xdr:cNvPr id="37140" name="ComboBox259" hidden="1">
              <a:extLst>
                <a:ext uri="{63B3BB69-23CF-44E3-9099-C40C66FF867C}">
                  <a14:compatExt spid="_x0000_s37140"/>
                </a:ext>
                <a:ext uri="{FF2B5EF4-FFF2-40B4-BE49-F238E27FC236}">
                  <a16:creationId xmlns:a16="http://schemas.microsoft.com/office/drawing/2014/main" id="{00000000-0008-0000-0500-000014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19050</xdr:rowOff>
        </xdr:from>
        <xdr:to>
          <xdr:col>1</xdr:col>
          <xdr:colOff>0</xdr:colOff>
          <xdr:row>20</xdr:row>
          <xdr:rowOff>0</xdr:rowOff>
        </xdr:to>
        <xdr:sp macro="" textlink="">
          <xdr:nvSpPr>
            <xdr:cNvPr id="37141" name="ComboBox260" hidden="1">
              <a:extLst>
                <a:ext uri="{63B3BB69-23CF-44E3-9099-C40C66FF867C}">
                  <a14:compatExt spid="_x0000_s37141"/>
                </a:ext>
                <a:ext uri="{FF2B5EF4-FFF2-40B4-BE49-F238E27FC236}">
                  <a16:creationId xmlns:a16="http://schemas.microsoft.com/office/drawing/2014/main" id="{00000000-0008-0000-0500-000015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19050</xdr:rowOff>
        </xdr:from>
        <xdr:to>
          <xdr:col>1</xdr:col>
          <xdr:colOff>0</xdr:colOff>
          <xdr:row>21</xdr:row>
          <xdr:rowOff>0</xdr:rowOff>
        </xdr:to>
        <xdr:sp macro="" textlink="">
          <xdr:nvSpPr>
            <xdr:cNvPr id="37142" name="ComboBox261" hidden="1">
              <a:extLst>
                <a:ext uri="{63B3BB69-23CF-44E3-9099-C40C66FF867C}">
                  <a14:compatExt spid="_x0000_s37142"/>
                </a:ext>
                <a:ext uri="{FF2B5EF4-FFF2-40B4-BE49-F238E27FC236}">
                  <a16:creationId xmlns:a16="http://schemas.microsoft.com/office/drawing/2014/main" id="{00000000-0008-0000-0500-000016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19050</xdr:rowOff>
        </xdr:from>
        <xdr:to>
          <xdr:col>1</xdr:col>
          <xdr:colOff>0</xdr:colOff>
          <xdr:row>22</xdr:row>
          <xdr:rowOff>0</xdr:rowOff>
        </xdr:to>
        <xdr:sp macro="" textlink="">
          <xdr:nvSpPr>
            <xdr:cNvPr id="37143" name="ComboBox262" hidden="1">
              <a:extLst>
                <a:ext uri="{63B3BB69-23CF-44E3-9099-C40C66FF867C}">
                  <a14:compatExt spid="_x0000_s37143"/>
                </a:ext>
                <a:ext uri="{FF2B5EF4-FFF2-40B4-BE49-F238E27FC236}">
                  <a16:creationId xmlns:a16="http://schemas.microsoft.com/office/drawing/2014/main" id="{00000000-0008-0000-0500-000017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19050</xdr:rowOff>
        </xdr:from>
        <xdr:to>
          <xdr:col>1</xdr:col>
          <xdr:colOff>0</xdr:colOff>
          <xdr:row>23</xdr:row>
          <xdr:rowOff>0</xdr:rowOff>
        </xdr:to>
        <xdr:sp macro="" textlink="">
          <xdr:nvSpPr>
            <xdr:cNvPr id="37144" name="ComboBox263" hidden="1">
              <a:extLst>
                <a:ext uri="{63B3BB69-23CF-44E3-9099-C40C66FF867C}">
                  <a14:compatExt spid="_x0000_s37144"/>
                </a:ext>
                <a:ext uri="{FF2B5EF4-FFF2-40B4-BE49-F238E27FC236}">
                  <a16:creationId xmlns:a16="http://schemas.microsoft.com/office/drawing/2014/main" id="{00000000-0008-0000-0500-000018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19050</xdr:rowOff>
        </xdr:from>
        <xdr:to>
          <xdr:col>1</xdr:col>
          <xdr:colOff>0</xdr:colOff>
          <xdr:row>24</xdr:row>
          <xdr:rowOff>0</xdr:rowOff>
        </xdr:to>
        <xdr:sp macro="" textlink="">
          <xdr:nvSpPr>
            <xdr:cNvPr id="37145" name="ComboBox264" hidden="1">
              <a:extLst>
                <a:ext uri="{63B3BB69-23CF-44E3-9099-C40C66FF867C}">
                  <a14:compatExt spid="_x0000_s37145"/>
                </a:ext>
                <a:ext uri="{FF2B5EF4-FFF2-40B4-BE49-F238E27FC236}">
                  <a16:creationId xmlns:a16="http://schemas.microsoft.com/office/drawing/2014/main" id="{00000000-0008-0000-0500-000019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19050</xdr:rowOff>
        </xdr:from>
        <xdr:to>
          <xdr:col>1</xdr:col>
          <xdr:colOff>0</xdr:colOff>
          <xdr:row>25</xdr:row>
          <xdr:rowOff>0</xdr:rowOff>
        </xdr:to>
        <xdr:sp macro="" textlink="">
          <xdr:nvSpPr>
            <xdr:cNvPr id="37146" name="ComboBox265" hidden="1">
              <a:extLst>
                <a:ext uri="{63B3BB69-23CF-44E3-9099-C40C66FF867C}">
                  <a14:compatExt spid="_x0000_s37146"/>
                </a:ext>
                <a:ext uri="{FF2B5EF4-FFF2-40B4-BE49-F238E27FC236}">
                  <a16:creationId xmlns:a16="http://schemas.microsoft.com/office/drawing/2014/main" id="{00000000-0008-0000-0500-00001A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19050</xdr:rowOff>
        </xdr:from>
        <xdr:to>
          <xdr:col>1</xdr:col>
          <xdr:colOff>0</xdr:colOff>
          <xdr:row>26</xdr:row>
          <xdr:rowOff>0</xdr:rowOff>
        </xdr:to>
        <xdr:sp macro="" textlink="">
          <xdr:nvSpPr>
            <xdr:cNvPr id="37147" name="ComboBox266" hidden="1">
              <a:extLst>
                <a:ext uri="{63B3BB69-23CF-44E3-9099-C40C66FF867C}">
                  <a14:compatExt spid="_x0000_s37147"/>
                </a:ext>
                <a:ext uri="{FF2B5EF4-FFF2-40B4-BE49-F238E27FC236}">
                  <a16:creationId xmlns:a16="http://schemas.microsoft.com/office/drawing/2014/main" id="{00000000-0008-0000-0500-00001B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19050</xdr:rowOff>
        </xdr:from>
        <xdr:to>
          <xdr:col>1</xdr:col>
          <xdr:colOff>0</xdr:colOff>
          <xdr:row>27</xdr:row>
          <xdr:rowOff>0</xdr:rowOff>
        </xdr:to>
        <xdr:sp macro="" textlink="">
          <xdr:nvSpPr>
            <xdr:cNvPr id="37148" name="ComboBox267" hidden="1">
              <a:extLst>
                <a:ext uri="{63B3BB69-23CF-44E3-9099-C40C66FF867C}">
                  <a14:compatExt spid="_x0000_s37148"/>
                </a:ext>
                <a:ext uri="{FF2B5EF4-FFF2-40B4-BE49-F238E27FC236}">
                  <a16:creationId xmlns:a16="http://schemas.microsoft.com/office/drawing/2014/main" id="{00000000-0008-0000-0500-00001C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19050</xdr:rowOff>
        </xdr:from>
        <xdr:to>
          <xdr:col>1</xdr:col>
          <xdr:colOff>0</xdr:colOff>
          <xdr:row>28</xdr:row>
          <xdr:rowOff>0</xdr:rowOff>
        </xdr:to>
        <xdr:sp macro="" textlink="">
          <xdr:nvSpPr>
            <xdr:cNvPr id="37149" name="ComboBox268" hidden="1">
              <a:extLst>
                <a:ext uri="{63B3BB69-23CF-44E3-9099-C40C66FF867C}">
                  <a14:compatExt spid="_x0000_s37149"/>
                </a:ext>
                <a:ext uri="{FF2B5EF4-FFF2-40B4-BE49-F238E27FC236}">
                  <a16:creationId xmlns:a16="http://schemas.microsoft.com/office/drawing/2014/main" id="{00000000-0008-0000-0500-00001D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38</xdr:row>
          <xdr:rowOff>19050</xdr:rowOff>
        </xdr:from>
        <xdr:to>
          <xdr:col>1</xdr:col>
          <xdr:colOff>0</xdr:colOff>
          <xdr:row>39</xdr:row>
          <xdr:rowOff>0</xdr:rowOff>
        </xdr:to>
        <xdr:sp macro="" textlink="">
          <xdr:nvSpPr>
            <xdr:cNvPr id="37218" name="ComboBox335" hidden="1">
              <a:extLst>
                <a:ext uri="{63B3BB69-23CF-44E3-9099-C40C66FF867C}">
                  <a14:compatExt spid="_x0000_s37218"/>
                </a:ext>
                <a:ext uri="{FF2B5EF4-FFF2-40B4-BE49-F238E27FC236}">
                  <a16:creationId xmlns:a16="http://schemas.microsoft.com/office/drawing/2014/main" id="{00000000-0008-0000-0500-000062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19050</xdr:rowOff>
        </xdr:from>
        <xdr:to>
          <xdr:col>1</xdr:col>
          <xdr:colOff>0</xdr:colOff>
          <xdr:row>40</xdr:row>
          <xdr:rowOff>0</xdr:rowOff>
        </xdr:to>
        <xdr:sp macro="" textlink="">
          <xdr:nvSpPr>
            <xdr:cNvPr id="37219" name="ComboBox336" hidden="1">
              <a:extLst>
                <a:ext uri="{63B3BB69-23CF-44E3-9099-C40C66FF867C}">
                  <a14:compatExt spid="_x0000_s37219"/>
                </a:ext>
                <a:ext uri="{FF2B5EF4-FFF2-40B4-BE49-F238E27FC236}">
                  <a16:creationId xmlns:a16="http://schemas.microsoft.com/office/drawing/2014/main" id="{00000000-0008-0000-0500-000063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40</xdr:row>
          <xdr:rowOff>19050</xdr:rowOff>
        </xdr:from>
        <xdr:to>
          <xdr:col>1</xdr:col>
          <xdr:colOff>0</xdr:colOff>
          <xdr:row>41</xdr:row>
          <xdr:rowOff>0</xdr:rowOff>
        </xdr:to>
        <xdr:sp macro="" textlink="">
          <xdr:nvSpPr>
            <xdr:cNvPr id="37220" name="ComboBox337" hidden="1">
              <a:extLst>
                <a:ext uri="{63B3BB69-23CF-44E3-9099-C40C66FF867C}">
                  <a14:compatExt spid="_x0000_s37220"/>
                </a:ext>
                <a:ext uri="{FF2B5EF4-FFF2-40B4-BE49-F238E27FC236}">
                  <a16:creationId xmlns:a16="http://schemas.microsoft.com/office/drawing/2014/main" id="{00000000-0008-0000-0500-000064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19050</xdr:rowOff>
        </xdr:from>
        <xdr:to>
          <xdr:col>1</xdr:col>
          <xdr:colOff>0</xdr:colOff>
          <xdr:row>42</xdr:row>
          <xdr:rowOff>0</xdr:rowOff>
        </xdr:to>
        <xdr:sp macro="" textlink="">
          <xdr:nvSpPr>
            <xdr:cNvPr id="37221" name="ComboBox338" hidden="1">
              <a:extLst>
                <a:ext uri="{63B3BB69-23CF-44E3-9099-C40C66FF867C}">
                  <a14:compatExt spid="_x0000_s37221"/>
                </a:ext>
                <a:ext uri="{FF2B5EF4-FFF2-40B4-BE49-F238E27FC236}">
                  <a16:creationId xmlns:a16="http://schemas.microsoft.com/office/drawing/2014/main" id="{00000000-0008-0000-0500-000065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19050</xdr:rowOff>
        </xdr:from>
        <xdr:to>
          <xdr:col>1</xdr:col>
          <xdr:colOff>0</xdr:colOff>
          <xdr:row>43</xdr:row>
          <xdr:rowOff>0</xdr:rowOff>
        </xdr:to>
        <xdr:sp macro="" textlink="">
          <xdr:nvSpPr>
            <xdr:cNvPr id="37222" name="ComboBox339" hidden="1">
              <a:extLst>
                <a:ext uri="{63B3BB69-23CF-44E3-9099-C40C66FF867C}">
                  <a14:compatExt spid="_x0000_s37222"/>
                </a:ext>
                <a:ext uri="{FF2B5EF4-FFF2-40B4-BE49-F238E27FC236}">
                  <a16:creationId xmlns:a16="http://schemas.microsoft.com/office/drawing/2014/main" id="{00000000-0008-0000-0500-000066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19050</xdr:rowOff>
        </xdr:from>
        <xdr:to>
          <xdr:col>1</xdr:col>
          <xdr:colOff>0</xdr:colOff>
          <xdr:row>44</xdr:row>
          <xdr:rowOff>0</xdr:rowOff>
        </xdr:to>
        <xdr:sp macro="" textlink="">
          <xdr:nvSpPr>
            <xdr:cNvPr id="37223" name="ComboBox340" hidden="1">
              <a:extLst>
                <a:ext uri="{63B3BB69-23CF-44E3-9099-C40C66FF867C}">
                  <a14:compatExt spid="_x0000_s37223"/>
                </a:ext>
                <a:ext uri="{FF2B5EF4-FFF2-40B4-BE49-F238E27FC236}">
                  <a16:creationId xmlns:a16="http://schemas.microsoft.com/office/drawing/2014/main" id="{00000000-0008-0000-0500-000067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19050</xdr:rowOff>
        </xdr:from>
        <xdr:to>
          <xdr:col>1</xdr:col>
          <xdr:colOff>0</xdr:colOff>
          <xdr:row>45</xdr:row>
          <xdr:rowOff>0</xdr:rowOff>
        </xdr:to>
        <xdr:sp macro="" textlink="">
          <xdr:nvSpPr>
            <xdr:cNvPr id="37224" name="ComboBox341" hidden="1">
              <a:extLst>
                <a:ext uri="{63B3BB69-23CF-44E3-9099-C40C66FF867C}">
                  <a14:compatExt spid="_x0000_s37224"/>
                </a:ext>
                <a:ext uri="{FF2B5EF4-FFF2-40B4-BE49-F238E27FC236}">
                  <a16:creationId xmlns:a16="http://schemas.microsoft.com/office/drawing/2014/main" id="{00000000-0008-0000-0500-000068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19050</xdr:rowOff>
        </xdr:from>
        <xdr:to>
          <xdr:col>1</xdr:col>
          <xdr:colOff>0</xdr:colOff>
          <xdr:row>46</xdr:row>
          <xdr:rowOff>0</xdr:rowOff>
        </xdr:to>
        <xdr:sp macro="" textlink="">
          <xdr:nvSpPr>
            <xdr:cNvPr id="37225" name="ComboBox342" hidden="1">
              <a:extLst>
                <a:ext uri="{63B3BB69-23CF-44E3-9099-C40C66FF867C}">
                  <a14:compatExt spid="_x0000_s37225"/>
                </a:ext>
                <a:ext uri="{FF2B5EF4-FFF2-40B4-BE49-F238E27FC236}">
                  <a16:creationId xmlns:a16="http://schemas.microsoft.com/office/drawing/2014/main" id="{00000000-0008-0000-0500-000069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19050</xdr:rowOff>
        </xdr:from>
        <xdr:to>
          <xdr:col>1</xdr:col>
          <xdr:colOff>0</xdr:colOff>
          <xdr:row>47</xdr:row>
          <xdr:rowOff>0</xdr:rowOff>
        </xdr:to>
        <xdr:sp macro="" textlink="">
          <xdr:nvSpPr>
            <xdr:cNvPr id="37226" name="ComboBox343" hidden="1">
              <a:extLst>
                <a:ext uri="{63B3BB69-23CF-44E3-9099-C40C66FF867C}">
                  <a14:compatExt spid="_x0000_s37226"/>
                </a:ext>
                <a:ext uri="{FF2B5EF4-FFF2-40B4-BE49-F238E27FC236}">
                  <a16:creationId xmlns:a16="http://schemas.microsoft.com/office/drawing/2014/main" id="{00000000-0008-0000-0500-00006A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19050</xdr:rowOff>
        </xdr:from>
        <xdr:to>
          <xdr:col>1</xdr:col>
          <xdr:colOff>0</xdr:colOff>
          <xdr:row>48</xdr:row>
          <xdr:rowOff>0</xdr:rowOff>
        </xdr:to>
        <xdr:sp macro="" textlink="">
          <xdr:nvSpPr>
            <xdr:cNvPr id="37227" name="ComboBox344" hidden="1">
              <a:extLst>
                <a:ext uri="{63B3BB69-23CF-44E3-9099-C40C66FF867C}">
                  <a14:compatExt spid="_x0000_s37227"/>
                </a:ext>
                <a:ext uri="{FF2B5EF4-FFF2-40B4-BE49-F238E27FC236}">
                  <a16:creationId xmlns:a16="http://schemas.microsoft.com/office/drawing/2014/main" id="{00000000-0008-0000-0500-00006B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19050</xdr:rowOff>
        </xdr:from>
        <xdr:to>
          <xdr:col>1</xdr:col>
          <xdr:colOff>0</xdr:colOff>
          <xdr:row>49</xdr:row>
          <xdr:rowOff>0</xdr:rowOff>
        </xdr:to>
        <xdr:sp macro="" textlink="">
          <xdr:nvSpPr>
            <xdr:cNvPr id="37228" name="ComboBox345" hidden="1">
              <a:extLst>
                <a:ext uri="{63B3BB69-23CF-44E3-9099-C40C66FF867C}">
                  <a14:compatExt spid="_x0000_s37228"/>
                </a:ext>
                <a:ext uri="{FF2B5EF4-FFF2-40B4-BE49-F238E27FC236}">
                  <a16:creationId xmlns:a16="http://schemas.microsoft.com/office/drawing/2014/main" id="{00000000-0008-0000-0500-00006C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xdr:rowOff>
        </xdr:from>
        <xdr:to>
          <xdr:col>1</xdr:col>
          <xdr:colOff>0</xdr:colOff>
          <xdr:row>50</xdr:row>
          <xdr:rowOff>0</xdr:rowOff>
        </xdr:to>
        <xdr:sp macro="" textlink="">
          <xdr:nvSpPr>
            <xdr:cNvPr id="37229" name="ComboBox346" hidden="1">
              <a:extLst>
                <a:ext uri="{63B3BB69-23CF-44E3-9099-C40C66FF867C}">
                  <a14:compatExt spid="_x0000_s37229"/>
                </a:ext>
                <a:ext uri="{FF2B5EF4-FFF2-40B4-BE49-F238E27FC236}">
                  <a16:creationId xmlns:a16="http://schemas.microsoft.com/office/drawing/2014/main" id="{00000000-0008-0000-0500-00006D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0</xdr:rowOff>
        </xdr:from>
        <xdr:to>
          <xdr:col>1</xdr:col>
          <xdr:colOff>0</xdr:colOff>
          <xdr:row>51</xdr:row>
          <xdr:rowOff>0</xdr:rowOff>
        </xdr:to>
        <xdr:sp macro="" textlink="">
          <xdr:nvSpPr>
            <xdr:cNvPr id="37230" name="ComboBox347" hidden="1">
              <a:extLst>
                <a:ext uri="{63B3BB69-23CF-44E3-9099-C40C66FF867C}">
                  <a14:compatExt spid="_x0000_s37230"/>
                </a:ext>
                <a:ext uri="{FF2B5EF4-FFF2-40B4-BE49-F238E27FC236}">
                  <a16:creationId xmlns:a16="http://schemas.microsoft.com/office/drawing/2014/main" id="{00000000-0008-0000-0500-00006E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19050</xdr:rowOff>
        </xdr:from>
        <xdr:to>
          <xdr:col>1</xdr:col>
          <xdr:colOff>0</xdr:colOff>
          <xdr:row>52</xdr:row>
          <xdr:rowOff>0</xdr:rowOff>
        </xdr:to>
        <xdr:sp macro="" textlink="">
          <xdr:nvSpPr>
            <xdr:cNvPr id="37231" name="ComboBox348" hidden="1">
              <a:extLst>
                <a:ext uri="{63B3BB69-23CF-44E3-9099-C40C66FF867C}">
                  <a14:compatExt spid="_x0000_s37231"/>
                </a:ext>
                <a:ext uri="{FF2B5EF4-FFF2-40B4-BE49-F238E27FC236}">
                  <a16:creationId xmlns:a16="http://schemas.microsoft.com/office/drawing/2014/main" id="{00000000-0008-0000-0500-00006F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19050</xdr:rowOff>
        </xdr:from>
        <xdr:to>
          <xdr:col>1</xdr:col>
          <xdr:colOff>0</xdr:colOff>
          <xdr:row>53</xdr:row>
          <xdr:rowOff>0</xdr:rowOff>
        </xdr:to>
        <xdr:sp macro="" textlink="">
          <xdr:nvSpPr>
            <xdr:cNvPr id="37232" name="ComboBox349" hidden="1">
              <a:extLst>
                <a:ext uri="{63B3BB69-23CF-44E3-9099-C40C66FF867C}">
                  <a14:compatExt spid="_x0000_s37232"/>
                </a:ext>
                <a:ext uri="{FF2B5EF4-FFF2-40B4-BE49-F238E27FC236}">
                  <a16:creationId xmlns:a16="http://schemas.microsoft.com/office/drawing/2014/main" id="{00000000-0008-0000-0500-000070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19050</xdr:rowOff>
        </xdr:from>
        <xdr:to>
          <xdr:col>1</xdr:col>
          <xdr:colOff>0</xdr:colOff>
          <xdr:row>54</xdr:row>
          <xdr:rowOff>0</xdr:rowOff>
        </xdr:to>
        <xdr:sp macro="" textlink="">
          <xdr:nvSpPr>
            <xdr:cNvPr id="37233" name="ComboBox350" hidden="1">
              <a:extLst>
                <a:ext uri="{63B3BB69-23CF-44E3-9099-C40C66FF867C}">
                  <a14:compatExt spid="_x0000_s37233"/>
                </a:ext>
                <a:ext uri="{FF2B5EF4-FFF2-40B4-BE49-F238E27FC236}">
                  <a16:creationId xmlns:a16="http://schemas.microsoft.com/office/drawing/2014/main" id="{00000000-0008-0000-0500-000071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19050</xdr:rowOff>
        </xdr:from>
        <xdr:to>
          <xdr:col>1</xdr:col>
          <xdr:colOff>0</xdr:colOff>
          <xdr:row>56</xdr:row>
          <xdr:rowOff>0</xdr:rowOff>
        </xdr:to>
        <xdr:sp macro="" textlink="">
          <xdr:nvSpPr>
            <xdr:cNvPr id="37234" name="ComboBox351" hidden="1">
              <a:extLst>
                <a:ext uri="{63B3BB69-23CF-44E3-9099-C40C66FF867C}">
                  <a14:compatExt spid="_x0000_s37234"/>
                </a:ext>
                <a:ext uri="{FF2B5EF4-FFF2-40B4-BE49-F238E27FC236}">
                  <a16:creationId xmlns:a16="http://schemas.microsoft.com/office/drawing/2014/main" id="{00000000-0008-0000-0500-000072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19050</xdr:rowOff>
        </xdr:from>
        <xdr:to>
          <xdr:col>1</xdr:col>
          <xdr:colOff>0</xdr:colOff>
          <xdr:row>55</xdr:row>
          <xdr:rowOff>0</xdr:rowOff>
        </xdr:to>
        <xdr:sp macro="" textlink="">
          <xdr:nvSpPr>
            <xdr:cNvPr id="37235" name="ComboBox352" hidden="1">
              <a:extLst>
                <a:ext uri="{63B3BB69-23CF-44E3-9099-C40C66FF867C}">
                  <a14:compatExt spid="_x0000_s37235"/>
                </a:ext>
                <a:ext uri="{FF2B5EF4-FFF2-40B4-BE49-F238E27FC236}">
                  <a16:creationId xmlns:a16="http://schemas.microsoft.com/office/drawing/2014/main" id="{00000000-0008-0000-0500-000073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xdr:rowOff>
        </xdr:from>
        <xdr:to>
          <xdr:col>1</xdr:col>
          <xdr:colOff>0</xdr:colOff>
          <xdr:row>57</xdr:row>
          <xdr:rowOff>0</xdr:rowOff>
        </xdr:to>
        <xdr:sp macro="" textlink="">
          <xdr:nvSpPr>
            <xdr:cNvPr id="37236" name="ComboBox353" hidden="1">
              <a:extLst>
                <a:ext uri="{63B3BB69-23CF-44E3-9099-C40C66FF867C}">
                  <a14:compatExt spid="_x0000_s37236"/>
                </a:ext>
                <a:ext uri="{FF2B5EF4-FFF2-40B4-BE49-F238E27FC236}">
                  <a16:creationId xmlns:a16="http://schemas.microsoft.com/office/drawing/2014/main" id="{00000000-0008-0000-0500-000074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19050</xdr:rowOff>
        </xdr:from>
        <xdr:to>
          <xdr:col>1</xdr:col>
          <xdr:colOff>0</xdr:colOff>
          <xdr:row>58</xdr:row>
          <xdr:rowOff>0</xdr:rowOff>
        </xdr:to>
        <xdr:sp macro="" textlink="">
          <xdr:nvSpPr>
            <xdr:cNvPr id="37237" name="ComboBox354" hidden="1">
              <a:extLst>
                <a:ext uri="{63B3BB69-23CF-44E3-9099-C40C66FF867C}">
                  <a14:compatExt spid="_x0000_s37237"/>
                </a:ext>
                <a:ext uri="{FF2B5EF4-FFF2-40B4-BE49-F238E27FC236}">
                  <a16:creationId xmlns:a16="http://schemas.microsoft.com/office/drawing/2014/main" id="{00000000-0008-0000-0500-000075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58</xdr:row>
          <xdr:rowOff>19050</xdr:rowOff>
        </xdr:from>
        <xdr:to>
          <xdr:col>1</xdr:col>
          <xdr:colOff>0</xdr:colOff>
          <xdr:row>59</xdr:row>
          <xdr:rowOff>0</xdr:rowOff>
        </xdr:to>
        <xdr:sp macro="" textlink="">
          <xdr:nvSpPr>
            <xdr:cNvPr id="37238" name="ComboBox355" hidden="1">
              <a:extLst>
                <a:ext uri="{63B3BB69-23CF-44E3-9099-C40C66FF867C}">
                  <a14:compatExt spid="_x0000_s37238"/>
                </a:ext>
                <a:ext uri="{FF2B5EF4-FFF2-40B4-BE49-F238E27FC236}">
                  <a16:creationId xmlns:a16="http://schemas.microsoft.com/office/drawing/2014/main" id="{00000000-0008-0000-0500-000076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19050</xdr:rowOff>
        </xdr:from>
        <xdr:to>
          <xdr:col>1</xdr:col>
          <xdr:colOff>0</xdr:colOff>
          <xdr:row>60</xdr:row>
          <xdr:rowOff>0</xdr:rowOff>
        </xdr:to>
        <xdr:sp macro="" textlink="">
          <xdr:nvSpPr>
            <xdr:cNvPr id="37239" name="ComboBox356" hidden="1">
              <a:extLst>
                <a:ext uri="{63B3BB69-23CF-44E3-9099-C40C66FF867C}">
                  <a14:compatExt spid="_x0000_s37239"/>
                </a:ext>
                <a:ext uri="{FF2B5EF4-FFF2-40B4-BE49-F238E27FC236}">
                  <a16:creationId xmlns:a16="http://schemas.microsoft.com/office/drawing/2014/main" id="{00000000-0008-0000-0500-000077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19050</xdr:rowOff>
        </xdr:from>
        <xdr:to>
          <xdr:col>1</xdr:col>
          <xdr:colOff>0</xdr:colOff>
          <xdr:row>61</xdr:row>
          <xdr:rowOff>0</xdr:rowOff>
        </xdr:to>
        <xdr:sp macro="" textlink="">
          <xdr:nvSpPr>
            <xdr:cNvPr id="37240" name="ComboBox357" hidden="1">
              <a:extLst>
                <a:ext uri="{63B3BB69-23CF-44E3-9099-C40C66FF867C}">
                  <a14:compatExt spid="_x0000_s37240"/>
                </a:ext>
                <a:ext uri="{FF2B5EF4-FFF2-40B4-BE49-F238E27FC236}">
                  <a16:creationId xmlns:a16="http://schemas.microsoft.com/office/drawing/2014/main" id="{00000000-0008-0000-0500-000078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19050</xdr:rowOff>
        </xdr:from>
        <xdr:to>
          <xdr:col>1</xdr:col>
          <xdr:colOff>0</xdr:colOff>
          <xdr:row>62</xdr:row>
          <xdr:rowOff>0</xdr:rowOff>
        </xdr:to>
        <xdr:sp macro="" textlink="">
          <xdr:nvSpPr>
            <xdr:cNvPr id="37241" name="ComboBox358" hidden="1">
              <a:extLst>
                <a:ext uri="{63B3BB69-23CF-44E3-9099-C40C66FF867C}">
                  <a14:compatExt spid="_x0000_s37241"/>
                </a:ext>
                <a:ext uri="{FF2B5EF4-FFF2-40B4-BE49-F238E27FC236}">
                  <a16:creationId xmlns:a16="http://schemas.microsoft.com/office/drawing/2014/main" id="{00000000-0008-0000-0500-0000799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5</xdr:row>
          <xdr:rowOff>19050</xdr:rowOff>
        </xdr:from>
        <xdr:to>
          <xdr:col>1</xdr:col>
          <xdr:colOff>133350</xdr:colOff>
          <xdr:row>6</xdr:row>
          <xdr:rowOff>12700</xdr:rowOff>
        </xdr:to>
        <xdr:sp macro="" textlink="">
          <xdr:nvSpPr>
            <xdr:cNvPr id="25620" name="ComboBox1" hidden="1">
              <a:extLst>
                <a:ext uri="{63B3BB69-23CF-44E3-9099-C40C66FF867C}">
                  <a14:compatExt spid="_x0000_s25620"/>
                </a:ext>
                <a:ext uri="{FF2B5EF4-FFF2-40B4-BE49-F238E27FC236}">
                  <a16:creationId xmlns:a16="http://schemas.microsoft.com/office/drawing/2014/main" id="{00000000-0008-0000-0600-000014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19050</xdr:rowOff>
        </xdr:from>
        <xdr:to>
          <xdr:col>1</xdr:col>
          <xdr:colOff>146050</xdr:colOff>
          <xdr:row>7</xdr:row>
          <xdr:rowOff>12700</xdr:rowOff>
        </xdr:to>
        <xdr:sp macro="" textlink="">
          <xdr:nvSpPr>
            <xdr:cNvPr id="25621" name="ComboBox2" hidden="1">
              <a:extLst>
                <a:ext uri="{63B3BB69-23CF-44E3-9099-C40C66FF867C}">
                  <a14:compatExt spid="_x0000_s25621"/>
                </a:ext>
                <a:ext uri="{FF2B5EF4-FFF2-40B4-BE49-F238E27FC236}">
                  <a16:creationId xmlns:a16="http://schemas.microsoft.com/office/drawing/2014/main" id="{00000000-0008-0000-0600-000015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19050</xdr:rowOff>
        </xdr:from>
        <xdr:to>
          <xdr:col>1</xdr:col>
          <xdr:colOff>146050</xdr:colOff>
          <xdr:row>8</xdr:row>
          <xdr:rowOff>12700</xdr:rowOff>
        </xdr:to>
        <xdr:sp macro="" textlink="">
          <xdr:nvSpPr>
            <xdr:cNvPr id="25622" name="ComboBox3" hidden="1">
              <a:extLst>
                <a:ext uri="{63B3BB69-23CF-44E3-9099-C40C66FF867C}">
                  <a14:compatExt spid="_x0000_s25622"/>
                </a:ext>
                <a:ext uri="{FF2B5EF4-FFF2-40B4-BE49-F238E27FC236}">
                  <a16:creationId xmlns:a16="http://schemas.microsoft.com/office/drawing/2014/main" id="{00000000-0008-0000-0600-000016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19050</xdr:rowOff>
        </xdr:from>
        <xdr:to>
          <xdr:col>1</xdr:col>
          <xdr:colOff>146050</xdr:colOff>
          <xdr:row>9</xdr:row>
          <xdr:rowOff>12700</xdr:rowOff>
        </xdr:to>
        <xdr:sp macro="" textlink="">
          <xdr:nvSpPr>
            <xdr:cNvPr id="25623" name="ComboBox4" hidden="1">
              <a:extLst>
                <a:ext uri="{63B3BB69-23CF-44E3-9099-C40C66FF867C}">
                  <a14:compatExt spid="_x0000_s25623"/>
                </a:ext>
                <a:ext uri="{FF2B5EF4-FFF2-40B4-BE49-F238E27FC236}">
                  <a16:creationId xmlns:a16="http://schemas.microsoft.com/office/drawing/2014/main" id="{00000000-0008-0000-0600-000017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xdr:row>
          <xdr:rowOff>19050</xdr:rowOff>
        </xdr:from>
        <xdr:to>
          <xdr:col>1</xdr:col>
          <xdr:colOff>146050</xdr:colOff>
          <xdr:row>10</xdr:row>
          <xdr:rowOff>12700</xdr:rowOff>
        </xdr:to>
        <xdr:sp macro="" textlink="">
          <xdr:nvSpPr>
            <xdr:cNvPr id="25624" name="ComboBox5" hidden="1">
              <a:extLst>
                <a:ext uri="{63B3BB69-23CF-44E3-9099-C40C66FF867C}">
                  <a14:compatExt spid="_x0000_s25624"/>
                </a:ext>
                <a:ext uri="{FF2B5EF4-FFF2-40B4-BE49-F238E27FC236}">
                  <a16:creationId xmlns:a16="http://schemas.microsoft.com/office/drawing/2014/main" id="{00000000-0008-0000-0600-000018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19050</xdr:rowOff>
        </xdr:from>
        <xdr:to>
          <xdr:col>1</xdr:col>
          <xdr:colOff>146050</xdr:colOff>
          <xdr:row>11</xdr:row>
          <xdr:rowOff>19050</xdr:rowOff>
        </xdr:to>
        <xdr:sp macro="" textlink="">
          <xdr:nvSpPr>
            <xdr:cNvPr id="25625" name="ComboBox6" hidden="1">
              <a:extLst>
                <a:ext uri="{63B3BB69-23CF-44E3-9099-C40C66FF867C}">
                  <a14:compatExt spid="_x0000_s25625"/>
                </a:ext>
                <a:ext uri="{FF2B5EF4-FFF2-40B4-BE49-F238E27FC236}">
                  <a16:creationId xmlns:a16="http://schemas.microsoft.com/office/drawing/2014/main" id="{00000000-0008-0000-0600-000019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1</xdr:col>
          <xdr:colOff>146050</xdr:colOff>
          <xdr:row>12</xdr:row>
          <xdr:rowOff>12700</xdr:rowOff>
        </xdr:to>
        <xdr:sp macro="" textlink="">
          <xdr:nvSpPr>
            <xdr:cNvPr id="25626" name="ComboBox7" hidden="1">
              <a:extLst>
                <a:ext uri="{63B3BB69-23CF-44E3-9099-C40C66FF867C}">
                  <a14:compatExt spid="_x0000_s25626"/>
                </a:ext>
                <a:ext uri="{FF2B5EF4-FFF2-40B4-BE49-F238E27FC236}">
                  <a16:creationId xmlns:a16="http://schemas.microsoft.com/office/drawing/2014/main" id="{00000000-0008-0000-0600-00001A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12</xdr:row>
          <xdr:rowOff>19050</xdr:rowOff>
        </xdr:from>
        <xdr:to>
          <xdr:col>1</xdr:col>
          <xdr:colOff>146050</xdr:colOff>
          <xdr:row>13</xdr:row>
          <xdr:rowOff>12700</xdr:rowOff>
        </xdr:to>
        <xdr:sp macro="" textlink="">
          <xdr:nvSpPr>
            <xdr:cNvPr id="25627" name="ComboBox8" hidden="1">
              <a:extLst>
                <a:ext uri="{63B3BB69-23CF-44E3-9099-C40C66FF867C}">
                  <a14:compatExt spid="_x0000_s25627"/>
                </a:ext>
                <a:ext uri="{FF2B5EF4-FFF2-40B4-BE49-F238E27FC236}">
                  <a16:creationId xmlns:a16="http://schemas.microsoft.com/office/drawing/2014/main" id="{00000000-0008-0000-0600-00001B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xdr:row>
          <xdr:rowOff>19050</xdr:rowOff>
        </xdr:from>
        <xdr:to>
          <xdr:col>1</xdr:col>
          <xdr:colOff>146050</xdr:colOff>
          <xdr:row>14</xdr:row>
          <xdr:rowOff>12700</xdr:rowOff>
        </xdr:to>
        <xdr:sp macro="" textlink="">
          <xdr:nvSpPr>
            <xdr:cNvPr id="25628" name="ComboBox9" hidden="1">
              <a:extLst>
                <a:ext uri="{63B3BB69-23CF-44E3-9099-C40C66FF867C}">
                  <a14:compatExt spid="_x0000_s25628"/>
                </a:ext>
                <a:ext uri="{FF2B5EF4-FFF2-40B4-BE49-F238E27FC236}">
                  <a16:creationId xmlns:a16="http://schemas.microsoft.com/office/drawing/2014/main" id="{00000000-0008-0000-0600-00001C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781050</xdr:colOff>
          <xdr:row>5</xdr:row>
          <xdr:rowOff>0</xdr:rowOff>
        </xdr:from>
        <xdr:to>
          <xdr:col>2</xdr:col>
          <xdr:colOff>0</xdr:colOff>
          <xdr:row>6</xdr:row>
          <xdr:rowOff>0</xdr:rowOff>
        </xdr:to>
        <xdr:sp macro="" textlink="">
          <xdr:nvSpPr>
            <xdr:cNvPr id="90115" name="ComboBox1" hidden="1">
              <a:extLst>
                <a:ext uri="{63B3BB69-23CF-44E3-9099-C40C66FF867C}">
                  <a14:compatExt spid="_x0000_s90115"/>
                </a:ext>
                <a:ext uri="{FF2B5EF4-FFF2-40B4-BE49-F238E27FC236}">
                  <a16:creationId xmlns:a16="http://schemas.microsoft.com/office/drawing/2014/main" id="{00000000-0008-0000-0700-000003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190500</xdr:colOff>
          <xdr:row>7</xdr:row>
          <xdr:rowOff>12700</xdr:rowOff>
        </xdr:to>
        <xdr:sp macro="" textlink="">
          <xdr:nvSpPr>
            <xdr:cNvPr id="90122" name="ComboBox2" hidden="1">
              <a:extLst>
                <a:ext uri="{63B3BB69-23CF-44E3-9099-C40C66FF867C}">
                  <a14:compatExt spid="_x0000_s90122"/>
                </a:ext>
                <a:ext uri="{FF2B5EF4-FFF2-40B4-BE49-F238E27FC236}">
                  <a16:creationId xmlns:a16="http://schemas.microsoft.com/office/drawing/2014/main" id="{00000000-0008-0000-0700-00000A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190500</xdr:colOff>
          <xdr:row>8</xdr:row>
          <xdr:rowOff>0</xdr:rowOff>
        </xdr:to>
        <xdr:sp macro="" textlink="">
          <xdr:nvSpPr>
            <xdr:cNvPr id="90123" name="ComboBox3" hidden="1">
              <a:extLst>
                <a:ext uri="{63B3BB69-23CF-44E3-9099-C40C66FF867C}">
                  <a14:compatExt spid="_x0000_s90123"/>
                </a:ext>
                <a:ext uri="{FF2B5EF4-FFF2-40B4-BE49-F238E27FC236}">
                  <a16:creationId xmlns:a16="http://schemas.microsoft.com/office/drawing/2014/main" id="{00000000-0008-0000-0700-00000B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190500</xdr:colOff>
          <xdr:row>9</xdr:row>
          <xdr:rowOff>12700</xdr:rowOff>
        </xdr:to>
        <xdr:sp macro="" textlink="">
          <xdr:nvSpPr>
            <xdr:cNvPr id="90124" name="ComboBox4" hidden="1">
              <a:extLst>
                <a:ext uri="{63B3BB69-23CF-44E3-9099-C40C66FF867C}">
                  <a14:compatExt spid="_x0000_s90124"/>
                </a:ext>
                <a:ext uri="{FF2B5EF4-FFF2-40B4-BE49-F238E27FC236}">
                  <a16:creationId xmlns:a16="http://schemas.microsoft.com/office/drawing/2014/main" id="{00000000-0008-0000-0700-00000C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2</xdr:col>
          <xdr:colOff>190500</xdr:colOff>
          <xdr:row>10</xdr:row>
          <xdr:rowOff>0</xdr:rowOff>
        </xdr:to>
        <xdr:sp macro="" textlink="">
          <xdr:nvSpPr>
            <xdr:cNvPr id="90125" name="ComboBox5" hidden="1">
              <a:extLst>
                <a:ext uri="{63B3BB69-23CF-44E3-9099-C40C66FF867C}">
                  <a14:compatExt spid="_x0000_s90125"/>
                </a:ext>
                <a:ext uri="{FF2B5EF4-FFF2-40B4-BE49-F238E27FC236}">
                  <a16:creationId xmlns:a16="http://schemas.microsoft.com/office/drawing/2014/main" id="{00000000-0008-0000-0700-00000D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2</xdr:col>
          <xdr:colOff>190500</xdr:colOff>
          <xdr:row>11</xdr:row>
          <xdr:rowOff>0</xdr:rowOff>
        </xdr:to>
        <xdr:sp macro="" textlink="">
          <xdr:nvSpPr>
            <xdr:cNvPr id="90126" name="ComboBox6" hidden="1">
              <a:extLst>
                <a:ext uri="{63B3BB69-23CF-44E3-9099-C40C66FF867C}">
                  <a14:compatExt spid="_x0000_s90126"/>
                </a:ext>
                <a:ext uri="{FF2B5EF4-FFF2-40B4-BE49-F238E27FC236}">
                  <a16:creationId xmlns:a16="http://schemas.microsoft.com/office/drawing/2014/main" id="{00000000-0008-0000-0700-00000E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2</xdr:col>
          <xdr:colOff>190500</xdr:colOff>
          <xdr:row>12</xdr:row>
          <xdr:rowOff>12700</xdr:rowOff>
        </xdr:to>
        <xdr:sp macro="" textlink="">
          <xdr:nvSpPr>
            <xdr:cNvPr id="90127" name="ComboBox7" hidden="1">
              <a:extLst>
                <a:ext uri="{63B3BB69-23CF-44E3-9099-C40C66FF867C}">
                  <a14:compatExt spid="_x0000_s90127"/>
                </a:ext>
                <a:ext uri="{FF2B5EF4-FFF2-40B4-BE49-F238E27FC236}">
                  <a16:creationId xmlns:a16="http://schemas.microsoft.com/office/drawing/2014/main" id="{00000000-0008-0000-0700-00000F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0</xdr:rowOff>
        </xdr:from>
        <xdr:to>
          <xdr:col>2</xdr:col>
          <xdr:colOff>190500</xdr:colOff>
          <xdr:row>13</xdr:row>
          <xdr:rowOff>0</xdr:rowOff>
        </xdr:to>
        <xdr:sp macro="" textlink="">
          <xdr:nvSpPr>
            <xdr:cNvPr id="90128" name="ComboBox8" hidden="1">
              <a:extLst>
                <a:ext uri="{63B3BB69-23CF-44E3-9099-C40C66FF867C}">
                  <a14:compatExt spid="_x0000_s90128"/>
                </a:ext>
                <a:ext uri="{FF2B5EF4-FFF2-40B4-BE49-F238E27FC236}">
                  <a16:creationId xmlns:a16="http://schemas.microsoft.com/office/drawing/2014/main" id="{00000000-0008-0000-0700-000010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2</xdr:col>
          <xdr:colOff>190500</xdr:colOff>
          <xdr:row>14</xdr:row>
          <xdr:rowOff>12700</xdr:rowOff>
        </xdr:to>
        <xdr:sp macro="" textlink="">
          <xdr:nvSpPr>
            <xdr:cNvPr id="90160" name="ComboBox39" hidden="1">
              <a:extLst>
                <a:ext uri="{63B3BB69-23CF-44E3-9099-C40C66FF867C}">
                  <a14:compatExt spid="_x0000_s90160"/>
                </a:ext>
                <a:ext uri="{FF2B5EF4-FFF2-40B4-BE49-F238E27FC236}">
                  <a16:creationId xmlns:a16="http://schemas.microsoft.com/office/drawing/2014/main" id="{00000000-0008-0000-0700-000030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0</xdr:rowOff>
        </xdr:from>
        <xdr:to>
          <xdr:col>2</xdr:col>
          <xdr:colOff>190500</xdr:colOff>
          <xdr:row>15</xdr:row>
          <xdr:rowOff>0</xdr:rowOff>
        </xdr:to>
        <xdr:sp macro="" textlink="">
          <xdr:nvSpPr>
            <xdr:cNvPr id="90161" name="ComboBox40" hidden="1">
              <a:extLst>
                <a:ext uri="{63B3BB69-23CF-44E3-9099-C40C66FF867C}">
                  <a14:compatExt spid="_x0000_s90161"/>
                </a:ext>
                <a:ext uri="{FF2B5EF4-FFF2-40B4-BE49-F238E27FC236}">
                  <a16:creationId xmlns:a16="http://schemas.microsoft.com/office/drawing/2014/main" id="{00000000-0008-0000-0700-00003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2</xdr:col>
          <xdr:colOff>190500</xdr:colOff>
          <xdr:row>16</xdr:row>
          <xdr:rowOff>0</xdr:rowOff>
        </xdr:to>
        <xdr:sp macro="" textlink="">
          <xdr:nvSpPr>
            <xdr:cNvPr id="90162" name="ComboBox41" hidden="1">
              <a:extLst>
                <a:ext uri="{63B3BB69-23CF-44E3-9099-C40C66FF867C}">
                  <a14:compatExt spid="_x0000_s90162"/>
                </a:ext>
                <a:ext uri="{FF2B5EF4-FFF2-40B4-BE49-F238E27FC236}">
                  <a16:creationId xmlns:a16="http://schemas.microsoft.com/office/drawing/2014/main" id="{00000000-0008-0000-0700-000032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2</xdr:col>
          <xdr:colOff>190500</xdr:colOff>
          <xdr:row>17</xdr:row>
          <xdr:rowOff>12700</xdr:rowOff>
        </xdr:to>
        <xdr:sp macro="" textlink="">
          <xdr:nvSpPr>
            <xdr:cNvPr id="90163" name="ComboBox42" hidden="1">
              <a:extLst>
                <a:ext uri="{63B3BB69-23CF-44E3-9099-C40C66FF867C}">
                  <a14:compatExt spid="_x0000_s90163"/>
                </a:ext>
                <a:ext uri="{FF2B5EF4-FFF2-40B4-BE49-F238E27FC236}">
                  <a16:creationId xmlns:a16="http://schemas.microsoft.com/office/drawing/2014/main" id="{00000000-0008-0000-0700-000033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2</xdr:col>
          <xdr:colOff>190500</xdr:colOff>
          <xdr:row>18</xdr:row>
          <xdr:rowOff>12700</xdr:rowOff>
        </xdr:to>
        <xdr:sp macro="" textlink="">
          <xdr:nvSpPr>
            <xdr:cNvPr id="90164" name="ComboBox43" hidden="1">
              <a:extLst>
                <a:ext uri="{63B3BB69-23CF-44E3-9099-C40C66FF867C}">
                  <a14:compatExt spid="_x0000_s90164"/>
                </a:ext>
                <a:ext uri="{FF2B5EF4-FFF2-40B4-BE49-F238E27FC236}">
                  <a16:creationId xmlns:a16="http://schemas.microsoft.com/office/drawing/2014/main" id="{00000000-0008-0000-0700-000034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2</xdr:col>
          <xdr:colOff>190500</xdr:colOff>
          <xdr:row>19</xdr:row>
          <xdr:rowOff>12700</xdr:rowOff>
        </xdr:to>
        <xdr:sp macro="" textlink="">
          <xdr:nvSpPr>
            <xdr:cNvPr id="90165" name="ComboBox44" hidden="1">
              <a:extLst>
                <a:ext uri="{63B3BB69-23CF-44E3-9099-C40C66FF867C}">
                  <a14:compatExt spid="_x0000_s90165"/>
                </a:ext>
                <a:ext uri="{FF2B5EF4-FFF2-40B4-BE49-F238E27FC236}">
                  <a16:creationId xmlns:a16="http://schemas.microsoft.com/office/drawing/2014/main" id="{00000000-0008-0000-0700-000035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2</xdr:col>
          <xdr:colOff>190500</xdr:colOff>
          <xdr:row>20</xdr:row>
          <xdr:rowOff>12700</xdr:rowOff>
        </xdr:to>
        <xdr:sp macro="" textlink="">
          <xdr:nvSpPr>
            <xdr:cNvPr id="90166" name="ComboBox45" hidden="1">
              <a:extLst>
                <a:ext uri="{63B3BB69-23CF-44E3-9099-C40C66FF867C}">
                  <a14:compatExt spid="_x0000_s90166"/>
                </a:ext>
                <a:ext uri="{FF2B5EF4-FFF2-40B4-BE49-F238E27FC236}">
                  <a16:creationId xmlns:a16="http://schemas.microsoft.com/office/drawing/2014/main" id="{00000000-0008-0000-0700-000036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190500</xdr:colOff>
          <xdr:row>21</xdr:row>
          <xdr:rowOff>12700</xdr:rowOff>
        </xdr:to>
        <xdr:sp macro="" textlink="">
          <xdr:nvSpPr>
            <xdr:cNvPr id="90167" name="ComboBox46" hidden="1">
              <a:extLst>
                <a:ext uri="{63B3BB69-23CF-44E3-9099-C40C66FF867C}">
                  <a14:compatExt spid="_x0000_s90167"/>
                </a:ext>
                <a:ext uri="{FF2B5EF4-FFF2-40B4-BE49-F238E27FC236}">
                  <a16:creationId xmlns:a16="http://schemas.microsoft.com/office/drawing/2014/main" id="{00000000-0008-0000-0700-000037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xdr:col>
          <xdr:colOff>190500</xdr:colOff>
          <xdr:row>22</xdr:row>
          <xdr:rowOff>12700</xdr:rowOff>
        </xdr:to>
        <xdr:sp macro="" textlink="">
          <xdr:nvSpPr>
            <xdr:cNvPr id="90168" name="ComboBox47" hidden="1">
              <a:extLst>
                <a:ext uri="{63B3BB69-23CF-44E3-9099-C40C66FF867C}">
                  <a14:compatExt spid="_x0000_s90168"/>
                </a:ext>
                <a:ext uri="{FF2B5EF4-FFF2-40B4-BE49-F238E27FC236}">
                  <a16:creationId xmlns:a16="http://schemas.microsoft.com/office/drawing/2014/main" id="{00000000-0008-0000-0700-000038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190500</xdr:colOff>
          <xdr:row>23</xdr:row>
          <xdr:rowOff>12700</xdr:rowOff>
        </xdr:to>
        <xdr:sp macro="" textlink="">
          <xdr:nvSpPr>
            <xdr:cNvPr id="90169" name="ComboBox48" hidden="1">
              <a:extLst>
                <a:ext uri="{63B3BB69-23CF-44E3-9099-C40C66FF867C}">
                  <a14:compatExt spid="_x0000_s90169"/>
                </a:ext>
                <a:ext uri="{FF2B5EF4-FFF2-40B4-BE49-F238E27FC236}">
                  <a16:creationId xmlns:a16="http://schemas.microsoft.com/office/drawing/2014/main" id="{00000000-0008-0000-0700-000039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190500</xdr:colOff>
          <xdr:row>24</xdr:row>
          <xdr:rowOff>12700</xdr:rowOff>
        </xdr:to>
        <xdr:sp macro="" textlink="">
          <xdr:nvSpPr>
            <xdr:cNvPr id="90170" name="ComboBox49" hidden="1">
              <a:extLst>
                <a:ext uri="{63B3BB69-23CF-44E3-9099-C40C66FF867C}">
                  <a14:compatExt spid="_x0000_s90170"/>
                </a:ext>
                <a:ext uri="{FF2B5EF4-FFF2-40B4-BE49-F238E27FC236}">
                  <a16:creationId xmlns:a16="http://schemas.microsoft.com/office/drawing/2014/main" id="{00000000-0008-0000-0700-00003A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2</xdr:col>
          <xdr:colOff>190500</xdr:colOff>
          <xdr:row>25</xdr:row>
          <xdr:rowOff>12700</xdr:rowOff>
        </xdr:to>
        <xdr:sp macro="" textlink="">
          <xdr:nvSpPr>
            <xdr:cNvPr id="90171" name="ComboBox50" hidden="1">
              <a:extLst>
                <a:ext uri="{63B3BB69-23CF-44E3-9099-C40C66FF867C}">
                  <a14:compatExt spid="_x0000_s90171"/>
                </a:ext>
                <a:ext uri="{FF2B5EF4-FFF2-40B4-BE49-F238E27FC236}">
                  <a16:creationId xmlns:a16="http://schemas.microsoft.com/office/drawing/2014/main" id="{00000000-0008-0000-0700-00003B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2</xdr:col>
          <xdr:colOff>190500</xdr:colOff>
          <xdr:row>26</xdr:row>
          <xdr:rowOff>12700</xdr:rowOff>
        </xdr:to>
        <xdr:sp macro="" textlink="">
          <xdr:nvSpPr>
            <xdr:cNvPr id="90172" name="ComboBox51" hidden="1">
              <a:extLst>
                <a:ext uri="{63B3BB69-23CF-44E3-9099-C40C66FF867C}">
                  <a14:compatExt spid="_x0000_s90172"/>
                </a:ext>
                <a:ext uri="{FF2B5EF4-FFF2-40B4-BE49-F238E27FC236}">
                  <a16:creationId xmlns:a16="http://schemas.microsoft.com/office/drawing/2014/main" id="{00000000-0008-0000-0700-00003C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2</xdr:col>
          <xdr:colOff>190500</xdr:colOff>
          <xdr:row>27</xdr:row>
          <xdr:rowOff>0</xdr:rowOff>
        </xdr:to>
        <xdr:sp macro="" textlink="">
          <xdr:nvSpPr>
            <xdr:cNvPr id="90173" name="ComboBox52" hidden="1">
              <a:extLst>
                <a:ext uri="{63B3BB69-23CF-44E3-9099-C40C66FF867C}">
                  <a14:compatExt spid="_x0000_s90173"/>
                </a:ext>
                <a:ext uri="{FF2B5EF4-FFF2-40B4-BE49-F238E27FC236}">
                  <a16:creationId xmlns:a16="http://schemas.microsoft.com/office/drawing/2014/main" id="{00000000-0008-0000-0700-00003D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2</xdr:col>
          <xdr:colOff>190500</xdr:colOff>
          <xdr:row>28</xdr:row>
          <xdr:rowOff>0</xdr:rowOff>
        </xdr:to>
        <xdr:sp macro="" textlink="">
          <xdr:nvSpPr>
            <xdr:cNvPr id="90174" name="ComboBox53" hidden="1">
              <a:extLst>
                <a:ext uri="{63B3BB69-23CF-44E3-9099-C40C66FF867C}">
                  <a14:compatExt spid="_x0000_s90174"/>
                </a:ext>
                <a:ext uri="{FF2B5EF4-FFF2-40B4-BE49-F238E27FC236}">
                  <a16:creationId xmlns:a16="http://schemas.microsoft.com/office/drawing/2014/main" id="{00000000-0008-0000-0700-00003E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2</xdr:col>
          <xdr:colOff>190500</xdr:colOff>
          <xdr:row>29</xdr:row>
          <xdr:rowOff>12700</xdr:rowOff>
        </xdr:to>
        <xdr:sp macro="" textlink="">
          <xdr:nvSpPr>
            <xdr:cNvPr id="90175" name="ComboBox54" hidden="1">
              <a:extLst>
                <a:ext uri="{63B3BB69-23CF-44E3-9099-C40C66FF867C}">
                  <a14:compatExt spid="_x0000_s90175"/>
                </a:ext>
                <a:ext uri="{FF2B5EF4-FFF2-40B4-BE49-F238E27FC236}">
                  <a16:creationId xmlns:a16="http://schemas.microsoft.com/office/drawing/2014/main" id="{00000000-0008-0000-0700-00003F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0</xdr:colOff>
          <xdr:row>6</xdr:row>
          <xdr:rowOff>0</xdr:rowOff>
        </xdr:to>
        <xdr:sp macro="" textlink="">
          <xdr:nvSpPr>
            <xdr:cNvPr id="92193" name="ComboBox30" hidden="1">
              <a:extLst>
                <a:ext uri="{63B3BB69-23CF-44E3-9099-C40C66FF867C}">
                  <a14:compatExt spid="_x0000_s92193"/>
                </a:ext>
                <a:ext uri="{FF2B5EF4-FFF2-40B4-BE49-F238E27FC236}">
                  <a16:creationId xmlns:a16="http://schemas.microsoft.com/office/drawing/2014/main" id="{00000000-0008-0000-0800-00002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0</xdr:colOff>
          <xdr:row>7</xdr:row>
          <xdr:rowOff>0</xdr:rowOff>
        </xdr:to>
        <xdr:sp macro="" textlink="">
          <xdr:nvSpPr>
            <xdr:cNvPr id="92194" name="ComboBox31" hidden="1">
              <a:extLst>
                <a:ext uri="{63B3BB69-23CF-44E3-9099-C40C66FF867C}">
                  <a14:compatExt spid="_x0000_s92194"/>
                </a:ext>
                <a:ext uri="{FF2B5EF4-FFF2-40B4-BE49-F238E27FC236}">
                  <a16:creationId xmlns:a16="http://schemas.microsoft.com/office/drawing/2014/main" id="{00000000-0008-0000-0800-00002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0</xdr:colOff>
          <xdr:row>8</xdr:row>
          <xdr:rowOff>0</xdr:rowOff>
        </xdr:to>
        <xdr:sp macro="" textlink="">
          <xdr:nvSpPr>
            <xdr:cNvPr id="92195" name="ComboBox32" hidden="1">
              <a:extLst>
                <a:ext uri="{63B3BB69-23CF-44E3-9099-C40C66FF867C}">
                  <a14:compatExt spid="_x0000_s92195"/>
                </a:ext>
                <a:ext uri="{FF2B5EF4-FFF2-40B4-BE49-F238E27FC236}">
                  <a16:creationId xmlns:a16="http://schemas.microsoft.com/office/drawing/2014/main" id="{00000000-0008-0000-0800-00002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0</xdr:colOff>
          <xdr:row>9</xdr:row>
          <xdr:rowOff>0</xdr:rowOff>
        </xdr:to>
        <xdr:sp macro="" textlink="">
          <xdr:nvSpPr>
            <xdr:cNvPr id="92196" name="ComboBox33" hidden="1">
              <a:extLst>
                <a:ext uri="{63B3BB69-23CF-44E3-9099-C40C66FF867C}">
                  <a14:compatExt spid="_x0000_s92196"/>
                </a:ext>
                <a:ext uri="{FF2B5EF4-FFF2-40B4-BE49-F238E27FC236}">
                  <a16:creationId xmlns:a16="http://schemas.microsoft.com/office/drawing/2014/main" id="{00000000-0008-0000-0800-00002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1</xdr:col>
          <xdr:colOff>0</xdr:colOff>
          <xdr:row>10</xdr:row>
          <xdr:rowOff>0</xdr:rowOff>
        </xdr:to>
        <xdr:sp macro="" textlink="">
          <xdr:nvSpPr>
            <xdr:cNvPr id="92197" name="ComboBox34" hidden="1">
              <a:extLst>
                <a:ext uri="{63B3BB69-23CF-44E3-9099-C40C66FF867C}">
                  <a14:compatExt spid="_x0000_s92197"/>
                </a:ext>
                <a:ext uri="{FF2B5EF4-FFF2-40B4-BE49-F238E27FC236}">
                  <a16:creationId xmlns:a16="http://schemas.microsoft.com/office/drawing/2014/main" id="{00000000-0008-0000-0800-00002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1</xdr:col>
          <xdr:colOff>0</xdr:colOff>
          <xdr:row>11</xdr:row>
          <xdr:rowOff>0</xdr:rowOff>
        </xdr:to>
        <xdr:sp macro="" textlink="">
          <xdr:nvSpPr>
            <xdr:cNvPr id="92198" name="ComboBox35" hidden="1">
              <a:extLst>
                <a:ext uri="{63B3BB69-23CF-44E3-9099-C40C66FF867C}">
                  <a14:compatExt spid="_x0000_s92198"/>
                </a:ext>
                <a:ext uri="{FF2B5EF4-FFF2-40B4-BE49-F238E27FC236}">
                  <a16:creationId xmlns:a16="http://schemas.microsoft.com/office/drawing/2014/main" id="{00000000-0008-0000-0800-00002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1</xdr:col>
          <xdr:colOff>0</xdr:colOff>
          <xdr:row>12</xdr:row>
          <xdr:rowOff>0</xdr:rowOff>
        </xdr:to>
        <xdr:sp macro="" textlink="">
          <xdr:nvSpPr>
            <xdr:cNvPr id="92199" name="ComboBox36" hidden="1">
              <a:extLst>
                <a:ext uri="{63B3BB69-23CF-44E3-9099-C40C66FF867C}">
                  <a14:compatExt spid="_x0000_s92199"/>
                </a:ext>
                <a:ext uri="{FF2B5EF4-FFF2-40B4-BE49-F238E27FC236}">
                  <a16:creationId xmlns:a16="http://schemas.microsoft.com/office/drawing/2014/main" id="{00000000-0008-0000-0800-00002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0</xdr:colOff>
          <xdr:row>13</xdr:row>
          <xdr:rowOff>0</xdr:rowOff>
        </xdr:to>
        <xdr:sp macro="" textlink="">
          <xdr:nvSpPr>
            <xdr:cNvPr id="92200" name="ComboBox37" hidden="1">
              <a:extLst>
                <a:ext uri="{63B3BB69-23CF-44E3-9099-C40C66FF867C}">
                  <a14:compatExt spid="_x0000_s92200"/>
                </a:ext>
                <a:ext uri="{FF2B5EF4-FFF2-40B4-BE49-F238E27FC236}">
                  <a16:creationId xmlns:a16="http://schemas.microsoft.com/office/drawing/2014/main" id="{00000000-0008-0000-0800-000028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1</xdr:col>
          <xdr:colOff>0</xdr:colOff>
          <xdr:row>14</xdr:row>
          <xdr:rowOff>0</xdr:rowOff>
        </xdr:to>
        <xdr:sp macro="" textlink="">
          <xdr:nvSpPr>
            <xdr:cNvPr id="92201" name="ComboBox38" hidden="1">
              <a:extLst>
                <a:ext uri="{63B3BB69-23CF-44E3-9099-C40C66FF867C}">
                  <a14:compatExt spid="_x0000_s92201"/>
                </a:ext>
                <a:ext uri="{FF2B5EF4-FFF2-40B4-BE49-F238E27FC236}">
                  <a16:creationId xmlns:a16="http://schemas.microsoft.com/office/drawing/2014/main" id="{00000000-0008-0000-0800-000029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1</xdr:col>
          <xdr:colOff>0</xdr:colOff>
          <xdr:row>15</xdr:row>
          <xdr:rowOff>0</xdr:rowOff>
        </xdr:to>
        <xdr:sp macro="" textlink="">
          <xdr:nvSpPr>
            <xdr:cNvPr id="92202" name="ComboBox39" hidden="1">
              <a:extLst>
                <a:ext uri="{63B3BB69-23CF-44E3-9099-C40C66FF867C}">
                  <a14:compatExt spid="_x0000_s92202"/>
                </a:ext>
                <a:ext uri="{FF2B5EF4-FFF2-40B4-BE49-F238E27FC236}">
                  <a16:creationId xmlns:a16="http://schemas.microsoft.com/office/drawing/2014/main" id="{00000000-0008-0000-0800-00002A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0</xdr:rowOff>
        </xdr:from>
        <xdr:to>
          <xdr:col>1</xdr:col>
          <xdr:colOff>0</xdr:colOff>
          <xdr:row>16</xdr:row>
          <xdr:rowOff>0</xdr:rowOff>
        </xdr:to>
        <xdr:sp macro="" textlink="">
          <xdr:nvSpPr>
            <xdr:cNvPr id="92203" name="ComboBox40" hidden="1">
              <a:extLst>
                <a:ext uri="{63B3BB69-23CF-44E3-9099-C40C66FF867C}">
                  <a14:compatExt spid="_x0000_s92203"/>
                </a:ext>
                <a:ext uri="{FF2B5EF4-FFF2-40B4-BE49-F238E27FC236}">
                  <a16:creationId xmlns:a16="http://schemas.microsoft.com/office/drawing/2014/main" id="{00000000-0008-0000-0800-00002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0</xdr:rowOff>
        </xdr:from>
        <xdr:to>
          <xdr:col>1</xdr:col>
          <xdr:colOff>0</xdr:colOff>
          <xdr:row>17</xdr:row>
          <xdr:rowOff>0</xdr:rowOff>
        </xdr:to>
        <xdr:sp macro="" textlink="">
          <xdr:nvSpPr>
            <xdr:cNvPr id="92204" name="ComboBox41" hidden="1">
              <a:extLst>
                <a:ext uri="{63B3BB69-23CF-44E3-9099-C40C66FF867C}">
                  <a14:compatExt spid="_x0000_s92204"/>
                </a:ext>
                <a:ext uri="{FF2B5EF4-FFF2-40B4-BE49-F238E27FC236}">
                  <a16:creationId xmlns:a16="http://schemas.microsoft.com/office/drawing/2014/main" id="{00000000-0008-0000-0800-00002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0</xdr:rowOff>
        </xdr:from>
        <xdr:to>
          <xdr:col>1</xdr:col>
          <xdr:colOff>0</xdr:colOff>
          <xdr:row>18</xdr:row>
          <xdr:rowOff>0</xdr:rowOff>
        </xdr:to>
        <xdr:sp macro="" textlink="">
          <xdr:nvSpPr>
            <xdr:cNvPr id="92205" name="ComboBox42" hidden="1">
              <a:extLst>
                <a:ext uri="{63B3BB69-23CF-44E3-9099-C40C66FF867C}">
                  <a14:compatExt spid="_x0000_s92205"/>
                </a:ext>
                <a:ext uri="{FF2B5EF4-FFF2-40B4-BE49-F238E27FC236}">
                  <a16:creationId xmlns:a16="http://schemas.microsoft.com/office/drawing/2014/main" id="{00000000-0008-0000-0800-00002D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0</xdr:rowOff>
        </xdr:from>
        <xdr:to>
          <xdr:col>1</xdr:col>
          <xdr:colOff>0</xdr:colOff>
          <xdr:row>19</xdr:row>
          <xdr:rowOff>0</xdr:rowOff>
        </xdr:to>
        <xdr:sp macro="" textlink="">
          <xdr:nvSpPr>
            <xdr:cNvPr id="92206" name="ComboBox43" hidden="1">
              <a:extLst>
                <a:ext uri="{63B3BB69-23CF-44E3-9099-C40C66FF867C}">
                  <a14:compatExt spid="_x0000_s92206"/>
                </a:ext>
                <a:ext uri="{FF2B5EF4-FFF2-40B4-BE49-F238E27FC236}">
                  <a16:creationId xmlns:a16="http://schemas.microsoft.com/office/drawing/2014/main" id="{00000000-0008-0000-0800-00002E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0</xdr:rowOff>
        </xdr:from>
        <xdr:to>
          <xdr:col>1</xdr:col>
          <xdr:colOff>0</xdr:colOff>
          <xdr:row>20</xdr:row>
          <xdr:rowOff>0</xdr:rowOff>
        </xdr:to>
        <xdr:sp macro="" textlink="">
          <xdr:nvSpPr>
            <xdr:cNvPr id="92207" name="ComboBox44" hidden="1">
              <a:extLst>
                <a:ext uri="{63B3BB69-23CF-44E3-9099-C40C66FF867C}">
                  <a14:compatExt spid="_x0000_s92207"/>
                </a:ext>
                <a:ext uri="{FF2B5EF4-FFF2-40B4-BE49-F238E27FC236}">
                  <a16:creationId xmlns:a16="http://schemas.microsoft.com/office/drawing/2014/main" id="{00000000-0008-0000-0800-00002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0</xdr:rowOff>
        </xdr:from>
        <xdr:to>
          <xdr:col>1</xdr:col>
          <xdr:colOff>0</xdr:colOff>
          <xdr:row>21</xdr:row>
          <xdr:rowOff>0</xdr:rowOff>
        </xdr:to>
        <xdr:sp macro="" textlink="">
          <xdr:nvSpPr>
            <xdr:cNvPr id="92208" name="ComboBox45" hidden="1">
              <a:extLst>
                <a:ext uri="{63B3BB69-23CF-44E3-9099-C40C66FF867C}">
                  <a14:compatExt spid="_x0000_s92208"/>
                </a:ext>
                <a:ext uri="{FF2B5EF4-FFF2-40B4-BE49-F238E27FC236}">
                  <a16:creationId xmlns:a16="http://schemas.microsoft.com/office/drawing/2014/main" id="{00000000-0008-0000-0800-00003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0</xdr:rowOff>
        </xdr:from>
        <xdr:to>
          <xdr:col>1</xdr:col>
          <xdr:colOff>0</xdr:colOff>
          <xdr:row>22</xdr:row>
          <xdr:rowOff>0</xdr:rowOff>
        </xdr:to>
        <xdr:sp macro="" textlink="">
          <xdr:nvSpPr>
            <xdr:cNvPr id="92209" name="ComboBox46" hidden="1">
              <a:extLst>
                <a:ext uri="{63B3BB69-23CF-44E3-9099-C40C66FF867C}">
                  <a14:compatExt spid="_x0000_s92209"/>
                </a:ext>
                <a:ext uri="{FF2B5EF4-FFF2-40B4-BE49-F238E27FC236}">
                  <a16:creationId xmlns:a16="http://schemas.microsoft.com/office/drawing/2014/main" id="{00000000-0008-0000-0800-00003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32</xdr:row>
          <xdr:rowOff>0</xdr:rowOff>
        </xdr:from>
        <xdr:to>
          <xdr:col>2</xdr:col>
          <xdr:colOff>0</xdr:colOff>
          <xdr:row>32</xdr:row>
          <xdr:rowOff>266700</xdr:rowOff>
        </xdr:to>
        <xdr:sp macro="" textlink="">
          <xdr:nvSpPr>
            <xdr:cNvPr id="81940" name="ComboBox1" hidden="1">
              <a:extLst>
                <a:ext uri="{63B3BB69-23CF-44E3-9099-C40C66FF867C}">
                  <a14:compatExt spid="_x0000_s81940"/>
                </a:ext>
                <a:ext uri="{FF2B5EF4-FFF2-40B4-BE49-F238E27FC236}">
                  <a16:creationId xmlns:a16="http://schemas.microsoft.com/office/drawing/2014/main" id="{00000000-0008-0000-0A00-00001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2</xdr:col>
          <xdr:colOff>0</xdr:colOff>
          <xdr:row>33</xdr:row>
          <xdr:rowOff>266700</xdr:rowOff>
        </xdr:to>
        <xdr:sp macro="" textlink="">
          <xdr:nvSpPr>
            <xdr:cNvPr id="81941" name="ComboBox2" hidden="1">
              <a:extLst>
                <a:ext uri="{63B3BB69-23CF-44E3-9099-C40C66FF867C}">
                  <a14:compatExt spid="_x0000_s81941"/>
                </a:ext>
                <a:ext uri="{FF2B5EF4-FFF2-40B4-BE49-F238E27FC236}">
                  <a16:creationId xmlns:a16="http://schemas.microsoft.com/office/drawing/2014/main" id="{00000000-0008-0000-0A00-00001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2</xdr:col>
          <xdr:colOff>0</xdr:colOff>
          <xdr:row>34</xdr:row>
          <xdr:rowOff>266700</xdr:rowOff>
        </xdr:to>
        <xdr:sp macro="" textlink="">
          <xdr:nvSpPr>
            <xdr:cNvPr id="81942" name="ComboBox3" hidden="1">
              <a:extLst>
                <a:ext uri="{63B3BB69-23CF-44E3-9099-C40C66FF867C}">
                  <a14:compatExt spid="_x0000_s81942"/>
                </a:ext>
                <a:ext uri="{FF2B5EF4-FFF2-40B4-BE49-F238E27FC236}">
                  <a16:creationId xmlns:a16="http://schemas.microsoft.com/office/drawing/2014/main" id="{00000000-0008-0000-0A00-00001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35</xdr:row>
          <xdr:rowOff>266700</xdr:rowOff>
        </xdr:to>
        <xdr:sp macro="" textlink="">
          <xdr:nvSpPr>
            <xdr:cNvPr id="81943" name="ComboBox4" hidden="1">
              <a:extLst>
                <a:ext uri="{63B3BB69-23CF-44E3-9099-C40C66FF867C}">
                  <a14:compatExt spid="_x0000_s81943"/>
                </a:ext>
                <a:ext uri="{FF2B5EF4-FFF2-40B4-BE49-F238E27FC236}">
                  <a16:creationId xmlns:a16="http://schemas.microsoft.com/office/drawing/2014/main" id="{00000000-0008-0000-0A00-00001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32</xdr:row>
          <xdr:rowOff>0</xdr:rowOff>
        </xdr:from>
        <xdr:to>
          <xdr:col>5</xdr:col>
          <xdr:colOff>0</xdr:colOff>
          <xdr:row>32</xdr:row>
          <xdr:rowOff>266700</xdr:rowOff>
        </xdr:to>
        <xdr:sp macro="" textlink="">
          <xdr:nvSpPr>
            <xdr:cNvPr id="81947" name="ComboBox8" hidden="1">
              <a:extLst>
                <a:ext uri="{63B3BB69-23CF-44E3-9099-C40C66FF867C}">
                  <a14:compatExt spid="_x0000_s81947"/>
                </a:ext>
                <a:ext uri="{FF2B5EF4-FFF2-40B4-BE49-F238E27FC236}">
                  <a16:creationId xmlns:a16="http://schemas.microsoft.com/office/drawing/2014/main" id="{00000000-0008-0000-0A00-00001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xdr:row>
          <xdr:rowOff>0</xdr:rowOff>
        </xdr:from>
        <xdr:to>
          <xdr:col>5</xdr:col>
          <xdr:colOff>0</xdr:colOff>
          <xdr:row>33</xdr:row>
          <xdr:rowOff>266700</xdr:rowOff>
        </xdr:to>
        <xdr:sp macro="" textlink="">
          <xdr:nvSpPr>
            <xdr:cNvPr id="81948" name="ComboBox9" hidden="1">
              <a:extLst>
                <a:ext uri="{63B3BB69-23CF-44E3-9099-C40C66FF867C}">
                  <a14:compatExt spid="_x0000_s81948"/>
                </a:ext>
                <a:ext uri="{FF2B5EF4-FFF2-40B4-BE49-F238E27FC236}">
                  <a16:creationId xmlns:a16="http://schemas.microsoft.com/office/drawing/2014/main" id="{00000000-0008-0000-0A00-00001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5</xdr:col>
          <xdr:colOff>0</xdr:colOff>
          <xdr:row>34</xdr:row>
          <xdr:rowOff>266700</xdr:rowOff>
        </xdr:to>
        <xdr:sp macro="" textlink="">
          <xdr:nvSpPr>
            <xdr:cNvPr id="81949" name="ComboBox10" hidden="1">
              <a:extLst>
                <a:ext uri="{63B3BB69-23CF-44E3-9099-C40C66FF867C}">
                  <a14:compatExt spid="_x0000_s81949"/>
                </a:ext>
                <a:ext uri="{FF2B5EF4-FFF2-40B4-BE49-F238E27FC236}">
                  <a16:creationId xmlns:a16="http://schemas.microsoft.com/office/drawing/2014/main" id="{00000000-0008-0000-0A00-00001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0</xdr:colOff>
          <xdr:row>35</xdr:row>
          <xdr:rowOff>266700</xdr:rowOff>
        </xdr:to>
        <xdr:sp macro="" textlink="">
          <xdr:nvSpPr>
            <xdr:cNvPr id="81950" name="ComboBox11" hidden="1">
              <a:extLst>
                <a:ext uri="{63B3BB69-23CF-44E3-9099-C40C66FF867C}">
                  <a14:compatExt spid="_x0000_s81950"/>
                </a:ext>
                <a:ext uri="{FF2B5EF4-FFF2-40B4-BE49-F238E27FC236}">
                  <a16:creationId xmlns:a16="http://schemas.microsoft.com/office/drawing/2014/main" id="{00000000-0008-0000-0A00-00001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12700</xdr:colOff>
          <xdr:row>32</xdr:row>
          <xdr:rowOff>266700</xdr:rowOff>
        </xdr:to>
        <xdr:sp macro="" textlink="">
          <xdr:nvSpPr>
            <xdr:cNvPr id="81951" name="ComboBox12" hidden="1">
              <a:extLst>
                <a:ext uri="{63B3BB69-23CF-44E3-9099-C40C66FF867C}">
                  <a14:compatExt spid="_x0000_s81951"/>
                </a:ext>
                <a:ext uri="{FF2B5EF4-FFF2-40B4-BE49-F238E27FC236}">
                  <a16:creationId xmlns:a16="http://schemas.microsoft.com/office/drawing/2014/main" id="{00000000-0008-0000-0A00-00001F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8</xdr:col>
          <xdr:colOff>12700</xdr:colOff>
          <xdr:row>33</xdr:row>
          <xdr:rowOff>266700</xdr:rowOff>
        </xdr:to>
        <xdr:sp macro="" textlink="">
          <xdr:nvSpPr>
            <xdr:cNvPr id="81952" name="ComboBox13" hidden="1">
              <a:extLst>
                <a:ext uri="{63B3BB69-23CF-44E3-9099-C40C66FF867C}">
                  <a14:compatExt spid="_x0000_s81952"/>
                </a:ext>
                <a:ext uri="{FF2B5EF4-FFF2-40B4-BE49-F238E27FC236}">
                  <a16:creationId xmlns:a16="http://schemas.microsoft.com/office/drawing/2014/main" id="{00000000-0008-0000-0A00-000020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8</xdr:col>
          <xdr:colOff>12700</xdr:colOff>
          <xdr:row>34</xdr:row>
          <xdr:rowOff>266700</xdr:rowOff>
        </xdr:to>
        <xdr:sp macro="" textlink="">
          <xdr:nvSpPr>
            <xdr:cNvPr id="81953" name="ComboBox14" hidden="1">
              <a:extLst>
                <a:ext uri="{63B3BB69-23CF-44E3-9099-C40C66FF867C}">
                  <a14:compatExt spid="_x0000_s81953"/>
                </a:ext>
                <a:ext uri="{FF2B5EF4-FFF2-40B4-BE49-F238E27FC236}">
                  <a16:creationId xmlns:a16="http://schemas.microsoft.com/office/drawing/2014/main" id="{00000000-0008-0000-0A00-00002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8</xdr:col>
          <xdr:colOff>12700</xdr:colOff>
          <xdr:row>35</xdr:row>
          <xdr:rowOff>266700</xdr:rowOff>
        </xdr:to>
        <xdr:sp macro="" textlink="">
          <xdr:nvSpPr>
            <xdr:cNvPr id="81954" name="ComboBox15" hidden="1">
              <a:extLst>
                <a:ext uri="{63B3BB69-23CF-44E3-9099-C40C66FF867C}">
                  <a14:compatExt spid="_x0000_s81954"/>
                </a:ext>
                <a:ext uri="{FF2B5EF4-FFF2-40B4-BE49-F238E27FC236}">
                  <a16:creationId xmlns:a16="http://schemas.microsoft.com/office/drawing/2014/main" id="{00000000-0008-0000-0A00-00002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2</xdr:col>
          <xdr:colOff>0</xdr:colOff>
          <xdr:row>19</xdr:row>
          <xdr:rowOff>266700</xdr:rowOff>
        </xdr:to>
        <xdr:sp macro="" textlink="">
          <xdr:nvSpPr>
            <xdr:cNvPr id="81962" name="ComboBox22" hidden="1">
              <a:extLst>
                <a:ext uri="{63B3BB69-23CF-44E3-9099-C40C66FF867C}">
                  <a14:compatExt spid="_x0000_s81962"/>
                </a:ext>
                <a:ext uri="{FF2B5EF4-FFF2-40B4-BE49-F238E27FC236}">
                  <a16:creationId xmlns:a16="http://schemas.microsoft.com/office/drawing/2014/main" id="{00000000-0008-0000-0A00-00002A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2</xdr:col>
          <xdr:colOff>0</xdr:colOff>
          <xdr:row>20</xdr:row>
          <xdr:rowOff>266700</xdr:rowOff>
        </xdr:to>
        <xdr:sp macro="" textlink="">
          <xdr:nvSpPr>
            <xdr:cNvPr id="81963" name="ComboBox23" hidden="1">
              <a:extLst>
                <a:ext uri="{63B3BB69-23CF-44E3-9099-C40C66FF867C}">
                  <a14:compatExt spid="_x0000_s81963"/>
                </a:ext>
                <a:ext uri="{FF2B5EF4-FFF2-40B4-BE49-F238E27FC236}">
                  <a16:creationId xmlns:a16="http://schemas.microsoft.com/office/drawing/2014/main" id="{00000000-0008-0000-0A00-00002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2</xdr:col>
          <xdr:colOff>0</xdr:colOff>
          <xdr:row>21</xdr:row>
          <xdr:rowOff>266700</xdr:rowOff>
        </xdr:to>
        <xdr:sp macro="" textlink="">
          <xdr:nvSpPr>
            <xdr:cNvPr id="81964" name="ComboBox24" hidden="1">
              <a:extLst>
                <a:ext uri="{63B3BB69-23CF-44E3-9099-C40C66FF867C}">
                  <a14:compatExt spid="_x0000_s81964"/>
                </a:ext>
                <a:ext uri="{FF2B5EF4-FFF2-40B4-BE49-F238E27FC236}">
                  <a16:creationId xmlns:a16="http://schemas.microsoft.com/office/drawing/2014/main" id="{00000000-0008-0000-0A00-00002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2</xdr:col>
          <xdr:colOff>0</xdr:colOff>
          <xdr:row>22</xdr:row>
          <xdr:rowOff>266700</xdr:rowOff>
        </xdr:to>
        <xdr:sp macro="" textlink="">
          <xdr:nvSpPr>
            <xdr:cNvPr id="81965" name="ComboBox25" hidden="1">
              <a:extLst>
                <a:ext uri="{63B3BB69-23CF-44E3-9099-C40C66FF867C}">
                  <a14:compatExt spid="_x0000_s81965"/>
                </a:ext>
                <a:ext uri="{FF2B5EF4-FFF2-40B4-BE49-F238E27FC236}">
                  <a16:creationId xmlns:a16="http://schemas.microsoft.com/office/drawing/2014/main" id="{00000000-0008-0000-0A00-00002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2</xdr:col>
          <xdr:colOff>107950</xdr:colOff>
          <xdr:row>23</xdr:row>
          <xdr:rowOff>260350</xdr:rowOff>
        </xdr:to>
        <xdr:sp macro="" textlink="">
          <xdr:nvSpPr>
            <xdr:cNvPr id="81966" name="ComboBox26" hidden="1">
              <a:extLst>
                <a:ext uri="{63B3BB69-23CF-44E3-9099-C40C66FF867C}">
                  <a14:compatExt spid="_x0000_s81966"/>
                </a:ext>
                <a:ext uri="{FF2B5EF4-FFF2-40B4-BE49-F238E27FC236}">
                  <a16:creationId xmlns:a16="http://schemas.microsoft.com/office/drawing/2014/main" id="{00000000-0008-0000-0A00-00002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19</xdr:row>
          <xdr:rowOff>0</xdr:rowOff>
        </xdr:from>
        <xdr:to>
          <xdr:col>5</xdr:col>
          <xdr:colOff>0</xdr:colOff>
          <xdr:row>19</xdr:row>
          <xdr:rowOff>266700</xdr:rowOff>
        </xdr:to>
        <xdr:sp macro="" textlink="">
          <xdr:nvSpPr>
            <xdr:cNvPr id="81972" name="ComboBox32" hidden="1">
              <a:extLst>
                <a:ext uri="{63B3BB69-23CF-44E3-9099-C40C66FF867C}">
                  <a14:compatExt spid="_x0000_s81972"/>
                </a:ext>
                <a:ext uri="{FF2B5EF4-FFF2-40B4-BE49-F238E27FC236}">
                  <a16:creationId xmlns:a16="http://schemas.microsoft.com/office/drawing/2014/main" id="{00000000-0008-0000-0A00-00003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20</xdr:row>
          <xdr:rowOff>0</xdr:rowOff>
        </xdr:from>
        <xdr:to>
          <xdr:col>5</xdr:col>
          <xdr:colOff>0</xdr:colOff>
          <xdr:row>20</xdr:row>
          <xdr:rowOff>266700</xdr:rowOff>
        </xdr:to>
        <xdr:sp macro="" textlink="">
          <xdr:nvSpPr>
            <xdr:cNvPr id="81973" name="ComboBox33" hidden="1">
              <a:extLst>
                <a:ext uri="{63B3BB69-23CF-44E3-9099-C40C66FF867C}">
                  <a14:compatExt spid="_x0000_s81973"/>
                </a:ext>
                <a:ext uri="{FF2B5EF4-FFF2-40B4-BE49-F238E27FC236}">
                  <a16:creationId xmlns:a16="http://schemas.microsoft.com/office/drawing/2014/main" id="{00000000-0008-0000-0A00-00003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0</xdr:rowOff>
        </xdr:from>
        <xdr:to>
          <xdr:col>5</xdr:col>
          <xdr:colOff>0</xdr:colOff>
          <xdr:row>21</xdr:row>
          <xdr:rowOff>266700</xdr:rowOff>
        </xdr:to>
        <xdr:sp macro="" textlink="">
          <xdr:nvSpPr>
            <xdr:cNvPr id="81974" name="ComboBox34" hidden="1">
              <a:extLst>
                <a:ext uri="{63B3BB69-23CF-44E3-9099-C40C66FF867C}">
                  <a14:compatExt spid="_x0000_s81974"/>
                </a:ext>
                <a:ext uri="{FF2B5EF4-FFF2-40B4-BE49-F238E27FC236}">
                  <a16:creationId xmlns:a16="http://schemas.microsoft.com/office/drawing/2014/main" id="{00000000-0008-0000-0A00-00003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5</xdr:col>
          <xdr:colOff>0</xdr:colOff>
          <xdr:row>22</xdr:row>
          <xdr:rowOff>266700</xdr:rowOff>
        </xdr:to>
        <xdr:sp macro="" textlink="">
          <xdr:nvSpPr>
            <xdr:cNvPr id="81975" name="ComboBox35" hidden="1">
              <a:extLst>
                <a:ext uri="{63B3BB69-23CF-44E3-9099-C40C66FF867C}">
                  <a14:compatExt spid="_x0000_s81975"/>
                </a:ext>
                <a:ext uri="{FF2B5EF4-FFF2-40B4-BE49-F238E27FC236}">
                  <a16:creationId xmlns:a16="http://schemas.microsoft.com/office/drawing/2014/main" id="{00000000-0008-0000-0A00-00003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23</xdr:row>
          <xdr:rowOff>0</xdr:rowOff>
        </xdr:from>
        <xdr:to>
          <xdr:col>5</xdr:col>
          <xdr:colOff>0</xdr:colOff>
          <xdr:row>23</xdr:row>
          <xdr:rowOff>266700</xdr:rowOff>
        </xdr:to>
        <xdr:sp macro="" textlink="">
          <xdr:nvSpPr>
            <xdr:cNvPr id="81976" name="ComboBox36" hidden="1">
              <a:extLst>
                <a:ext uri="{63B3BB69-23CF-44E3-9099-C40C66FF867C}">
                  <a14:compatExt spid="_x0000_s81976"/>
                </a:ext>
                <a:ext uri="{FF2B5EF4-FFF2-40B4-BE49-F238E27FC236}">
                  <a16:creationId xmlns:a16="http://schemas.microsoft.com/office/drawing/2014/main" id="{00000000-0008-0000-0A00-00003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0</xdr:rowOff>
        </xdr:from>
        <xdr:to>
          <xdr:col>8</xdr:col>
          <xdr:colOff>12700</xdr:colOff>
          <xdr:row>19</xdr:row>
          <xdr:rowOff>266700</xdr:rowOff>
        </xdr:to>
        <xdr:sp macro="" textlink="">
          <xdr:nvSpPr>
            <xdr:cNvPr id="81983" name="ComboBox42" hidden="1">
              <a:extLst>
                <a:ext uri="{63B3BB69-23CF-44E3-9099-C40C66FF867C}">
                  <a14:compatExt spid="_x0000_s81983"/>
                </a:ext>
                <a:ext uri="{FF2B5EF4-FFF2-40B4-BE49-F238E27FC236}">
                  <a16:creationId xmlns:a16="http://schemas.microsoft.com/office/drawing/2014/main" id="{00000000-0008-0000-0A00-00003F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0</xdr:rowOff>
        </xdr:from>
        <xdr:to>
          <xdr:col>8</xdr:col>
          <xdr:colOff>12700</xdr:colOff>
          <xdr:row>20</xdr:row>
          <xdr:rowOff>266700</xdr:rowOff>
        </xdr:to>
        <xdr:sp macro="" textlink="">
          <xdr:nvSpPr>
            <xdr:cNvPr id="81984" name="ComboBox43" hidden="1">
              <a:extLst>
                <a:ext uri="{63B3BB69-23CF-44E3-9099-C40C66FF867C}">
                  <a14:compatExt spid="_x0000_s81984"/>
                </a:ext>
                <a:ext uri="{FF2B5EF4-FFF2-40B4-BE49-F238E27FC236}">
                  <a16:creationId xmlns:a16="http://schemas.microsoft.com/office/drawing/2014/main" id="{00000000-0008-0000-0A00-000040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0</xdr:rowOff>
        </xdr:from>
        <xdr:to>
          <xdr:col>8</xdr:col>
          <xdr:colOff>12700</xdr:colOff>
          <xdr:row>21</xdr:row>
          <xdr:rowOff>266700</xdr:rowOff>
        </xdr:to>
        <xdr:sp macro="" textlink="">
          <xdr:nvSpPr>
            <xdr:cNvPr id="81985" name="ComboBox44" hidden="1">
              <a:extLst>
                <a:ext uri="{63B3BB69-23CF-44E3-9099-C40C66FF867C}">
                  <a14:compatExt spid="_x0000_s81985"/>
                </a:ext>
                <a:ext uri="{FF2B5EF4-FFF2-40B4-BE49-F238E27FC236}">
                  <a16:creationId xmlns:a16="http://schemas.microsoft.com/office/drawing/2014/main" id="{00000000-0008-0000-0A00-00004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22</xdr:row>
          <xdr:rowOff>0</xdr:rowOff>
        </xdr:from>
        <xdr:to>
          <xdr:col>8</xdr:col>
          <xdr:colOff>12700</xdr:colOff>
          <xdr:row>22</xdr:row>
          <xdr:rowOff>266700</xdr:rowOff>
        </xdr:to>
        <xdr:sp macro="" textlink="">
          <xdr:nvSpPr>
            <xdr:cNvPr id="81986" name="ComboBox45" hidden="1">
              <a:extLst>
                <a:ext uri="{63B3BB69-23CF-44E3-9099-C40C66FF867C}">
                  <a14:compatExt spid="_x0000_s81986"/>
                </a:ext>
                <a:ext uri="{FF2B5EF4-FFF2-40B4-BE49-F238E27FC236}">
                  <a16:creationId xmlns:a16="http://schemas.microsoft.com/office/drawing/2014/main" id="{00000000-0008-0000-0A00-00004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0</xdr:rowOff>
        </xdr:from>
        <xdr:to>
          <xdr:col>8</xdr:col>
          <xdr:colOff>12700</xdr:colOff>
          <xdr:row>23</xdr:row>
          <xdr:rowOff>266700</xdr:rowOff>
        </xdr:to>
        <xdr:sp macro="" textlink="">
          <xdr:nvSpPr>
            <xdr:cNvPr id="81987" name="ComboBox46" hidden="1">
              <a:extLst>
                <a:ext uri="{63B3BB69-23CF-44E3-9099-C40C66FF867C}">
                  <a14:compatExt spid="_x0000_s81987"/>
                </a:ext>
                <a:ext uri="{FF2B5EF4-FFF2-40B4-BE49-F238E27FC236}">
                  <a16:creationId xmlns:a16="http://schemas.microsoft.com/office/drawing/2014/main" id="{00000000-0008-0000-0A00-00004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69850</xdr:rowOff>
        </xdr:to>
        <xdr:sp macro="" textlink="">
          <xdr:nvSpPr>
            <xdr:cNvPr id="81994" name="ComboBox52" hidden="1">
              <a:extLst>
                <a:ext uri="{63B3BB69-23CF-44E3-9099-C40C66FF867C}">
                  <a14:compatExt spid="_x0000_s81994"/>
                </a:ext>
                <a:ext uri="{FF2B5EF4-FFF2-40B4-BE49-F238E27FC236}">
                  <a16:creationId xmlns:a16="http://schemas.microsoft.com/office/drawing/2014/main" id="{00000000-0008-0000-0A00-00004A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2114550</xdr:colOff>
          <xdr:row>7</xdr:row>
          <xdr:rowOff>38100</xdr:rowOff>
        </xdr:to>
        <xdr:sp macro="" textlink="">
          <xdr:nvSpPr>
            <xdr:cNvPr id="81995" name="ComboBox53" hidden="1">
              <a:extLst>
                <a:ext uri="{63B3BB69-23CF-44E3-9099-C40C66FF867C}">
                  <a14:compatExt spid="_x0000_s81995"/>
                </a:ext>
                <a:ext uri="{FF2B5EF4-FFF2-40B4-BE49-F238E27FC236}">
                  <a16:creationId xmlns:a16="http://schemas.microsoft.com/office/drawing/2014/main" id="{00000000-0008-0000-0A00-00004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2114550</xdr:colOff>
          <xdr:row>8</xdr:row>
          <xdr:rowOff>38100</xdr:rowOff>
        </xdr:to>
        <xdr:sp macro="" textlink="">
          <xdr:nvSpPr>
            <xdr:cNvPr id="81996" name="ComboBox54" hidden="1">
              <a:extLst>
                <a:ext uri="{63B3BB69-23CF-44E3-9099-C40C66FF867C}">
                  <a14:compatExt spid="_x0000_s81996"/>
                </a:ext>
                <a:ext uri="{FF2B5EF4-FFF2-40B4-BE49-F238E27FC236}">
                  <a16:creationId xmlns:a16="http://schemas.microsoft.com/office/drawing/2014/main" id="{00000000-0008-0000-0A00-00004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2114550</xdr:colOff>
          <xdr:row>9</xdr:row>
          <xdr:rowOff>38100</xdr:rowOff>
        </xdr:to>
        <xdr:sp macro="" textlink="">
          <xdr:nvSpPr>
            <xdr:cNvPr id="81997" name="ComboBox55" hidden="1">
              <a:extLst>
                <a:ext uri="{63B3BB69-23CF-44E3-9099-C40C66FF867C}">
                  <a14:compatExt spid="_x0000_s81997"/>
                </a:ext>
                <a:ext uri="{FF2B5EF4-FFF2-40B4-BE49-F238E27FC236}">
                  <a16:creationId xmlns:a16="http://schemas.microsoft.com/office/drawing/2014/main" id="{00000000-0008-0000-0A00-00004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2114550</xdr:colOff>
          <xdr:row>10</xdr:row>
          <xdr:rowOff>38100</xdr:rowOff>
        </xdr:to>
        <xdr:sp macro="" textlink="">
          <xdr:nvSpPr>
            <xdr:cNvPr id="81998" name="ComboBox56" hidden="1">
              <a:extLst>
                <a:ext uri="{63B3BB69-23CF-44E3-9099-C40C66FF867C}">
                  <a14:compatExt spid="_x0000_s81998"/>
                </a:ext>
                <a:ext uri="{FF2B5EF4-FFF2-40B4-BE49-F238E27FC236}">
                  <a16:creationId xmlns:a16="http://schemas.microsoft.com/office/drawing/2014/main" id="{00000000-0008-0000-0A00-00004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xdr:row>
          <xdr:rowOff>0</xdr:rowOff>
        </xdr:from>
        <xdr:to>
          <xdr:col>5</xdr:col>
          <xdr:colOff>0</xdr:colOff>
          <xdr:row>5</xdr:row>
          <xdr:rowOff>266700</xdr:rowOff>
        </xdr:to>
        <xdr:sp macro="" textlink="">
          <xdr:nvSpPr>
            <xdr:cNvPr id="82009" name="ComboBox67" hidden="1">
              <a:extLst>
                <a:ext uri="{63B3BB69-23CF-44E3-9099-C40C66FF867C}">
                  <a14:compatExt spid="_x0000_s82009"/>
                </a:ext>
                <a:ext uri="{FF2B5EF4-FFF2-40B4-BE49-F238E27FC236}">
                  <a16:creationId xmlns:a16="http://schemas.microsoft.com/office/drawing/2014/main" id="{00000000-0008-0000-0A00-00005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5</xdr:col>
          <xdr:colOff>0</xdr:colOff>
          <xdr:row>6</xdr:row>
          <xdr:rowOff>266700</xdr:rowOff>
        </xdr:to>
        <xdr:sp macro="" textlink="">
          <xdr:nvSpPr>
            <xdr:cNvPr id="82010" name="ComboBox68" hidden="1">
              <a:extLst>
                <a:ext uri="{63B3BB69-23CF-44E3-9099-C40C66FF867C}">
                  <a14:compatExt spid="_x0000_s82010"/>
                </a:ext>
                <a:ext uri="{FF2B5EF4-FFF2-40B4-BE49-F238E27FC236}">
                  <a16:creationId xmlns:a16="http://schemas.microsoft.com/office/drawing/2014/main" id="{00000000-0008-0000-0A00-00005A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5</xdr:col>
          <xdr:colOff>0</xdr:colOff>
          <xdr:row>7</xdr:row>
          <xdr:rowOff>266700</xdr:rowOff>
        </xdr:to>
        <xdr:sp macro="" textlink="">
          <xdr:nvSpPr>
            <xdr:cNvPr id="82011" name="ComboBox69" hidden="1">
              <a:extLst>
                <a:ext uri="{63B3BB69-23CF-44E3-9099-C40C66FF867C}">
                  <a14:compatExt spid="_x0000_s82011"/>
                </a:ext>
                <a:ext uri="{FF2B5EF4-FFF2-40B4-BE49-F238E27FC236}">
                  <a16:creationId xmlns:a16="http://schemas.microsoft.com/office/drawing/2014/main" id="{00000000-0008-0000-0A00-00005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xdr:row>
          <xdr:rowOff>0</xdr:rowOff>
        </xdr:from>
        <xdr:to>
          <xdr:col>5</xdr:col>
          <xdr:colOff>0</xdr:colOff>
          <xdr:row>8</xdr:row>
          <xdr:rowOff>266700</xdr:rowOff>
        </xdr:to>
        <xdr:sp macro="" textlink="">
          <xdr:nvSpPr>
            <xdr:cNvPr id="82012" name="ComboBox70" hidden="1">
              <a:extLst>
                <a:ext uri="{63B3BB69-23CF-44E3-9099-C40C66FF867C}">
                  <a14:compatExt spid="_x0000_s82012"/>
                </a:ext>
                <a:ext uri="{FF2B5EF4-FFF2-40B4-BE49-F238E27FC236}">
                  <a16:creationId xmlns:a16="http://schemas.microsoft.com/office/drawing/2014/main" id="{00000000-0008-0000-0A00-00005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5</xdr:col>
          <xdr:colOff>0</xdr:colOff>
          <xdr:row>9</xdr:row>
          <xdr:rowOff>266700</xdr:rowOff>
        </xdr:to>
        <xdr:sp macro="" textlink="">
          <xdr:nvSpPr>
            <xdr:cNvPr id="82013" name="ComboBox71" hidden="1">
              <a:extLst>
                <a:ext uri="{63B3BB69-23CF-44E3-9099-C40C66FF867C}">
                  <a14:compatExt spid="_x0000_s82013"/>
                </a:ext>
                <a:ext uri="{FF2B5EF4-FFF2-40B4-BE49-F238E27FC236}">
                  <a16:creationId xmlns:a16="http://schemas.microsoft.com/office/drawing/2014/main" id="{00000000-0008-0000-0A00-00005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0</xdr:rowOff>
        </xdr:from>
        <xdr:to>
          <xdr:col>8</xdr:col>
          <xdr:colOff>12700</xdr:colOff>
          <xdr:row>5</xdr:row>
          <xdr:rowOff>266700</xdr:rowOff>
        </xdr:to>
        <xdr:sp macro="" textlink="">
          <xdr:nvSpPr>
            <xdr:cNvPr id="82025" name="ComboBox82" hidden="1">
              <a:extLst>
                <a:ext uri="{63B3BB69-23CF-44E3-9099-C40C66FF867C}">
                  <a14:compatExt spid="_x0000_s82025"/>
                </a:ext>
                <a:ext uri="{FF2B5EF4-FFF2-40B4-BE49-F238E27FC236}">
                  <a16:creationId xmlns:a16="http://schemas.microsoft.com/office/drawing/2014/main" id="{00000000-0008-0000-0A00-00006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12700</xdr:colOff>
          <xdr:row>6</xdr:row>
          <xdr:rowOff>266700</xdr:rowOff>
        </xdr:to>
        <xdr:sp macro="" textlink="">
          <xdr:nvSpPr>
            <xdr:cNvPr id="82026" name="ComboBox83" hidden="1">
              <a:extLst>
                <a:ext uri="{63B3BB69-23CF-44E3-9099-C40C66FF867C}">
                  <a14:compatExt spid="_x0000_s82026"/>
                </a:ext>
                <a:ext uri="{FF2B5EF4-FFF2-40B4-BE49-F238E27FC236}">
                  <a16:creationId xmlns:a16="http://schemas.microsoft.com/office/drawing/2014/main" id="{00000000-0008-0000-0A00-00006A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8</xdr:col>
          <xdr:colOff>12700</xdr:colOff>
          <xdr:row>7</xdr:row>
          <xdr:rowOff>266700</xdr:rowOff>
        </xdr:to>
        <xdr:sp macro="" textlink="">
          <xdr:nvSpPr>
            <xdr:cNvPr id="82027" name="ComboBox84" hidden="1">
              <a:extLst>
                <a:ext uri="{63B3BB69-23CF-44E3-9099-C40C66FF867C}">
                  <a14:compatExt spid="_x0000_s82027"/>
                </a:ext>
                <a:ext uri="{FF2B5EF4-FFF2-40B4-BE49-F238E27FC236}">
                  <a16:creationId xmlns:a16="http://schemas.microsoft.com/office/drawing/2014/main" id="{00000000-0008-0000-0A00-00006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12700</xdr:colOff>
          <xdr:row>8</xdr:row>
          <xdr:rowOff>266700</xdr:rowOff>
        </xdr:to>
        <xdr:sp macro="" textlink="">
          <xdr:nvSpPr>
            <xdr:cNvPr id="82028" name="ComboBox85" hidden="1">
              <a:extLst>
                <a:ext uri="{63B3BB69-23CF-44E3-9099-C40C66FF867C}">
                  <a14:compatExt spid="_x0000_s82028"/>
                </a:ext>
                <a:ext uri="{FF2B5EF4-FFF2-40B4-BE49-F238E27FC236}">
                  <a16:creationId xmlns:a16="http://schemas.microsoft.com/office/drawing/2014/main" id="{00000000-0008-0000-0A00-00006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xdr:row>
          <xdr:rowOff>0</xdr:rowOff>
        </xdr:from>
        <xdr:to>
          <xdr:col>8</xdr:col>
          <xdr:colOff>12700</xdr:colOff>
          <xdr:row>9</xdr:row>
          <xdr:rowOff>266700</xdr:rowOff>
        </xdr:to>
        <xdr:sp macro="" textlink="">
          <xdr:nvSpPr>
            <xdr:cNvPr id="82029" name="ComboBox86" hidden="1">
              <a:extLst>
                <a:ext uri="{63B3BB69-23CF-44E3-9099-C40C66FF867C}">
                  <a14:compatExt spid="_x0000_s82029"/>
                </a:ext>
                <a:ext uri="{FF2B5EF4-FFF2-40B4-BE49-F238E27FC236}">
                  <a16:creationId xmlns:a16="http://schemas.microsoft.com/office/drawing/2014/main" id="{00000000-0008-0000-0A00-00006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6" Type="http://schemas.openxmlformats.org/officeDocument/2006/relationships/image" Target="../media/image337.emf"/><Relationship Id="rId21" Type="http://schemas.openxmlformats.org/officeDocument/2006/relationships/control" Target="../activeX/activeX332.xml"/><Relationship Id="rId42" Type="http://schemas.openxmlformats.org/officeDocument/2006/relationships/image" Target="../media/image345.emf"/><Relationship Id="rId47" Type="http://schemas.openxmlformats.org/officeDocument/2006/relationships/control" Target="../activeX/activeX345.xml"/><Relationship Id="rId63" Type="http://schemas.openxmlformats.org/officeDocument/2006/relationships/control" Target="../activeX/activeX353.xml"/><Relationship Id="rId68" Type="http://schemas.openxmlformats.org/officeDocument/2006/relationships/image" Target="../media/image358.emf"/><Relationship Id="rId84" Type="http://schemas.openxmlformats.org/officeDocument/2006/relationships/image" Target="../media/image366.emf"/><Relationship Id="rId16" Type="http://schemas.openxmlformats.org/officeDocument/2006/relationships/image" Target="../media/image332.emf"/><Relationship Id="rId11" Type="http://schemas.openxmlformats.org/officeDocument/2006/relationships/control" Target="../activeX/activeX327.xml"/><Relationship Id="rId32" Type="http://schemas.openxmlformats.org/officeDocument/2006/relationships/image" Target="../media/image340.emf"/><Relationship Id="rId37" Type="http://schemas.openxmlformats.org/officeDocument/2006/relationships/control" Target="../activeX/activeX340.xml"/><Relationship Id="rId53" Type="http://schemas.openxmlformats.org/officeDocument/2006/relationships/control" Target="../activeX/activeX348.xml"/><Relationship Id="rId58" Type="http://schemas.openxmlformats.org/officeDocument/2006/relationships/image" Target="../media/image353.emf"/><Relationship Id="rId74" Type="http://schemas.openxmlformats.org/officeDocument/2006/relationships/image" Target="../media/image361.emf"/><Relationship Id="rId79" Type="http://schemas.openxmlformats.org/officeDocument/2006/relationships/control" Target="../activeX/activeX361.xml"/><Relationship Id="rId5" Type="http://schemas.openxmlformats.org/officeDocument/2006/relationships/control" Target="../activeX/activeX324.xml"/><Relationship Id="rId19" Type="http://schemas.openxmlformats.org/officeDocument/2006/relationships/control" Target="../activeX/activeX331.xml"/><Relationship Id="rId14" Type="http://schemas.openxmlformats.org/officeDocument/2006/relationships/image" Target="../media/image331.emf"/><Relationship Id="rId22" Type="http://schemas.openxmlformats.org/officeDocument/2006/relationships/image" Target="../media/image335.emf"/><Relationship Id="rId27" Type="http://schemas.openxmlformats.org/officeDocument/2006/relationships/control" Target="../activeX/activeX335.xml"/><Relationship Id="rId30" Type="http://schemas.openxmlformats.org/officeDocument/2006/relationships/image" Target="../media/image339.emf"/><Relationship Id="rId35" Type="http://schemas.openxmlformats.org/officeDocument/2006/relationships/control" Target="../activeX/activeX339.xml"/><Relationship Id="rId43" Type="http://schemas.openxmlformats.org/officeDocument/2006/relationships/control" Target="../activeX/activeX343.xml"/><Relationship Id="rId48" Type="http://schemas.openxmlformats.org/officeDocument/2006/relationships/image" Target="../media/image348.emf"/><Relationship Id="rId56" Type="http://schemas.openxmlformats.org/officeDocument/2006/relationships/image" Target="../media/image352.emf"/><Relationship Id="rId64" Type="http://schemas.openxmlformats.org/officeDocument/2006/relationships/image" Target="../media/image356.emf"/><Relationship Id="rId69" Type="http://schemas.openxmlformats.org/officeDocument/2006/relationships/control" Target="../activeX/activeX356.xml"/><Relationship Id="rId77" Type="http://schemas.openxmlformats.org/officeDocument/2006/relationships/control" Target="../activeX/activeX360.xml"/><Relationship Id="rId8" Type="http://schemas.openxmlformats.org/officeDocument/2006/relationships/image" Target="../media/image328.emf"/><Relationship Id="rId51" Type="http://schemas.openxmlformats.org/officeDocument/2006/relationships/control" Target="../activeX/activeX347.xml"/><Relationship Id="rId72" Type="http://schemas.openxmlformats.org/officeDocument/2006/relationships/image" Target="../media/image360.emf"/><Relationship Id="rId80" Type="http://schemas.openxmlformats.org/officeDocument/2006/relationships/image" Target="../media/image364.emf"/><Relationship Id="rId85" Type="http://schemas.openxmlformats.org/officeDocument/2006/relationships/control" Target="../activeX/activeX364.xml"/><Relationship Id="rId3" Type="http://schemas.openxmlformats.org/officeDocument/2006/relationships/vmlDrawing" Target="../drawings/vmlDrawing16.vml"/><Relationship Id="rId12" Type="http://schemas.openxmlformats.org/officeDocument/2006/relationships/image" Target="../media/image330.emf"/><Relationship Id="rId17" Type="http://schemas.openxmlformats.org/officeDocument/2006/relationships/control" Target="../activeX/activeX330.xml"/><Relationship Id="rId25" Type="http://schemas.openxmlformats.org/officeDocument/2006/relationships/control" Target="../activeX/activeX334.xml"/><Relationship Id="rId33" Type="http://schemas.openxmlformats.org/officeDocument/2006/relationships/control" Target="../activeX/activeX338.xml"/><Relationship Id="rId38" Type="http://schemas.openxmlformats.org/officeDocument/2006/relationships/image" Target="../media/image343.emf"/><Relationship Id="rId46" Type="http://schemas.openxmlformats.org/officeDocument/2006/relationships/image" Target="../media/image347.emf"/><Relationship Id="rId59" Type="http://schemas.openxmlformats.org/officeDocument/2006/relationships/control" Target="../activeX/activeX351.xml"/><Relationship Id="rId67" Type="http://schemas.openxmlformats.org/officeDocument/2006/relationships/control" Target="../activeX/activeX355.xml"/><Relationship Id="rId20" Type="http://schemas.openxmlformats.org/officeDocument/2006/relationships/image" Target="../media/image334.emf"/><Relationship Id="rId41" Type="http://schemas.openxmlformats.org/officeDocument/2006/relationships/control" Target="../activeX/activeX342.xml"/><Relationship Id="rId54" Type="http://schemas.openxmlformats.org/officeDocument/2006/relationships/image" Target="../media/image351.emf"/><Relationship Id="rId62" Type="http://schemas.openxmlformats.org/officeDocument/2006/relationships/image" Target="../media/image355.emf"/><Relationship Id="rId70" Type="http://schemas.openxmlformats.org/officeDocument/2006/relationships/image" Target="../media/image359.emf"/><Relationship Id="rId75" Type="http://schemas.openxmlformats.org/officeDocument/2006/relationships/control" Target="../activeX/activeX359.xml"/><Relationship Id="rId83" Type="http://schemas.openxmlformats.org/officeDocument/2006/relationships/control" Target="../activeX/activeX363.xml"/><Relationship Id="rId88" Type="http://schemas.openxmlformats.org/officeDocument/2006/relationships/image" Target="../media/image368.emf"/><Relationship Id="rId1" Type="http://schemas.openxmlformats.org/officeDocument/2006/relationships/printerSettings" Target="../printerSettings/printerSettings10.bin"/><Relationship Id="rId6" Type="http://schemas.openxmlformats.org/officeDocument/2006/relationships/image" Target="../media/image327.emf"/><Relationship Id="rId15" Type="http://schemas.openxmlformats.org/officeDocument/2006/relationships/control" Target="../activeX/activeX329.xml"/><Relationship Id="rId23" Type="http://schemas.openxmlformats.org/officeDocument/2006/relationships/control" Target="../activeX/activeX333.xml"/><Relationship Id="rId28" Type="http://schemas.openxmlformats.org/officeDocument/2006/relationships/image" Target="../media/image338.emf"/><Relationship Id="rId36" Type="http://schemas.openxmlformats.org/officeDocument/2006/relationships/image" Target="../media/image342.emf"/><Relationship Id="rId49" Type="http://schemas.openxmlformats.org/officeDocument/2006/relationships/control" Target="../activeX/activeX346.xml"/><Relationship Id="rId57" Type="http://schemas.openxmlformats.org/officeDocument/2006/relationships/control" Target="../activeX/activeX350.xml"/><Relationship Id="rId10" Type="http://schemas.openxmlformats.org/officeDocument/2006/relationships/image" Target="../media/image329.emf"/><Relationship Id="rId31" Type="http://schemas.openxmlformats.org/officeDocument/2006/relationships/control" Target="../activeX/activeX337.xml"/><Relationship Id="rId44" Type="http://schemas.openxmlformats.org/officeDocument/2006/relationships/image" Target="../media/image346.emf"/><Relationship Id="rId52" Type="http://schemas.openxmlformats.org/officeDocument/2006/relationships/image" Target="../media/image350.emf"/><Relationship Id="rId60" Type="http://schemas.openxmlformats.org/officeDocument/2006/relationships/image" Target="../media/image354.emf"/><Relationship Id="rId65" Type="http://schemas.openxmlformats.org/officeDocument/2006/relationships/control" Target="../activeX/activeX354.xml"/><Relationship Id="rId73" Type="http://schemas.openxmlformats.org/officeDocument/2006/relationships/control" Target="../activeX/activeX358.xml"/><Relationship Id="rId78" Type="http://schemas.openxmlformats.org/officeDocument/2006/relationships/image" Target="../media/image363.emf"/><Relationship Id="rId81" Type="http://schemas.openxmlformats.org/officeDocument/2006/relationships/control" Target="../activeX/activeX362.xml"/><Relationship Id="rId86" Type="http://schemas.openxmlformats.org/officeDocument/2006/relationships/image" Target="../media/image367.emf"/><Relationship Id="rId4" Type="http://schemas.openxmlformats.org/officeDocument/2006/relationships/vmlDrawing" Target="../drawings/vmlDrawing17.vml"/><Relationship Id="rId9" Type="http://schemas.openxmlformats.org/officeDocument/2006/relationships/control" Target="../activeX/activeX326.xml"/><Relationship Id="rId13" Type="http://schemas.openxmlformats.org/officeDocument/2006/relationships/control" Target="../activeX/activeX328.xml"/><Relationship Id="rId18" Type="http://schemas.openxmlformats.org/officeDocument/2006/relationships/image" Target="../media/image333.emf"/><Relationship Id="rId39" Type="http://schemas.openxmlformats.org/officeDocument/2006/relationships/control" Target="../activeX/activeX341.xml"/><Relationship Id="rId34" Type="http://schemas.openxmlformats.org/officeDocument/2006/relationships/image" Target="../media/image341.emf"/><Relationship Id="rId50" Type="http://schemas.openxmlformats.org/officeDocument/2006/relationships/image" Target="../media/image349.emf"/><Relationship Id="rId55" Type="http://schemas.openxmlformats.org/officeDocument/2006/relationships/control" Target="../activeX/activeX349.xml"/><Relationship Id="rId76" Type="http://schemas.openxmlformats.org/officeDocument/2006/relationships/image" Target="../media/image362.emf"/><Relationship Id="rId7" Type="http://schemas.openxmlformats.org/officeDocument/2006/relationships/control" Target="../activeX/activeX325.xml"/><Relationship Id="rId71" Type="http://schemas.openxmlformats.org/officeDocument/2006/relationships/control" Target="../activeX/activeX357.xml"/><Relationship Id="rId2" Type="http://schemas.openxmlformats.org/officeDocument/2006/relationships/drawing" Target="../drawings/drawing9.xml"/><Relationship Id="rId29" Type="http://schemas.openxmlformats.org/officeDocument/2006/relationships/control" Target="../activeX/activeX336.xml"/><Relationship Id="rId24" Type="http://schemas.openxmlformats.org/officeDocument/2006/relationships/image" Target="../media/image336.emf"/><Relationship Id="rId40" Type="http://schemas.openxmlformats.org/officeDocument/2006/relationships/image" Target="../media/image344.emf"/><Relationship Id="rId45" Type="http://schemas.openxmlformats.org/officeDocument/2006/relationships/control" Target="../activeX/activeX344.xml"/><Relationship Id="rId66" Type="http://schemas.openxmlformats.org/officeDocument/2006/relationships/image" Target="../media/image357.emf"/><Relationship Id="rId87" Type="http://schemas.openxmlformats.org/officeDocument/2006/relationships/control" Target="../activeX/activeX365.xml"/><Relationship Id="rId61" Type="http://schemas.openxmlformats.org/officeDocument/2006/relationships/control" Target="../activeX/activeX352.xml"/><Relationship Id="rId82" Type="http://schemas.openxmlformats.org/officeDocument/2006/relationships/image" Target="../media/image365.emf"/></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370.xml"/><Relationship Id="rId18" Type="http://schemas.openxmlformats.org/officeDocument/2006/relationships/image" Target="../media/image375.emf"/><Relationship Id="rId26" Type="http://schemas.openxmlformats.org/officeDocument/2006/relationships/image" Target="../media/image379.emf"/><Relationship Id="rId39" Type="http://schemas.openxmlformats.org/officeDocument/2006/relationships/control" Target="../activeX/activeX383.xml"/><Relationship Id="rId21" Type="http://schemas.openxmlformats.org/officeDocument/2006/relationships/control" Target="../activeX/activeX374.xml"/><Relationship Id="rId34" Type="http://schemas.openxmlformats.org/officeDocument/2006/relationships/image" Target="../media/image383.emf"/><Relationship Id="rId42" Type="http://schemas.openxmlformats.org/officeDocument/2006/relationships/image" Target="../media/image387.emf"/><Relationship Id="rId47" Type="http://schemas.openxmlformats.org/officeDocument/2006/relationships/control" Target="../activeX/activeX387.xml"/><Relationship Id="rId50" Type="http://schemas.openxmlformats.org/officeDocument/2006/relationships/image" Target="../media/image391.emf"/><Relationship Id="rId7" Type="http://schemas.openxmlformats.org/officeDocument/2006/relationships/control" Target="../activeX/activeX367.xml"/><Relationship Id="rId2" Type="http://schemas.openxmlformats.org/officeDocument/2006/relationships/drawing" Target="../drawings/drawing10.xml"/><Relationship Id="rId16" Type="http://schemas.openxmlformats.org/officeDocument/2006/relationships/image" Target="../media/image374.emf"/><Relationship Id="rId29" Type="http://schemas.openxmlformats.org/officeDocument/2006/relationships/control" Target="../activeX/activeX378.xml"/><Relationship Id="rId11" Type="http://schemas.openxmlformats.org/officeDocument/2006/relationships/control" Target="../activeX/activeX369.xml"/><Relationship Id="rId24" Type="http://schemas.openxmlformats.org/officeDocument/2006/relationships/image" Target="../media/image378.emf"/><Relationship Id="rId32" Type="http://schemas.openxmlformats.org/officeDocument/2006/relationships/image" Target="../media/image382.emf"/><Relationship Id="rId37" Type="http://schemas.openxmlformats.org/officeDocument/2006/relationships/control" Target="../activeX/activeX382.xml"/><Relationship Id="rId40" Type="http://schemas.openxmlformats.org/officeDocument/2006/relationships/image" Target="../media/image386.emf"/><Relationship Id="rId45" Type="http://schemas.openxmlformats.org/officeDocument/2006/relationships/control" Target="../activeX/activeX386.xml"/><Relationship Id="rId5" Type="http://schemas.openxmlformats.org/officeDocument/2006/relationships/control" Target="../activeX/activeX366.xml"/><Relationship Id="rId15" Type="http://schemas.openxmlformats.org/officeDocument/2006/relationships/control" Target="../activeX/activeX371.xml"/><Relationship Id="rId23" Type="http://schemas.openxmlformats.org/officeDocument/2006/relationships/control" Target="../activeX/activeX375.xml"/><Relationship Id="rId28" Type="http://schemas.openxmlformats.org/officeDocument/2006/relationships/image" Target="../media/image380.emf"/><Relationship Id="rId36" Type="http://schemas.openxmlformats.org/officeDocument/2006/relationships/image" Target="../media/image384.emf"/><Relationship Id="rId49" Type="http://schemas.openxmlformats.org/officeDocument/2006/relationships/control" Target="../activeX/activeX388.xml"/><Relationship Id="rId10" Type="http://schemas.openxmlformats.org/officeDocument/2006/relationships/image" Target="../media/image371.emf"/><Relationship Id="rId19" Type="http://schemas.openxmlformats.org/officeDocument/2006/relationships/control" Target="../activeX/activeX373.xml"/><Relationship Id="rId31" Type="http://schemas.openxmlformats.org/officeDocument/2006/relationships/control" Target="../activeX/activeX379.xml"/><Relationship Id="rId44" Type="http://schemas.openxmlformats.org/officeDocument/2006/relationships/image" Target="../media/image388.emf"/><Relationship Id="rId52" Type="http://schemas.openxmlformats.org/officeDocument/2006/relationships/image" Target="../media/image392.emf"/><Relationship Id="rId4" Type="http://schemas.openxmlformats.org/officeDocument/2006/relationships/vmlDrawing" Target="../drawings/vmlDrawing19.vml"/><Relationship Id="rId9" Type="http://schemas.openxmlformats.org/officeDocument/2006/relationships/control" Target="../activeX/activeX368.xml"/><Relationship Id="rId14" Type="http://schemas.openxmlformats.org/officeDocument/2006/relationships/image" Target="../media/image373.emf"/><Relationship Id="rId22" Type="http://schemas.openxmlformats.org/officeDocument/2006/relationships/image" Target="../media/image377.emf"/><Relationship Id="rId27" Type="http://schemas.openxmlformats.org/officeDocument/2006/relationships/control" Target="../activeX/activeX377.xml"/><Relationship Id="rId30" Type="http://schemas.openxmlformats.org/officeDocument/2006/relationships/image" Target="../media/image381.emf"/><Relationship Id="rId35" Type="http://schemas.openxmlformats.org/officeDocument/2006/relationships/control" Target="../activeX/activeX381.xml"/><Relationship Id="rId43" Type="http://schemas.openxmlformats.org/officeDocument/2006/relationships/control" Target="../activeX/activeX385.xml"/><Relationship Id="rId48" Type="http://schemas.openxmlformats.org/officeDocument/2006/relationships/image" Target="../media/image390.emf"/><Relationship Id="rId8" Type="http://schemas.openxmlformats.org/officeDocument/2006/relationships/image" Target="../media/image370.emf"/><Relationship Id="rId51" Type="http://schemas.openxmlformats.org/officeDocument/2006/relationships/control" Target="../activeX/activeX389.xml"/><Relationship Id="rId3" Type="http://schemas.openxmlformats.org/officeDocument/2006/relationships/vmlDrawing" Target="../drawings/vmlDrawing18.vml"/><Relationship Id="rId12" Type="http://schemas.openxmlformats.org/officeDocument/2006/relationships/image" Target="../media/image372.emf"/><Relationship Id="rId17" Type="http://schemas.openxmlformats.org/officeDocument/2006/relationships/control" Target="../activeX/activeX372.xml"/><Relationship Id="rId25" Type="http://schemas.openxmlformats.org/officeDocument/2006/relationships/control" Target="../activeX/activeX376.xml"/><Relationship Id="rId33" Type="http://schemas.openxmlformats.org/officeDocument/2006/relationships/control" Target="../activeX/activeX380.xml"/><Relationship Id="rId38" Type="http://schemas.openxmlformats.org/officeDocument/2006/relationships/image" Target="../media/image385.emf"/><Relationship Id="rId46" Type="http://schemas.openxmlformats.org/officeDocument/2006/relationships/image" Target="../media/image389.emf"/><Relationship Id="rId20" Type="http://schemas.openxmlformats.org/officeDocument/2006/relationships/image" Target="../media/image376.emf"/><Relationship Id="rId41" Type="http://schemas.openxmlformats.org/officeDocument/2006/relationships/control" Target="../activeX/activeX384.xml"/><Relationship Id="rId1" Type="http://schemas.openxmlformats.org/officeDocument/2006/relationships/printerSettings" Target="../printerSettings/printerSettings11.bin"/><Relationship Id="rId6" Type="http://schemas.openxmlformats.org/officeDocument/2006/relationships/image" Target="../media/image369.emf"/></Relationships>
</file>

<file path=xl/worksheets/_rels/sheet13.xml.rels><?xml version="1.0" encoding="UTF-8" standalone="yes"?>
<Relationships xmlns="http://schemas.openxmlformats.org/package/2006/relationships"><Relationship Id="rId117" Type="http://schemas.openxmlformats.org/officeDocument/2006/relationships/control" Target="../activeX/activeX446.xml"/><Relationship Id="rId21" Type="http://schemas.openxmlformats.org/officeDocument/2006/relationships/control" Target="../activeX/activeX398.xml"/><Relationship Id="rId42" Type="http://schemas.openxmlformats.org/officeDocument/2006/relationships/image" Target="../media/image411.emf"/><Relationship Id="rId63" Type="http://schemas.openxmlformats.org/officeDocument/2006/relationships/control" Target="../activeX/activeX419.xml"/><Relationship Id="rId84" Type="http://schemas.openxmlformats.org/officeDocument/2006/relationships/image" Target="../media/image432.emf"/><Relationship Id="rId138" Type="http://schemas.openxmlformats.org/officeDocument/2006/relationships/image" Target="../media/image459.emf"/><Relationship Id="rId159" Type="http://schemas.openxmlformats.org/officeDocument/2006/relationships/control" Target="../activeX/activeX467.xml"/><Relationship Id="rId107" Type="http://schemas.openxmlformats.org/officeDocument/2006/relationships/control" Target="../activeX/activeX441.xml"/><Relationship Id="rId11" Type="http://schemas.openxmlformats.org/officeDocument/2006/relationships/control" Target="../activeX/activeX393.xml"/><Relationship Id="rId32" Type="http://schemas.openxmlformats.org/officeDocument/2006/relationships/image" Target="../media/image406.emf"/><Relationship Id="rId53" Type="http://schemas.openxmlformats.org/officeDocument/2006/relationships/control" Target="../activeX/activeX414.xml"/><Relationship Id="rId74" Type="http://schemas.openxmlformats.org/officeDocument/2006/relationships/image" Target="../media/image427.emf"/><Relationship Id="rId128" Type="http://schemas.openxmlformats.org/officeDocument/2006/relationships/image" Target="../media/image454.emf"/><Relationship Id="rId149" Type="http://schemas.openxmlformats.org/officeDocument/2006/relationships/control" Target="../activeX/activeX462.xml"/><Relationship Id="rId5" Type="http://schemas.openxmlformats.org/officeDocument/2006/relationships/control" Target="../activeX/activeX390.xml"/><Relationship Id="rId95" Type="http://schemas.openxmlformats.org/officeDocument/2006/relationships/control" Target="../activeX/activeX435.xml"/><Relationship Id="rId160" Type="http://schemas.openxmlformats.org/officeDocument/2006/relationships/image" Target="../media/image470.emf"/><Relationship Id="rId22" Type="http://schemas.openxmlformats.org/officeDocument/2006/relationships/image" Target="../media/image401.emf"/><Relationship Id="rId43" Type="http://schemas.openxmlformats.org/officeDocument/2006/relationships/control" Target="../activeX/activeX409.xml"/><Relationship Id="rId64" Type="http://schemas.openxmlformats.org/officeDocument/2006/relationships/image" Target="../media/image422.emf"/><Relationship Id="rId118" Type="http://schemas.openxmlformats.org/officeDocument/2006/relationships/image" Target="../media/image449.emf"/><Relationship Id="rId139" Type="http://schemas.openxmlformats.org/officeDocument/2006/relationships/control" Target="../activeX/activeX457.xml"/><Relationship Id="rId85" Type="http://schemas.openxmlformats.org/officeDocument/2006/relationships/control" Target="../activeX/activeX430.xml"/><Relationship Id="rId150" Type="http://schemas.openxmlformats.org/officeDocument/2006/relationships/image" Target="../media/image465.emf"/><Relationship Id="rId12" Type="http://schemas.openxmlformats.org/officeDocument/2006/relationships/image" Target="../media/image396.emf"/><Relationship Id="rId17" Type="http://schemas.openxmlformats.org/officeDocument/2006/relationships/control" Target="../activeX/activeX396.xml"/><Relationship Id="rId33" Type="http://schemas.openxmlformats.org/officeDocument/2006/relationships/control" Target="../activeX/activeX404.xml"/><Relationship Id="rId38" Type="http://schemas.openxmlformats.org/officeDocument/2006/relationships/image" Target="../media/image409.emf"/><Relationship Id="rId59" Type="http://schemas.openxmlformats.org/officeDocument/2006/relationships/control" Target="../activeX/activeX417.xml"/><Relationship Id="rId103" Type="http://schemas.openxmlformats.org/officeDocument/2006/relationships/control" Target="../activeX/activeX439.xml"/><Relationship Id="rId108" Type="http://schemas.openxmlformats.org/officeDocument/2006/relationships/image" Target="../media/image444.emf"/><Relationship Id="rId124" Type="http://schemas.openxmlformats.org/officeDocument/2006/relationships/image" Target="../media/image452.emf"/><Relationship Id="rId129" Type="http://schemas.openxmlformats.org/officeDocument/2006/relationships/control" Target="../activeX/activeX452.xml"/><Relationship Id="rId54" Type="http://schemas.openxmlformats.org/officeDocument/2006/relationships/image" Target="../media/image417.emf"/><Relationship Id="rId70" Type="http://schemas.openxmlformats.org/officeDocument/2006/relationships/image" Target="../media/image425.emf"/><Relationship Id="rId75" Type="http://schemas.openxmlformats.org/officeDocument/2006/relationships/control" Target="../activeX/activeX425.xml"/><Relationship Id="rId91" Type="http://schemas.openxmlformats.org/officeDocument/2006/relationships/control" Target="../activeX/activeX433.xml"/><Relationship Id="rId96" Type="http://schemas.openxmlformats.org/officeDocument/2006/relationships/image" Target="../media/image438.emf"/><Relationship Id="rId140" Type="http://schemas.openxmlformats.org/officeDocument/2006/relationships/image" Target="../media/image460.emf"/><Relationship Id="rId145" Type="http://schemas.openxmlformats.org/officeDocument/2006/relationships/control" Target="../activeX/activeX460.xml"/><Relationship Id="rId161" Type="http://schemas.openxmlformats.org/officeDocument/2006/relationships/control" Target="../activeX/activeX468.xml"/><Relationship Id="rId1" Type="http://schemas.openxmlformats.org/officeDocument/2006/relationships/printerSettings" Target="../printerSettings/printerSettings12.bin"/><Relationship Id="rId6" Type="http://schemas.openxmlformats.org/officeDocument/2006/relationships/image" Target="../media/image393.emf"/><Relationship Id="rId23" Type="http://schemas.openxmlformats.org/officeDocument/2006/relationships/control" Target="../activeX/activeX399.xml"/><Relationship Id="rId28" Type="http://schemas.openxmlformats.org/officeDocument/2006/relationships/image" Target="../media/image404.emf"/><Relationship Id="rId49" Type="http://schemas.openxmlformats.org/officeDocument/2006/relationships/control" Target="../activeX/activeX412.xml"/><Relationship Id="rId114" Type="http://schemas.openxmlformats.org/officeDocument/2006/relationships/image" Target="../media/image447.emf"/><Relationship Id="rId119" Type="http://schemas.openxmlformats.org/officeDocument/2006/relationships/control" Target="../activeX/activeX447.xml"/><Relationship Id="rId44" Type="http://schemas.openxmlformats.org/officeDocument/2006/relationships/image" Target="../media/image412.emf"/><Relationship Id="rId60" Type="http://schemas.openxmlformats.org/officeDocument/2006/relationships/image" Target="../media/image420.emf"/><Relationship Id="rId65" Type="http://schemas.openxmlformats.org/officeDocument/2006/relationships/control" Target="../activeX/activeX420.xml"/><Relationship Id="rId81" Type="http://schemas.openxmlformats.org/officeDocument/2006/relationships/control" Target="../activeX/activeX428.xml"/><Relationship Id="rId86" Type="http://schemas.openxmlformats.org/officeDocument/2006/relationships/image" Target="../media/image433.emf"/><Relationship Id="rId130" Type="http://schemas.openxmlformats.org/officeDocument/2006/relationships/image" Target="../media/image455.emf"/><Relationship Id="rId135" Type="http://schemas.openxmlformats.org/officeDocument/2006/relationships/control" Target="../activeX/activeX455.xml"/><Relationship Id="rId151" Type="http://schemas.openxmlformats.org/officeDocument/2006/relationships/control" Target="../activeX/activeX463.xml"/><Relationship Id="rId156" Type="http://schemas.openxmlformats.org/officeDocument/2006/relationships/image" Target="../media/image468.emf"/><Relationship Id="rId13" Type="http://schemas.openxmlformats.org/officeDocument/2006/relationships/control" Target="../activeX/activeX394.xml"/><Relationship Id="rId18" Type="http://schemas.openxmlformats.org/officeDocument/2006/relationships/image" Target="../media/image399.emf"/><Relationship Id="rId39" Type="http://schemas.openxmlformats.org/officeDocument/2006/relationships/control" Target="../activeX/activeX407.xml"/><Relationship Id="rId109" Type="http://schemas.openxmlformats.org/officeDocument/2006/relationships/control" Target="../activeX/activeX442.xml"/><Relationship Id="rId34" Type="http://schemas.openxmlformats.org/officeDocument/2006/relationships/image" Target="../media/image407.emf"/><Relationship Id="rId50" Type="http://schemas.openxmlformats.org/officeDocument/2006/relationships/image" Target="../media/image415.emf"/><Relationship Id="rId55" Type="http://schemas.openxmlformats.org/officeDocument/2006/relationships/control" Target="../activeX/activeX415.xml"/><Relationship Id="rId76" Type="http://schemas.openxmlformats.org/officeDocument/2006/relationships/image" Target="../media/image428.emf"/><Relationship Id="rId97" Type="http://schemas.openxmlformats.org/officeDocument/2006/relationships/control" Target="../activeX/activeX436.xml"/><Relationship Id="rId104" Type="http://schemas.openxmlformats.org/officeDocument/2006/relationships/image" Target="../media/image442.emf"/><Relationship Id="rId120" Type="http://schemas.openxmlformats.org/officeDocument/2006/relationships/image" Target="../media/image450.emf"/><Relationship Id="rId125" Type="http://schemas.openxmlformats.org/officeDocument/2006/relationships/control" Target="../activeX/activeX450.xml"/><Relationship Id="rId141" Type="http://schemas.openxmlformats.org/officeDocument/2006/relationships/control" Target="../activeX/activeX458.xml"/><Relationship Id="rId146" Type="http://schemas.openxmlformats.org/officeDocument/2006/relationships/image" Target="../media/image463.emf"/><Relationship Id="rId7" Type="http://schemas.openxmlformats.org/officeDocument/2006/relationships/control" Target="../activeX/activeX391.xml"/><Relationship Id="rId71" Type="http://schemas.openxmlformats.org/officeDocument/2006/relationships/control" Target="../activeX/activeX423.xml"/><Relationship Id="rId92" Type="http://schemas.openxmlformats.org/officeDocument/2006/relationships/image" Target="../media/image436.emf"/><Relationship Id="rId162" Type="http://schemas.openxmlformats.org/officeDocument/2006/relationships/image" Target="../media/image471.emf"/><Relationship Id="rId2" Type="http://schemas.openxmlformats.org/officeDocument/2006/relationships/drawing" Target="../drawings/drawing11.xml"/><Relationship Id="rId29" Type="http://schemas.openxmlformats.org/officeDocument/2006/relationships/control" Target="../activeX/activeX402.xml"/><Relationship Id="rId24" Type="http://schemas.openxmlformats.org/officeDocument/2006/relationships/image" Target="../media/image402.emf"/><Relationship Id="rId40" Type="http://schemas.openxmlformats.org/officeDocument/2006/relationships/image" Target="../media/image410.emf"/><Relationship Id="rId45" Type="http://schemas.openxmlformats.org/officeDocument/2006/relationships/control" Target="../activeX/activeX410.xml"/><Relationship Id="rId66" Type="http://schemas.openxmlformats.org/officeDocument/2006/relationships/image" Target="../media/image423.emf"/><Relationship Id="rId87" Type="http://schemas.openxmlformats.org/officeDocument/2006/relationships/control" Target="../activeX/activeX431.xml"/><Relationship Id="rId110" Type="http://schemas.openxmlformats.org/officeDocument/2006/relationships/image" Target="../media/image445.emf"/><Relationship Id="rId115" Type="http://schemas.openxmlformats.org/officeDocument/2006/relationships/control" Target="../activeX/activeX445.xml"/><Relationship Id="rId131" Type="http://schemas.openxmlformats.org/officeDocument/2006/relationships/control" Target="../activeX/activeX453.xml"/><Relationship Id="rId136" Type="http://schemas.openxmlformats.org/officeDocument/2006/relationships/image" Target="../media/image458.emf"/><Relationship Id="rId157" Type="http://schemas.openxmlformats.org/officeDocument/2006/relationships/control" Target="../activeX/activeX466.xml"/><Relationship Id="rId61" Type="http://schemas.openxmlformats.org/officeDocument/2006/relationships/control" Target="../activeX/activeX418.xml"/><Relationship Id="rId82" Type="http://schemas.openxmlformats.org/officeDocument/2006/relationships/image" Target="../media/image431.emf"/><Relationship Id="rId152" Type="http://schemas.openxmlformats.org/officeDocument/2006/relationships/image" Target="../media/image466.emf"/><Relationship Id="rId19" Type="http://schemas.openxmlformats.org/officeDocument/2006/relationships/control" Target="../activeX/activeX397.xml"/><Relationship Id="rId14" Type="http://schemas.openxmlformats.org/officeDocument/2006/relationships/image" Target="../media/image397.emf"/><Relationship Id="rId30" Type="http://schemas.openxmlformats.org/officeDocument/2006/relationships/image" Target="../media/image405.emf"/><Relationship Id="rId35" Type="http://schemas.openxmlformats.org/officeDocument/2006/relationships/control" Target="../activeX/activeX405.xml"/><Relationship Id="rId56" Type="http://schemas.openxmlformats.org/officeDocument/2006/relationships/image" Target="../media/image418.emf"/><Relationship Id="rId77" Type="http://schemas.openxmlformats.org/officeDocument/2006/relationships/control" Target="../activeX/activeX426.xml"/><Relationship Id="rId100" Type="http://schemas.openxmlformats.org/officeDocument/2006/relationships/image" Target="../media/image440.emf"/><Relationship Id="rId105" Type="http://schemas.openxmlformats.org/officeDocument/2006/relationships/control" Target="../activeX/activeX440.xml"/><Relationship Id="rId126" Type="http://schemas.openxmlformats.org/officeDocument/2006/relationships/image" Target="../media/image453.emf"/><Relationship Id="rId147" Type="http://schemas.openxmlformats.org/officeDocument/2006/relationships/control" Target="../activeX/activeX461.xml"/><Relationship Id="rId8" Type="http://schemas.openxmlformats.org/officeDocument/2006/relationships/image" Target="../media/image394.emf"/><Relationship Id="rId51" Type="http://schemas.openxmlformats.org/officeDocument/2006/relationships/control" Target="../activeX/activeX413.xml"/><Relationship Id="rId72" Type="http://schemas.openxmlformats.org/officeDocument/2006/relationships/image" Target="../media/image426.emf"/><Relationship Id="rId93" Type="http://schemas.openxmlformats.org/officeDocument/2006/relationships/control" Target="../activeX/activeX434.xml"/><Relationship Id="rId98" Type="http://schemas.openxmlformats.org/officeDocument/2006/relationships/image" Target="../media/image439.emf"/><Relationship Id="rId121" Type="http://schemas.openxmlformats.org/officeDocument/2006/relationships/control" Target="../activeX/activeX448.xml"/><Relationship Id="rId142" Type="http://schemas.openxmlformats.org/officeDocument/2006/relationships/image" Target="../media/image461.emf"/><Relationship Id="rId3" Type="http://schemas.openxmlformats.org/officeDocument/2006/relationships/vmlDrawing" Target="../drawings/vmlDrawing20.vml"/><Relationship Id="rId25" Type="http://schemas.openxmlformats.org/officeDocument/2006/relationships/control" Target="../activeX/activeX400.xml"/><Relationship Id="rId46" Type="http://schemas.openxmlformats.org/officeDocument/2006/relationships/image" Target="../media/image413.emf"/><Relationship Id="rId67" Type="http://schemas.openxmlformats.org/officeDocument/2006/relationships/control" Target="../activeX/activeX421.xml"/><Relationship Id="rId116" Type="http://schemas.openxmlformats.org/officeDocument/2006/relationships/image" Target="../media/image448.emf"/><Relationship Id="rId137" Type="http://schemas.openxmlformats.org/officeDocument/2006/relationships/control" Target="../activeX/activeX456.xml"/><Relationship Id="rId158" Type="http://schemas.openxmlformats.org/officeDocument/2006/relationships/image" Target="../media/image469.emf"/><Relationship Id="rId20" Type="http://schemas.openxmlformats.org/officeDocument/2006/relationships/image" Target="../media/image400.emf"/><Relationship Id="rId41" Type="http://schemas.openxmlformats.org/officeDocument/2006/relationships/control" Target="../activeX/activeX408.xml"/><Relationship Id="rId62" Type="http://schemas.openxmlformats.org/officeDocument/2006/relationships/image" Target="../media/image421.emf"/><Relationship Id="rId83" Type="http://schemas.openxmlformats.org/officeDocument/2006/relationships/control" Target="../activeX/activeX429.xml"/><Relationship Id="rId88" Type="http://schemas.openxmlformats.org/officeDocument/2006/relationships/image" Target="../media/image434.emf"/><Relationship Id="rId111" Type="http://schemas.openxmlformats.org/officeDocument/2006/relationships/control" Target="../activeX/activeX443.xml"/><Relationship Id="rId132" Type="http://schemas.openxmlformats.org/officeDocument/2006/relationships/image" Target="../media/image456.emf"/><Relationship Id="rId153" Type="http://schemas.openxmlformats.org/officeDocument/2006/relationships/control" Target="../activeX/activeX464.xml"/><Relationship Id="rId15" Type="http://schemas.openxmlformats.org/officeDocument/2006/relationships/control" Target="../activeX/activeX395.xml"/><Relationship Id="rId36" Type="http://schemas.openxmlformats.org/officeDocument/2006/relationships/image" Target="../media/image408.emf"/><Relationship Id="rId57" Type="http://schemas.openxmlformats.org/officeDocument/2006/relationships/control" Target="../activeX/activeX416.xml"/><Relationship Id="rId106" Type="http://schemas.openxmlformats.org/officeDocument/2006/relationships/image" Target="../media/image443.emf"/><Relationship Id="rId127" Type="http://schemas.openxmlformats.org/officeDocument/2006/relationships/control" Target="../activeX/activeX451.xml"/><Relationship Id="rId10" Type="http://schemas.openxmlformats.org/officeDocument/2006/relationships/image" Target="../media/image395.emf"/><Relationship Id="rId31" Type="http://schemas.openxmlformats.org/officeDocument/2006/relationships/control" Target="../activeX/activeX403.xml"/><Relationship Id="rId52" Type="http://schemas.openxmlformats.org/officeDocument/2006/relationships/image" Target="../media/image416.emf"/><Relationship Id="rId73" Type="http://schemas.openxmlformats.org/officeDocument/2006/relationships/control" Target="../activeX/activeX424.xml"/><Relationship Id="rId78" Type="http://schemas.openxmlformats.org/officeDocument/2006/relationships/image" Target="../media/image429.emf"/><Relationship Id="rId94" Type="http://schemas.openxmlformats.org/officeDocument/2006/relationships/image" Target="../media/image437.emf"/><Relationship Id="rId99" Type="http://schemas.openxmlformats.org/officeDocument/2006/relationships/control" Target="../activeX/activeX437.xml"/><Relationship Id="rId101" Type="http://schemas.openxmlformats.org/officeDocument/2006/relationships/control" Target="../activeX/activeX438.xml"/><Relationship Id="rId122" Type="http://schemas.openxmlformats.org/officeDocument/2006/relationships/image" Target="../media/image451.emf"/><Relationship Id="rId143" Type="http://schemas.openxmlformats.org/officeDocument/2006/relationships/control" Target="../activeX/activeX459.xml"/><Relationship Id="rId148" Type="http://schemas.openxmlformats.org/officeDocument/2006/relationships/image" Target="../media/image464.emf"/><Relationship Id="rId4" Type="http://schemas.openxmlformats.org/officeDocument/2006/relationships/vmlDrawing" Target="../drawings/vmlDrawing21.vml"/><Relationship Id="rId9" Type="http://schemas.openxmlformats.org/officeDocument/2006/relationships/control" Target="../activeX/activeX392.xml"/><Relationship Id="rId26" Type="http://schemas.openxmlformats.org/officeDocument/2006/relationships/image" Target="../media/image403.emf"/><Relationship Id="rId47" Type="http://schemas.openxmlformats.org/officeDocument/2006/relationships/control" Target="../activeX/activeX411.xml"/><Relationship Id="rId68" Type="http://schemas.openxmlformats.org/officeDocument/2006/relationships/image" Target="../media/image424.emf"/><Relationship Id="rId89" Type="http://schemas.openxmlformats.org/officeDocument/2006/relationships/control" Target="../activeX/activeX432.xml"/><Relationship Id="rId112" Type="http://schemas.openxmlformats.org/officeDocument/2006/relationships/image" Target="../media/image446.emf"/><Relationship Id="rId133" Type="http://schemas.openxmlformats.org/officeDocument/2006/relationships/control" Target="../activeX/activeX454.xml"/><Relationship Id="rId154" Type="http://schemas.openxmlformats.org/officeDocument/2006/relationships/image" Target="../media/image467.emf"/><Relationship Id="rId16" Type="http://schemas.openxmlformats.org/officeDocument/2006/relationships/image" Target="../media/image398.emf"/><Relationship Id="rId37" Type="http://schemas.openxmlformats.org/officeDocument/2006/relationships/control" Target="../activeX/activeX406.xml"/><Relationship Id="rId58" Type="http://schemas.openxmlformats.org/officeDocument/2006/relationships/image" Target="../media/image419.emf"/><Relationship Id="rId79" Type="http://schemas.openxmlformats.org/officeDocument/2006/relationships/control" Target="../activeX/activeX427.xml"/><Relationship Id="rId102" Type="http://schemas.openxmlformats.org/officeDocument/2006/relationships/image" Target="../media/image441.emf"/><Relationship Id="rId123" Type="http://schemas.openxmlformats.org/officeDocument/2006/relationships/control" Target="../activeX/activeX449.xml"/><Relationship Id="rId144" Type="http://schemas.openxmlformats.org/officeDocument/2006/relationships/image" Target="../media/image462.emf"/><Relationship Id="rId90" Type="http://schemas.openxmlformats.org/officeDocument/2006/relationships/image" Target="../media/image435.emf"/><Relationship Id="rId27" Type="http://schemas.openxmlformats.org/officeDocument/2006/relationships/control" Target="../activeX/activeX401.xml"/><Relationship Id="rId48" Type="http://schemas.openxmlformats.org/officeDocument/2006/relationships/image" Target="../media/image414.emf"/><Relationship Id="rId69" Type="http://schemas.openxmlformats.org/officeDocument/2006/relationships/control" Target="../activeX/activeX422.xml"/><Relationship Id="rId113" Type="http://schemas.openxmlformats.org/officeDocument/2006/relationships/control" Target="../activeX/activeX444.xml"/><Relationship Id="rId134" Type="http://schemas.openxmlformats.org/officeDocument/2006/relationships/image" Target="../media/image457.emf"/><Relationship Id="rId80" Type="http://schemas.openxmlformats.org/officeDocument/2006/relationships/image" Target="../media/image430.emf"/><Relationship Id="rId155" Type="http://schemas.openxmlformats.org/officeDocument/2006/relationships/control" Target="../activeX/activeX465.xml"/></Relationships>
</file>

<file path=xl/worksheets/_rels/sheet14.xml.rels><?xml version="1.0" encoding="UTF-8" standalone="yes"?>
<Relationships xmlns="http://schemas.openxmlformats.org/package/2006/relationships"><Relationship Id="rId8" Type="http://schemas.openxmlformats.org/officeDocument/2006/relationships/image" Target="../media/image473.emf"/><Relationship Id="rId13" Type="http://schemas.openxmlformats.org/officeDocument/2006/relationships/control" Target="../activeX/activeX473.xml"/><Relationship Id="rId18" Type="http://schemas.openxmlformats.org/officeDocument/2006/relationships/image" Target="../media/image478.emf"/><Relationship Id="rId3" Type="http://schemas.openxmlformats.org/officeDocument/2006/relationships/vmlDrawing" Target="../drawings/vmlDrawing22.vml"/><Relationship Id="rId7" Type="http://schemas.openxmlformats.org/officeDocument/2006/relationships/control" Target="../activeX/activeX470.xml"/><Relationship Id="rId12" Type="http://schemas.openxmlformats.org/officeDocument/2006/relationships/image" Target="../media/image475.emf"/><Relationship Id="rId17" Type="http://schemas.openxmlformats.org/officeDocument/2006/relationships/control" Target="../activeX/activeX475.xml"/><Relationship Id="rId2" Type="http://schemas.openxmlformats.org/officeDocument/2006/relationships/drawing" Target="../drawings/drawing12.xml"/><Relationship Id="rId16" Type="http://schemas.openxmlformats.org/officeDocument/2006/relationships/image" Target="../media/image477.emf"/><Relationship Id="rId1" Type="http://schemas.openxmlformats.org/officeDocument/2006/relationships/printerSettings" Target="../printerSettings/printerSettings13.bin"/><Relationship Id="rId6" Type="http://schemas.openxmlformats.org/officeDocument/2006/relationships/image" Target="../media/image472.emf"/><Relationship Id="rId11" Type="http://schemas.openxmlformats.org/officeDocument/2006/relationships/control" Target="../activeX/activeX472.xml"/><Relationship Id="rId5" Type="http://schemas.openxmlformats.org/officeDocument/2006/relationships/control" Target="../activeX/activeX469.xml"/><Relationship Id="rId15" Type="http://schemas.openxmlformats.org/officeDocument/2006/relationships/control" Target="../activeX/activeX474.xml"/><Relationship Id="rId10" Type="http://schemas.openxmlformats.org/officeDocument/2006/relationships/image" Target="../media/image474.emf"/><Relationship Id="rId4" Type="http://schemas.openxmlformats.org/officeDocument/2006/relationships/vmlDrawing" Target="../drawings/vmlDrawing23.vml"/><Relationship Id="rId9" Type="http://schemas.openxmlformats.org/officeDocument/2006/relationships/control" Target="../activeX/activeX471.xml"/><Relationship Id="rId14" Type="http://schemas.openxmlformats.org/officeDocument/2006/relationships/image" Target="../media/image476.emf"/></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4.xml"/><Relationship Id="rId1" Type="http://schemas.openxmlformats.org/officeDocument/2006/relationships/printerSettings" Target="../printerSettings/printerSettings16.bin"/><Relationship Id="rId5" Type="http://schemas.openxmlformats.org/officeDocument/2006/relationships/comments" Target="../comments5.xml"/><Relationship Id="rId4" Type="http://schemas.openxmlformats.org/officeDocument/2006/relationships/vmlDrawing" Target="../drawings/vmlDrawing25.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lebosol.de/produkt/lebosol-kalium-plus/pdf/" TargetMode="External"/><Relationship Id="rId1" Type="http://schemas.openxmlformats.org/officeDocument/2006/relationships/hyperlink" Target="https://www.compo-expert.com/de-DE/produkte/basfoliar-top-n-sl" TargetMode="External"/><Relationship Id="rId5" Type="http://schemas.openxmlformats.org/officeDocument/2006/relationships/comments" Target="../comments8.xml"/><Relationship Id="rId4" Type="http://schemas.openxmlformats.org/officeDocument/2006/relationships/vmlDrawing" Target="../drawings/vmlDrawing28.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57.xml"/><Relationship Id="rId21" Type="http://schemas.openxmlformats.org/officeDocument/2006/relationships/control" Target="../activeX/activeX9.xml"/><Relationship Id="rId63" Type="http://schemas.openxmlformats.org/officeDocument/2006/relationships/control" Target="../activeX/activeX30.xml"/><Relationship Id="rId159" Type="http://schemas.openxmlformats.org/officeDocument/2006/relationships/control" Target="../activeX/activeX78.xml"/><Relationship Id="rId170" Type="http://schemas.openxmlformats.org/officeDocument/2006/relationships/image" Target="../media/image86.emf"/><Relationship Id="rId191" Type="http://schemas.openxmlformats.org/officeDocument/2006/relationships/control" Target="../activeX/activeX94.xml"/><Relationship Id="rId205" Type="http://schemas.openxmlformats.org/officeDocument/2006/relationships/control" Target="../activeX/activeX101.xml"/><Relationship Id="rId226" Type="http://schemas.openxmlformats.org/officeDocument/2006/relationships/image" Target="../media/image114.emf"/><Relationship Id="rId247" Type="http://schemas.openxmlformats.org/officeDocument/2006/relationships/control" Target="../activeX/activeX122.xml"/><Relationship Id="rId107" Type="http://schemas.openxmlformats.org/officeDocument/2006/relationships/control" Target="../activeX/activeX52.xml"/><Relationship Id="rId11" Type="http://schemas.openxmlformats.org/officeDocument/2006/relationships/control" Target="../activeX/activeX4.xml"/><Relationship Id="rId32" Type="http://schemas.openxmlformats.org/officeDocument/2006/relationships/image" Target="../media/image17.emf"/><Relationship Id="rId53" Type="http://schemas.openxmlformats.org/officeDocument/2006/relationships/control" Target="../activeX/activeX25.xml"/><Relationship Id="rId74" Type="http://schemas.openxmlformats.org/officeDocument/2006/relationships/image" Target="../media/image38.emf"/><Relationship Id="rId128" Type="http://schemas.openxmlformats.org/officeDocument/2006/relationships/image" Target="../media/image65.emf"/><Relationship Id="rId149" Type="http://schemas.openxmlformats.org/officeDocument/2006/relationships/control" Target="../activeX/activeX73.xml"/><Relationship Id="rId5" Type="http://schemas.openxmlformats.org/officeDocument/2006/relationships/control" Target="../activeX/activeX1.xml"/><Relationship Id="rId95" Type="http://schemas.openxmlformats.org/officeDocument/2006/relationships/control" Target="../activeX/activeX46.xml"/><Relationship Id="rId160" Type="http://schemas.openxmlformats.org/officeDocument/2006/relationships/image" Target="../media/image81.emf"/><Relationship Id="rId181" Type="http://schemas.openxmlformats.org/officeDocument/2006/relationships/control" Target="../activeX/activeX89.xml"/><Relationship Id="rId216" Type="http://schemas.openxmlformats.org/officeDocument/2006/relationships/image" Target="../media/image109.emf"/><Relationship Id="rId237" Type="http://schemas.openxmlformats.org/officeDocument/2006/relationships/control" Target="../activeX/activeX117.xml"/><Relationship Id="rId258" Type="http://schemas.openxmlformats.org/officeDocument/2006/relationships/image" Target="../media/image130.emf"/><Relationship Id="rId22" Type="http://schemas.openxmlformats.org/officeDocument/2006/relationships/image" Target="../media/image12.emf"/><Relationship Id="rId43" Type="http://schemas.openxmlformats.org/officeDocument/2006/relationships/control" Target="../activeX/activeX20.xml"/><Relationship Id="rId64" Type="http://schemas.openxmlformats.org/officeDocument/2006/relationships/image" Target="../media/image33.emf"/><Relationship Id="rId118" Type="http://schemas.openxmlformats.org/officeDocument/2006/relationships/image" Target="../media/image60.emf"/><Relationship Id="rId139" Type="http://schemas.openxmlformats.org/officeDocument/2006/relationships/control" Target="../activeX/activeX68.xml"/><Relationship Id="rId85" Type="http://schemas.openxmlformats.org/officeDocument/2006/relationships/control" Target="../activeX/activeX41.xml"/><Relationship Id="rId150" Type="http://schemas.openxmlformats.org/officeDocument/2006/relationships/image" Target="../media/image76.emf"/><Relationship Id="rId171" Type="http://schemas.openxmlformats.org/officeDocument/2006/relationships/control" Target="../activeX/activeX84.xml"/><Relationship Id="rId192" Type="http://schemas.openxmlformats.org/officeDocument/2006/relationships/image" Target="../media/image97.emf"/><Relationship Id="rId206" Type="http://schemas.openxmlformats.org/officeDocument/2006/relationships/image" Target="../media/image104.emf"/><Relationship Id="rId227" Type="http://schemas.openxmlformats.org/officeDocument/2006/relationships/control" Target="../activeX/activeX112.xml"/><Relationship Id="rId248" Type="http://schemas.openxmlformats.org/officeDocument/2006/relationships/image" Target="../media/image125.emf"/><Relationship Id="rId12" Type="http://schemas.openxmlformats.org/officeDocument/2006/relationships/image" Target="../media/image7.emf"/><Relationship Id="rId33" Type="http://schemas.openxmlformats.org/officeDocument/2006/relationships/control" Target="../activeX/activeX15.xml"/><Relationship Id="rId108" Type="http://schemas.openxmlformats.org/officeDocument/2006/relationships/image" Target="../media/image55.emf"/><Relationship Id="rId129" Type="http://schemas.openxmlformats.org/officeDocument/2006/relationships/control" Target="../activeX/activeX63.xml"/><Relationship Id="rId54" Type="http://schemas.openxmlformats.org/officeDocument/2006/relationships/image" Target="../media/image28.emf"/><Relationship Id="rId75" Type="http://schemas.openxmlformats.org/officeDocument/2006/relationships/control" Target="../activeX/activeX36.xml"/><Relationship Id="rId96" Type="http://schemas.openxmlformats.org/officeDocument/2006/relationships/image" Target="../media/image49.emf"/><Relationship Id="rId140" Type="http://schemas.openxmlformats.org/officeDocument/2006/relationships/image" Target="../media/image71.emf"/><Relationship Id="rId161" Type="http://schemas.openxmlformats.org/officeDocument/2006/relationships/control" Target="../activeX/activeX79.xml"/><Relationship Id="rId182" Type="http://schemas.openxmlformats.org/officeDocument/2006/relationships/image" Target="../media/image92.emf"/><Relationship Id="rId217" Type="http://schemas.openxmlformats.org/officeDocument/2006/relationships/control" Target="../activeX/activeX107.xml"/><Relationship Id="rId6" Type="http://schemas.openxmlformats.org/officeDocument/2006/relationships/image" Target="../media/image4.emf"/><Relationship Id="rId238" Type="http://schemas.openxmlformats.org/officeDocument/2006/relationships/image" Target="../media/image120.emf"/><Relationship Id="rId259" Type="http://schemas.openxmlformats.org/officeDocument/2006/relationships/control" Target="../activeX/activeX128.xml"/><Relationship Id="rId23" Type="http://schemas.openxmlformats.org/officeDocument/2006/relationships/control" Target="../activeX/activeX10.xml"/><Relationship Id="rId119" Type="http://schemas.openxmlformats.org/officeDocument/2006/relationships/control" Target="../activeX/activeX58.xml"/><Relationship Id="rId44" Type="http://schemas.openxmlformats.org/officeDocument/2006/relationships/image" Target="../media/image23.emf"/><Relationship Id="rId65" Type="http://schemas.openxmlformats.org/officeDocument/2006/relationships/control" Target="../activeX/activeX31.xml"/><Relationship Id="rId86" Type="http://schemas.openxmlformats.org/officeDocument/2006/relationships/image" Target="../media/image44.emf"/><Relationship Id="rId130" Type="http://schemas.openxmlformats.org/officeDocument/2006/relationships/image" Target="../media/image66.emf"/><Relationship Id="rId151" Type="http://schemas.openxmlformats.org/officeDocument/2006/relationships/control" Target="../activeX/activeX74.xml"/><Relationship Id="rId172" Type="http://schemas.openxmlformats.org/officeDocument/2006/relationships/image" Target="../media/image87.emf"/><Relationship Id="rId193" Type="http://schemas.openxmlformats.org/officeDocument/2006/relationships/control" Target="../activeX/activeX95.xml"/><Relationship Id="rId207" Type="http://schemas.openxmlformats.org/officeDocument/2006/relationships/control" Target="../activeX/activeX102.xml"/><Relationship Id="rId228" Type="http://schemas.openxmlformats.org/officeDocument/2006/relationships/image" Target="../media/image115.emf"/><Relationship Id="rId249" Type="http://schemas.openxmlformats.org/officeDocument/2006/relationships/control" Target="../activeX/activeX123.xml"/><Relationship Id="rId13" Type="http://schemas.openxmlformats.org/officeDocument/2006/relationships/control" Target="../activeX/activeX5.xml"/><Relationship Id="rId109" Type="http://schemas.openxmlformats.org/officeDocument/2006/relationships/control" Target="../activeX/activeX53.xml"/><Relationship Id="rId260" Type="http://schemas.openxmlformats.org/officeDocument/2006/relationships/image" Target="../media/image131.emf"/><Relationship Id="rId34" Type="http://schemas.openxmlformats.org/officeDocument/2006/relationships/image" Target="../media/image18.emf"/><Relationship Id="rId55" Type="http://schemas.openxmlformats.org/officeDocument/2006/relationships/control" Target="../activeX/activeX26.xml"/><Relationship Id="rId76" Type="http://schemas.openxmlformats.org/officeDocument/2006/relationships/image" Target="../media/image39.emf"/><Relationship Id="rId97" Type="http://schemas.openxmlformats.org/officeDocument/2006/relationships/control" Target="../activeX/activeX47.xml"/><Relationship Id="rId120" Type="http://schemas.openxmlformats.org/officeDocument/2006/relationships/image" Target="../media/image61.emf"/><Relationship Id="rId141" Type="http://schemas.openxmlformats.org/officeDocument/2006/relationships/control" Target="../activeX/activeX69.xml"/><Relationship Id="rId7" Type="http://schemas.openxmlformats.org/officeDocument/2006/relationships/control" Target="../activeX/activeX2.xml"/><Relationship Id="rId162" Type="http://schemas.openxmlformats.org/officeDocument/2006/relationships/image" Target="../media/image82.emf"/><Relationship Id="rId183" Type="http://schemas.openxmlformats.org/officeDocument/2006/relationships/control" Target="../activeX/activeX90.xml"/><Relationship Id="rId218" Type="http://schemas.openxmlformats.org/officeDocument/2006/relationships/image" Target="../media/image110.emf"/><Relationship Id="rId239" Type="http://schemas.openxmlformats.org/officeDocument/2006/relationships/control" Target="../activeX/activeX118.xml"/><Relationship Id="rId250" Type="http://schemas.openxmlformats.org/officeDocument/2006/relationships/image" Target="../media/image126.emf"/><Relationship Id="rId24" Type="http://schemas.openxmlformats.org/officeDocument/2006/relationships/image" Target="../media/image13.emf"/><Relationship Id="rId45" Type="http://schemas.openxmlformats.org/officeDocument/2006/relationships/control" Target="../activeX/activeX21.xml"/><Relationship Id="rId66" Type="http://schemas.openxmlformats.org/officeDocument/2006/relationships/image" Target="../media/image34.emf"/><Relationship Id="rId87" Type="http://schemas.openxmlformats.org/officeDocument/2006/relationships/control" Target="../activeX/activeX42.xml"/><Relationship Id="rId110" Type="http://schemas.openxmlformats.org/officeDocument/2006/relationships/image" Target="../media/image56.emf"/><Relationship Id="rId131" Type="http://schemas.openxmlformats.org/officeDocument/2006/relationships/control" Target="../activeX/activeX64.xml"/><Relationship Id="rId152" Type="http://schemas.openxmlformats.org/officeDocument/2006/relationships/image" Target="../media/image77.emf"/><Relationship Id="rId173" Type="http://schemas.openxmlformats.org/officeDocument/2006/relationships/control" Target="../activeX/activeX85.xml"/><Relationship Id="rId194" Type="http://schemas.openxmlformats.org/officeDocument/2006/relationships/image" Target="../media/image98.emf"/><Relationship Id="rId208" Type="http://schemas.openxmlformats.org/officeDocument/2006/relationships/image" Target="../media/image105.emf"/><Relationship Id="rId229" Type="http://schemas.openxmlformats.org/officeDocument/2006/relationships/control" Target="../activeX/activeX113.xml"/><Relationship Id="rId240" Type="http://schemas.openxmlformats.org/officeDocument/2006/relationships/image" Target="../media/image121.emf"/><Relationship Id="rId261" Type="http://schemas.openxmlformats.org/officeDocument/2006/relationships/control" Target="../activeX/activeX129.xml"/><Relationship Id="rId14" Type="http://schemas.openxmlformats.org/officeDocument/2006/relationships/image" Target="../media/image8.emf"/><Relationship Id="rId35" Type="http://schemas.openxmlformats.org/officeDocument/2006/relationships/control" Target="../activeX/activeX16.xml"/><Relationship Id="rId56" Type="http://schemas.openxmlformats.org/officeDocument/2006/relationships/image" Target="../media/image29.emf"/><Relationship Id="rId77" Type="http://schemas.openxmlformats.org/officeDocument/2006/relationships/control" Target="../activeX/activeX37.xml"/><Relationship Id="rId100" Type="http://schemas.openxmlformats.org/officeDocument/2006/relationships/image" Target="../media/image51.emf"/><Relationship Id="rId8" Type="http://schemas.openxmlformats.org/officeDocument/2006/relationships/image" Target="../media/image5.emf"/><Relationship Id="rId98" Type="http://schemas.openxmlformats.org/officeDocument/2006/relationships/image" Target="../media/image50.emf"/><Relationship Id="rId121" Type="http://schemas.openxmlformats.org/officeDocument/2006/relationships/control" Target="../activeX/activeX59.xml"/><Relationship Id="rId142" Type="http://schemas.openxmlformats.org/officeDocument/2006/relationships/image" Target="../media/image72.emf"/><Relationship Id="rId163" Type="http://schemas.openxmlformats.org/officeDocument/2006/relationships/control" Target="../activeX/activeX80.xml"/><Relationship Id="rId184" Type="http://schemas.openxmlformats.org/officeDocument/2006/relationships/image" Target="../media/image93.emf"/><Relationship Id="rId219" Type="http://schemas.openxmlformats.org/officeDocument/2006/relationships/control" Target="../activeX/activeX108.xml"/><Relationship Id="rId230" Type="http://schemas.openxmlformats.org/officeDocument/2006/relationships/image" Target="../media/image116.emf"/><Relationship Id="rId251" Type="http://schemas.openxmlformats.org/officeDocument/2006/relationships/control" Target="../activeX/activeX124.xml"/><Relationship Id="rId25" Type="http://schemas.openxmlformats.org/officeDocument/2006/relationships/control" Target="../activeX/activeX11.xml"/><Relationship Id="rId46" Type="http://schemas.openxmlformats.org/officeDocument/2006/relationships/image" Target="../media/image24.emf"/><Relationship Id="rId67" Type="http://schemas.openxmlformats.org/officeDocument/2006/relationships/control" Target="../activeX/activeX32.xml"/><Relationship Id="rId88" Type="http://schemas.openxmlformats.org/officeDocument/2006/relationships/image" Target="../media/image45.emf"/><Relationship Id="rId111" Type="http://schemas.openxmlformats.org/officeDocument/2006/relationships/control" Target="../activeX/activeX54.xml"/><Relationship Id="rId132" Type="http://schemas.openxmlformats.org/officeDocument/2006/relationships/image" Target="../media/image67.emf"/><Relationship Id="rId153" Type="http://schemas.openxmlformats.org/officeDocument/2006/relationships/control" Target="../activeX/activeX75.xml"/><Relationship Id="rId174" Type="http://schemas.openxmlformats.org/officeDocument/2006/relationships/image" Target="../media/image88.emf"/><Relationship Id="rId195" Type="http://schemas.openxmlformats.org/officeDocument/2006/relationships/control" Target="../activeX/activeX96.xml"/><Relationship Id="rId209" Type="http://schemas.openxmlformats.org/officeDocument/2006/relationships/control" Target="../activeX/activeX103.xml"/><Relationship Id="rId220" Type="http://schemas.openxmlformats.org/officeDocument/2006/relationships/image" Target="../media/image111.emf"/><Relationship Id="rId241" Type="http://schemas.openxmlformats.org/officeDocument/2006/relationships/control" Target="../activeX/activeX119.xml"/><Relationship Id="rId15" Type="http://schemas.openxmlformats.org/officeDocument/2006/relationships/control" Target="../activeX/activeX6.xml"/><Relationship Id="rId36" Type="http://schemas.openxmlformats.org/officeDocument/2006/relationships/image" Target="../media/image19.emf"/><Relationship Id="rId57" Type="http://schemas.openxmlformats.org/officeDocument/2006/relationships/control" Target="../activeX/activeX27.xml"/><Relationship Id="rId262" Type="http://schemas.openxmlformats.org/officeDocument/2006/relationships/image" Target="../media/image132.emf"/><Relationship Id="rId78" Type="http://schemas.openxmlformats.org/officeDocument/2006/relationships/image" Target="../media/image40.emf"/><Relationship Id="rId99" Type="http://schemas.openxmlformats.org/officeDocument/2006/relationships/control" Target="../activeX/activeX48.xml"/><Relationship Id="rId101" Type="http://schemas.openxmlformats.org/officeDocument/2006/relationships/control" Target="../activeX/activeX49.xml"/><Relationship Id="rId122" Type="http://schemas.openxmlformats.org/officeDocument/2006/relationships/image" Target="../media/image62.emf"/><Relationship Id="rId143" Type="http://schemas.openxmlformats.org/officeDocument/2006/relationships/control" Target="../activeX/activeX70.xml"/><Relationship Id="rId164" Type="http://schemas.openxmlformats.org/officeDocument/2006/relationships/image" Target="../media/image83.emf"/><Relationship Id="rId185" Type="http://schemas.openxmlformats.org/officeDocument/2006/relationships/control" Target="../activeX/activeX91.xml"/><Relationship Id="rId9" Type="http://schemas.openxmlformats.org/officeDocument/2006/relationships/control" Target="../activeX/activeX3.xml"/><Relationship Id="rId210" Type="http://schemas.openxmlformats.org/officeDocument/2006/relationships/image" Target="../media/image106.emf"/><Relationship Id="rId26" Type="http://schemas.openxmlformats.org/officeDocument/2006/relationships/image" Target="../media/image14.emf"/><Relationship Id="rId231" Type="http://schemas.openxmlformats.org/officeDocument/2006/relationships/control" Target="../activeX/activeX114.xml"/><Relationship Id="rId252" Type="http://schemas.openxmlformats.org/officeDocument/2006/relationships/image" Target="../media/image127.emf"/><Relationship Id="rId47" Type="http://schemas.openxmlformats.org/officeDocument/2006/relationships/control" Target="../activeX/activeX22.xml"/><Relationship Id="rId68" Type="http://schemas.openxmlformats.org/officeDocument/2006/relationships/image" Target="../media/image35.emf"/><Relationship Id="rId89" Type="http://schemas.openxmlformats.org/officeDocument/2006/relationships/control" Target="../activeX/activeX43.xml"/><Relationship Id="rId112" Type="http://schemas.openxmlformats.org/officeDocument/2006/relationships/image" Target="../media/image57.emf"/><Relationship Id="rId133" Type="http://schemas.openxmlformats.org/officeDocument/2006/relationships/control" Target="../activeX/activeX65.xml"/><Relationship Id="rId154" Type="http://schemas.openxmlformats.org/officeDocument/2006/relationships/image" Target="../media/image78.emf"/><Relationship Id="rId175" Type="http://schemas.openxmlformats.org/officeDocument/2006/relationships/control" Target="../activeX/activeX86.xml"/><Relationship Id="rId196" Type="http://schemas.openxmlformats.org/officeDocument/2006/relationships/image" Target="../media/image99.emf"/><Relationship Id="rId200" Type="http://schemas.openxmlformats.org/officeDocument/2006/relationships/image" Target="../media/image101.emf"/><Relationship Id="rId16" Type="http://schemas.openxmlformats.org/officeDocument/2006/relationships/image" Target="../media/image9.emf"/><Relationship Id="rId221" Type="http://schemas.openxmlformats.org/officeDocument/2006/relationships/control" Target="../activeX/activeX109.xml"/><Relationship Id="rId242" Type="http://schemas.openxmlformats.org/officeDocument/2006/relationships/image" Target="../media/image122.emf"/><Relationship Id="rId263" Type="http://schemas.openxmlformats.org/officeDocument/2006/relationships/comments" Target="../comments1.xml"/><Relationship Id="rId37" Type="http://schemas.openxmlformats.org/officeDocument/2006/relationships/control" Target="../activeX/activeX17.xml"/><Relationship Id="rId58" Type="http://schemas.openxmlformats.org/officeDocument/2006/relationships/image" Target="../media/image30.emf"/><Relationship Id="rId79" Type="http://schemas.openxmlformats.org/officeDocument/2006/relationships/control" Target="../activeX/activeX38.xml"/><Relationship Id="rId102" Type="http://schemas.openxmlformats.org/officeDocument/2006/relationships/image" Target="../media/image52.emf"/><Relationship Id="rId123" Type="http://schemas.openxmlformats.org/officeDocument/2006/relationships/control" Target="../activeX/activeX60.xml"/><Relationship Id="rId144" Type="http://schemas.openxmlformats.org/officeDocument/2006/relationships/image" Target="../media/image73.emf"/><Relationship Id="rId90" Type="http://schemas.openxmlformats.org/officeDocument/2006/relationships/image" Target="../media/image46.emf"/><Relationship Id="rId165" Type="http://schemas.openxmlformats.org/officeDocument/2006/relationships/control" Target="../activeX/activeX81.xml"/><Relationship Id="rId186" Type="http://schemas.openxmlformats.org/officeDocument/2006/relationships/image" Target="../media/image94.emf"/><Relationship Id="rId211" Type="http://schemas.openxmlformats.org/officeDocument/2006/relationships/control" Target="../activeX/activeX104.xml"/><Relationship Id="rId232" Type="http://schemas.openxmlformats.org/officeDocument/2006/relationships/image" Target="../media/image117.emf"/><Relationship Id="rId253" Type="http://schemas.openxmlformats.org/officeDocument/2006/relationships/control" Target="../activeX/activeX125.xml"/><Relationship Id="rId27" Type="http://schemas.openxmlformats.org/officeDocument/2006/relationships/control" Target="../activeX/activeX12.xml"/><Relationship Id="rId48" Type="http://schemas.openxmlformats.org/officeDocument/2006/relationships/image" Target="../media/image25.emf"/><Relationship Id="rId69" Type="http://schemas.openxmlformats.org/officeDocument/2006/relationships/control" Target="../activeX/activeX33.xml"/><Relationship Id="rId113" Type="http://schemas.openxmlformats.org/officeDocument/2006/relationships/control" Target="../activeX/activeX55.xml"/><Relationship Id="rId134" Type="http://schemas.openxmlformats.org/officeDocument/2006/relationships/image" Target="../media/image68.emf"/><Relationship Id="rId80" Type="http://schemas.openxmlformats.org/officeDocument/2006/relationships/image" Target="../media/image41.emf"/><Relationship Id="rId155" Type="http://schemas.openxmlformats.org/officeDocument/2006/relationships/control" Target="../activeX/activeX76.xml"/><Relationship Id="rId176" Type="http://schemas.openxmlformats.org/officeDocument/2006/relationships/image" Target="../media/image89.emf"/><Relationship Id="rId197" Type="http://schemas.openxmlformats.org/officeDocument/2006/relationships/control" Target="../activeX/activeX97.xml"/><Relationship Id="rId201" Type="http://schemas.openxmlformats.org/officeDocument/2006/relationships/control" Target="../activeX/activeX99.xml"/><Relationship Id="rId222" Type="http://schemas.openxmlformats.org/officeDocument/2006/relationships/image" Target="../media/image112.emf"/><Relationship Id="rId243" Type="http://schemas.openxmlformats.org/officeDocument/2006/relationships/control" Target="../activeX/activeX120.xml"/><Relationship Id="rId17" Type="http://schemas.openxmlformats.org/officeDocument/2006/relationships/control" Target="../activeX/activeX7.xml"/><Relationship Id="rId38" Type="http://schemas.openxmlformats.org/officeDocument/2006/relationships/image" Target="../media/image20.emf"/><Relationship Id="rId59" Type="http://schemas.openxmlformats.org/officeDocument/2006/relationships/control" Target="../activeX/activeX28.xml"/><Relationship Id="rId103" Type="http://schemas.openxmlformats.org/officeDocument/2006/relationships/control" Target="../activeX/activeX50.xml"/><Relationship Id="rId124" Type="http://schemas.openxmlformats.org/officeDocument/2006/relationships/image" Target="../media/image63.emf"/><Relationship Id="rId70" Type="http://schemas.openxmlformats.org/officeDocument/2006/relationships/image" Target="../media/image36.emf"/><Relationship Id="rId91" Type="http://schemas.openxmlformats.org/officeDocument/2006/relationships/control" Target="../activeX/activeX44.xml"/><Relationship Id="rId145" Type="http://schemas.openxmlformats.org/officeDocument/2006/relationships/control" Target="../activeX/activeX71.xml"/><Relationship Id="rId166" Type="http://schemas.openxmlformats.org/officeDocument/2006/relationships/image" Target="../media/image84.emf"/><Relationship Id="rId187" Type="http://schemas.openxmlformats.org/officeDocument/2006/relationships/control" Target="../activeX/activeX92.xml"/><Relationship Id="rId1" Type="http://schemas.openxmlformats.org/officeDocument/2006/relationships/printerSettings" Target="../printerSettings/printerSettings3.bin"/><Relationship Id="rId212" Type="http://schemas.openxmlformats.org/officeDocument/2006/relationships/image" Target="../media/image107.emf"/><Relationship Id="rId233" Type="http://schemas.openxmlformats.org/officeDocument/2006/relationships/control" Target="../activeX/activeX115.xml"/><Relationship Id="rId254" Type="http://schemas.openxmlformats.org/officeDocument/2006/relationships/image" Target="../media/image128.emf"/><Relationship Id="rId28" Type="http://schemas.openxmlformats.org/officeDocument/2006/relationships/image" Target="../media/image15.emf"/><Relationship Id="rId49" Type="http://schemas.openxmlformats.org/officeDocument/2006/relationships/control" Target="../activeX/activeX23.xml"/><Relationship Id="rId114" Type="http://schemas.openxmlformats.org/officeDocument/2006/relationships/image" Target="../media/image58.emf"/><Relationship Id="rId60" Type="http://schemas.openxmlformats.org/officeDocument/2006/relationships/image" Target="../media/image31.emf"/><Relationship Id="rId81" Type="http://schemas.openxmlformats.org/officeDocument/2006/relationships/control" Target="../activeX/activeX39.xml"/><Relationship Id="rId135" Type="http://schemas.openxmlformats.org/officeDocument/2006/relationships/control" Target="../activeX/activeX66.xml"/><Relationship Id="rId156" Type="http://schemas.openxmlformats.org/officeDocument/2006/relationships/image" Target="../media/image79.emf"/><Relationship Id="rId177" Type="http://schemas.openxmlformats.org/officeDocument/2006/relationships/control" Target="../activeX/activeX87.xml"/><Relationship Id="rId198" Type="http://schemas.openxmlformats.org/officeDocument/2006/relationships/image" Target="../media/image100.emf"/><Relationship Id="rId202" Type="http://schemas.openxmlformats.org/officeDocument/2006/relationships/image" Target="../media/image102.emf"/><Relationship Id="rId223" Type="http://schemas.openxmlformats.org/officeDocument/2006/relationships/control" Target="../activeX/activeX110.xml"/><Relationship Id="rId244" Type="http://schemas.openxmlformats.org/officeDocument/2006/relationships/image" Target="../media/image123.emf"/><Relationship Id="rId18" Type="http://schemas.openxmlformats.org/officeDocument/2006/relationships/image" Target="../media/image10.emf"/><Relationship Id="rId39" Type="http://schemas.openxmlformats.org/officeDocument/2006/relationships/control" Target="../activeX/activeX18.xml"/><Relationship Id="rId50" Type="http://schemas.openxmlformats.org/officeDocument/2006/relationships/image" Target="../media/image26.emf"/><Relationship Id="rId104" Type="http://schemas.openxmlformats.org/officeDocument/2006/relationships/image" Target="../media/image53.emf"/><Relationship Id="rId125" Type="http://schemas.openxmlformats.org/officeDocument/2006/relationships/control" Target="../activeX/activeX61.xml"/><Relationship Id="rId146" Type="http://schemas.openxmlformats.org/officeDocument/2006/relationships/image" Target="../media/image74.emf"/><Relationship Id="rId167" Type="http://schemas.openxmlformats.org/officeDocument/2006/relationships/control" Target="../activeX/activeX82.xml"/><Relationship Id="rId188" Type="http://schemas.openxmlformats.org/officeDocument/2006/relationships/image" Target="../media/image95.emf"/><Relationship Id="rId71" Type="http://schemas.openxmlformats.org/officeDocument/2006/relationships/control" Target="../activeX/activeX34.xml"/><Relationship Id="rId92" Type="http://schemas.openxmlformats.org/officeDocument/2006/relationships/image" Target="../media/image47.emf"/><Relationship Id="rId213" Type="http://schemas.openxmlformats.org/officeDocument/2006/relationships/control" Target="../activeX/activeX105.xml"/><Relationship Id="rId234" Type="http://schemas.openxmlformats.org/officeDocument/2006/relationships/image" Target="../media/image118.emf"/><Relationship Id="rId2" Type="http://schemas.openxmlformats.org/officeDocument/2006/relationships/drawing" Target="../drawings/drawing2.xml"/><Relationship Id="rId29" Type="http://schemas.openxmlformats.org/officeDocument/2006/relationships/control" Target="../activeX/activeX13.xml"/><Relationship Id="rId255" Type="http://schemas.openxmlformats.org/officeDocument/2006/relationships/control" Target="../activeX/activeX126.xml"/><Relationship Id="rId40" Type="http://schemas.openxmlformats.org/officeDocument/2006/relationships/image" Target="../media/image21.emf"/><Relationship Id="rId115" Type="http://schemas.openxmlformats.org/officeDocument/2006/relationships/control" Target="../activeX/activeX56.xml"/><Relationship Id="rId136" Type="http://schemas.openxmlformats.org/officeDocument/2006/relationships/image" Target="../media/image69.emf"/><Relationship Id="rId157" Type="http://schemas.openxmlformats.org/officeDocument/2006/relationships/control" Target="../activeX/activeX77.xml"/><Relationship Id="rId178" Type="http://schemas.openxmlformats.org/officeDocument/2006/relationships/image" Target="../media/image90.emf"/><Relationship Id="rId61" Type="http://schemas.openxmlformats.org/officeDocument/2006/relationships/control" Target="../activeX/activeX29.xml"/><Relationship Id="rId82" Type="http://schemas.openxmlformats.org/officeDocument/2006/relationships/image" Target="../media/image42.emf"/><Relationship Id="rId199" Type="http://schemas.openxmlformats.org/officeDocument/2006/relationships/control" Target="../activeX/activeX98.xml"/><Relationship Id="rId203" Type="http://schemas.openxmlformats.org/officeDocument/2006/relationships/control" Target="../activeX/activeX100.xml"/><Relationship Id="rId19" Type="http://schemas.openxmlformats.org/officeDocument/2006/relationships/control" Target="../activeX/activeX8.xml"/><Relationship Id="rId224" Type="http://schemas.openxmlformats.org/officeDocument/2006/relationships/image" Target="../media/image113.emf"/><Relationship Id="rId245" Type="http://schemas.openxmlformats.org/officeDocument/2006/relationships/control" Target="../activeX/activeX121.xml"/><Relationship Id="rId30" Type="http://schemas.openxmlformats.org/officeDocument/2006/relationships/image" Target="../media/image16.emf"/><Relationship Id="rId105" Type="http://schemas.openxmlformats.org/officeDocument/2006/relationships/control" Target="../activeX/activeX51.xml"/><Relationship Id="rId126" Type="http://schemas.openxmlformats.org/officeDocument/2006/relationships/image" Target="../media/image64.emf"/><Relationship Id="rId147" Type="http://schemas.openxmlformats.org/officeDocument/2006/relationships/control" Target="../activeX/activeX72.xml"/><Relationship Id="rId168" Type="http://schemas.openxmlformats.org/officeDocument/2006/relationships/image" Target="../media/image85.emf"/><Relationship Id="rId51" Type="http://schemas.openxmlformats.org/officeDocument/2006/relationships/control" Target="../activeX/activeX24.xml"/><Relationship Id="rId72" Type="http://schemas.openxmlformats.org/officeDocument/2006/relationships/image" Target="../media/image37.emf"/><Relationship Id="rId93" Type="http://schemas.openxmlformats.org/officeDocument/2006/relationships/control" Target="../activeX/activeX45.xml"/><Relationship Id="rId189" Type="http://schemas.openxmlformats.org/officeDocument/2006/relationships/control" Target="../activeX/activeX93.xml"/><Relationship Id="rId3" Type="http://schemas.openxmlformats.org/officeDocument/2006/relationships/vmlDrawing" Target="../drawings/vmlDrawing2.vml"/><Relationship Id="rId214" Type="http://schemas.openxmlformats.org/officeDocument/2006/relationships/image" Target="../media/image108.emf"/><Relationship Id="rId235" Type="http://schemas.openxmlformats.org/officeDocument/2006/relationships/control" Target="../activeX/activeX116.xml"/><Relationship Id="rId256" Type="http://schemas.openxmlformats.org/officeDocument/2006/relationships/image" Target="../media/image129.emf"/><Relationship Id="rId116" Type="http://schemas.openxmlformats.org/officeDocument/2006/relationships/image" Target="../media/image59.emf"/><Relationship Id="rId137" Type="http://schemas.openxmlformats.org/officeDocument/2006/relationships/control" Target="../activeX/activeX67.xml"/><Relationship Id="rId158" Type="http://schemas.openxmlformats.org/officeDocument/2006/relationships/image" Target="../media/image80.emf"/><Relationship Id="rId20" Type="http://schemas.openxmlformats.org/officeDocument/2006/relationships/image" Target="../media/image11.emf"/><Relationship Id="rId41" Type="http://schemas.openxmlformats.org/officeDocument/2006/relationships/control" Target="../activeX/activeX19.xml"/><Relationship Id="rId62" Type="http://schemas.openxmlformats.org/officeDocument/2006/relationships/image" Target="../media/image32.emf"/><Relationship Id="rId83" Type="http://schemas.openxmlformats.org/officeDocument/2006/relationships/control" Target="../activeX/activeX40.xml"/><Relationship Id="rId179" Type="http://schemas.openxmlformats.org/officeDocument/2006/relationships/control" Target="../activeX/activeX88.xml"/><Relationship Id="rId190" Type="http://schemas.openxmlformats.org/officeDocument/2006/relationships/image" Target="../media/image96.emf"/><Relationship Id="rId204" Type="http://schemas.openxmlformats.org/officeDocument/2006/relationships/image" Target="../media/image103.emf"/><Relationship Id="rId225" Type="http://schemas.openxmlformats.org/officeDocument/2006/relationships/control" Target="../activeX/activeX111.xml"/><Relationship Id="rId246" Type="http://schemas.openxmlformats.org/officeDocument/2006/relationships/image" Target="../media/image124.emf"/><Relationship Id="rId106" Type="http://schemas.openxmlformats.org/officeDocument/2006/relationships/image" Target="../media/image54.emf"/><Relationship Id="rId127" Type="http://schemas.openxmlformats.org/officeDocument/2006/relationships/control" Target="../activeX/activeX62.xml"/><Relationship Id="rId10" Type="http://schemas.openxmlformats.org/officeDocument/2006/relationships/image" Target="../media/image6.emf"/><Relationship Id="rId31" Type="http://schemas.openxmlformats.org/officeDocument/2006/relationships/control" Target="../activeX/activeX14.xml"/><Relationship Id="rId52" Type="http://schemas.openxmlformats.org/officeDocument/2006/relationships/image" Target="../media/image27.emf"/><Relationship Id="rId73" Type="http://schemas.openxmlformats.org/officeDocument/2006/relationships/control" Target="../activeX/activeX35.xml"/><Relationship Id="rId94" Type="http://schemas.openxmlformats.org/officeDocument/2006/relationships/image" Target="../media/image48.emf"/><Relationship Id="rId148" Type="http://schemas.openxmlformats.org/officeDocument/2006/relationships/image" Target="../media/image75.emf"/><Relationship Id="rId169" Type="http://schemas.openxmlformats.org/officeDocument/2006/relationships/control" Target="../activeX/activeX83.xml"/><Relationship Id="rId4" Type="http://schemas.openxmlformats.org/officeDocument/2006/relationships/vmlDrawing" Target="../drawings/vmlDrawing3.vml"/><Relationship Id="rId180" Type="http://schemas.openxmlformats.org/officeDocument/2006/relationships/image" Target="../media/image91.emf"/><Relationship Id="rId215" Type="http://schemas.openxmlformats.org/officeDocument/2006/relationships/control" Target="../activeX/activeX106.xml"/><Relationship Id="rId236" Type="http://schemas.openxmlformats.org/officeDocument/2006/relationships/image" Target="../media/image119.emf"/><Relationship Id="rId257" Type="http://schemas.openxmlformats.org/officeDocument/2006/relationships/control" Target="../activeX/activeX127.xml"/><Relationship Id="rId42" Type="http://schemas.openxmlformats.org/officeDocument/2006/relationships/image" Target="../media/image22.emf"/><Relationship Id="rId84" Type="http://schemas.openxmlformats.org/officeDocument/2006/relationships/image" Target="../media/image43.emf"/><Relationship Id="rId138" Type="http://schemas.openxmlformats.org/officeDocument/2006/relationships/image" Target="../media/image70.emf"/></Relationships>
</file>

<file path=xl/worksheets/_rels/sheet4.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image" Target="../media/image139.emf"/><Relationship Id="rId26" Type="http://schemas.openxmlformats.org/officeDocument/2006/relationships/image" Target="../media/image143.emf"/><Relationship Id="rId39" Type="http://schemas.openxmlformats.org/officeDocument/2006/relationships/control" Target="../activeX/activeX147.xml"/><Relationship Id="rId21" Type="http://schemas.openxmlformats.org/officeDocument/2006/relationships/control" Target="../activeX/activeX138.xml"/><Relationship Id="rId34" Type="http://schemas.openxmlformats.org/officeDocument/2006/relationships/image" Target="../media/image147.emf"/><Relationship Id="rId42" Type="http://schemas.openxmlformats.org/officeDocument/2006/relationships/image" Target="../media/image151.emf"/><Relationship Id="rId47" Type="http://schemas.openxmlformats.org/officeDocument/2006/relationships/comments" Target="../comments2.xml"/><Relationship Id="rId7" Type="http://schemas.openxmlformats.org/officeDocument/2006/relationships/control" Target="../activeX/activeX131.xml"/><Relationship Id="rId2" Type="http://schemas.openxmlformats.org/officeDocument/2006/relationships/drawing" Target="../drawings/drawing3.xml"/><Relationship Id="rId16" Type="http://schemas.openxmlformats.org/officeDocument/2006/relationships/image" Target="../media/image138.emf"/><Relationship Id="rId29" Type="http://schemas.openxmlformats.org/officeDocument/2006/relationships/control" Target="../activeX/activeX142.xml"/><Relationship Id="rId1" Type="http://schemas.openxmlformats.org/officeDocument/2006/relationships/printerSettings" Target="../printerSettings/printerSettings4.bin"/><Relationship Id="rId6" Type="http://schemas.openxmlformats.org/officeDocument/2006/relationships/image" Target="../media/image133.emf"/><Relationship Id="rId11" Type="http://schemas.openxmlformats.org/officeDocument/2006/relationships/control" Target="../activeX/activeX133.xml"/><Relationship Id="rId24" Type="http://schemas.openxmlformats.org/officeDocument/2006/relationships/image" Target="../media/image142.emf"/><Relationship Id="rId32" Type="http://schemas.openxmlformats.org/officeDocument/2006/relationships/image" Target="../media/image146.emf"/><Relationship Id="rId37" Type="http://schemas.openxmlformats.org/officeDocument/2006/relationships/control" Target="../activeX/activeX146.xml"/><Relationship Id="rId40" Type="http://schemas.openxmlformats.org/officeDocument/2006/relationships/image" Target="../media/image150.emf"/><Relationship Id="rId45" Type="http://schemas.openxmlformats.org/officeDocument/2006/relationships/control" Target="../activeX/activeX150.xml"/><Relationship Id="rId5" Type="http://schemas.openxmlformats.org/officeDocument/2006/relationships/control" Target="../activeX/activeX130.xml"/><Relationship Id="rId15" Type="http://schemas.openxmlformats.org/officeDocument/2006/relationships/control" Target="../activeX/activeX135.xml"/><Relationship Id="rId23" Type="http://schemas.openxmlformats.org/officeDocument/2006/relationships/control" Target="../activeX/activeX139.xml"/><Relationship Id="rId28" Type="http://schemas.openxmlformats.org/officeDocument/2006/relationships/image" Target="../media/image144.emf"/><Relationship Id="rId36" Type="http://schemas.openxmlformats.org/officeDocument/2006/relationships/image" Target="../media/image148.emf"/><Relationship Id="rId10" Type="http://schemas.openxmlformats.org/officeDocument/2006/relationships/image" Target="../media/image135.emf"/><Relationship Id="rId19" Type="http://schemas.openxmlformats.org/officeDocument/2006/relationships/control" Target="../activeX/activeX137.xml"/><Relationship Id="rId31" Type="http://schemas.openxmlformats.org/officeDocument/2006/relationships/control" Target="../activeX/activeX143.xml"/><Relationship Id="rId44" Type="http://schemas.openxmlformats.org/officeDocument/2006/relationships/image" Target="../media/image152.emf"/><Relationship Id="rId4" Type="http://schemas.openxmlformats.org/officeDocument/2006/relationships/vmlDrawing" Target="../drawings/vmlDrawing5.vml"/><Relationship Id="rId9" Type="http://schemas.openxmlformats.org/officeDocument/2006/relationships/control" Target="../activeX/activeX132.xml"/><Relationship Id="rId14" Type="http://schemas.openxmlformats.org/officeDocument/2006/relationships/image" Target="../media/image137.emf"/><Relationship Id="rId22" Type="http://schemas.openxmlformats.org/officeDocument/2006/relationships/image" Target="../media/image141.emf"/><Relationship Id="rId27" Type="http://schemas.openxmlformats.org/officeDocument/2006/relationships/control" Target="../activeX/activeX141.xml"/><Relationship Id="rId30" Type="http://schemas.openxmlformats.org/officeDocument/2006/relationships/image" Target="../media/image145.emf"/><Relationship Id="rId35" Type="http://schemas.openxmlformats.org/officeDocument/2006/relationships/control" Target="../activeX/activeX145.xml"/><Relationship Id="rId43" Type="http://schemas.openxmlformats.org/officeDocument/2006/relationships/control" Target="../activeX/activeX149.xml"/><Relationship Id="rId8" Type="http://schemas.openxmlformats.org/officeDocument/2006/relationships/image" Target="../media/image134.emf"/><Relationship Id="rId3" Type="http://schemas.openxmlformats.org/officeDocument/2006/relationships/vmlDrawing" Target="../drawings/vmlDrawing4.vml"/><Relationship Id="rId12" Type="http://schemas.openxmlformats.org/officeDocument/2006/relationships/image" Target="../media/image136.emf"/><Relationship Id="rId17" Type="http://schemas.openxmlformats.org/officeDocument/2006/relationships/control" Target="../activeX/activeX136.xml"/><Relationship Id="rId25" Type="http://schemas.openxmlformats.org/officeDocument/2006/relationships/control" Target="../activeX/activeX140.xml"/><Relationship Id="rId33" Type="http://schemas.openxmlformats.org/officeDocument/2006/relationships/control" Target="../activeX/activeX144.xml"/><Relationship Id="rId38" Type="http://schemas.openxmlformats.org/officeDocument/2006/relationships/image" Target="../media/image149.emf"/><Relationship Id="rId46" Type="http://schemas.openxmlformats.org/officeDocument/2006/relationships/image" Target="../media/image153.emf"/><Relationship Id="rId20" Type="http://schemas.openxmlformats.org/officeDocument/2006/relationships/image" Target="../media/image140.emf"/><Relationship Id="rId41" Type="http://schemas.openxmlformats.org/officeDocument/2006/relationships/control" Target="../activeX/activeX148.xml"/></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155.xml"/><Relationship Id="rId18" Type="http://schemas.openxmlformats.org/officeDocument/2006/relationships/image" Target="../media/image160.emf"/><Relationship Id="rId26" Type="http://schemas.openxmlformats.org/officeDocument/2006/relationships/image" Target="../media/image164.emf"/><Relationship Id="rId39" Type="http://schemas.openxmlformats.org/officeDocument/2006/relationships/control" Target="../activeX/activeX168.xml"/><Relationship Id="rId21" Type="http://schemas.openxmlformats.org/officeDocument/2006/relationships/control" Target="../activeX/activeX159.xml"/><Relationship Id="rId34" Type="http://schemas.openxmlformats.org/officeDocument/2006/relationships/image" Target="../media/image168.emf"/><Relationship Id="rId42" Type="http://schemas.openxmlformats.org/officeDocument/2006/relationships/image" Target="../media/image172.emf"/><Relationship Id="rId7" Type="http://schemas.openxmlformats.org/officeDocument/2006/relationships/control" Target="../activeX/activeX152.xml"/><Relationship Id="rId2" Type="http://schemas.openxmlformats.org/officeDocument/2006/relationships/drawing" Target="../drawings/drawing4.xml"/><Relationship Id="rId16" Type="http://schemas.openxmlformats.org/officeDocument/2006/relationships/image" Target="../media/image159.emf"/><Relationship Id="rId20" Type="http://schemas.openxmlformats.org/officeDocument/2006/relationships/image" Target="../media/image161.emf"/><Relationship Id="rId29" Type="http://schemas.openxmlformats.org/officeDocument/2006/relationships/control" Target="../activeX/activeX163.xml"/><Relationship Id="rId41" Type="http://schemas.openxmlformats.org/officeDocument/2006/relationships/control" Target="../activeX/activeX169.xml"/><Relationship Id="rId1" Type="http://schemas.openxmlformats.org/officeDocument/2006/relationships/printerSettings" Target="../printerSettings/printerSettings5.bin"/><Relationship Id="rId6" Type="http://schemas.openxmlformats.org/officeDocument/2006/relationships/image" Target="../media/image154.emf"/><Relationship Id="rId11" Type="http://schemas.openxmlformats.org/officeDocument/2006/relationships/control" Target="../activeX/activeX154.xml"/><Relationship Id="rId24" Type="http://schemas.openxmlformats.org/officeDocument/2006/relationships/image" Target="../media/image163.emf"/><Relationship Id="rId32" Type="http://schemas.openxmlformats.org/officeDocument/2006/relationships/image" Target="../media/image167.emf"/><Relationship Id="rId37" Type="http://schemas.openxmlformats.org/officeDocument/2006/relationships/control" Target="../activeX/activeX167.xml"/><Relationship Id="rId40" Type="http://schemas.openxmlformats.org/officeDocument/2006/relationships/image" Target="../media/image171.emf"/><Relationship Id="rId5" Type="http://schemas.openxmlformats.org/officeDocument/2006/relationships/control" Target="../activeX/activeX151.xml"/><Relationship Id="rId15" Type="http://schemas.openxmlformats.org/officeDocument/2006/relationships/control" Target="../activeX/activeX156.xml"/><Relationship Id="rId23" Type="http://schemas.openxmlformats.org/officeDocument/2006/relationships/control" Target="../activeX/activeX160.xml"/><Relationship Id="rId28" Type="http://schemas.openxmlformats.org/officeDocument/2006/relationships/image" Target="../media/image165.emf"/><Relationship Id="rId36" Type="http://schemas.openxmlformats.org/officeDocument/2006/relationships/image" Target="../media/image169.emf"/><Relationship Id="rId10" Type="http://schemas.openxmlformats.org/officeDocument/2006/relationships/image" Target="../media/image156.emf"/><Relationship Id="rId19" Type="http://schemas.openxmlformats.org/officeDocument/2006/relationships/control" Target="../activeX/activeX158.xml"/><Relationship Id="rId31" Type="http://schemas.openxmlformats.org/officeDocument/2006/relationships/control" Target="../activeX/activeX164.xml"/><Relationship Id="rId44" Type="http://schemas.openxmlformats.org/officeDocument/2006/relationships/image" Target="../media/image173.emf"/><Relationship Id="rId4" Type="http://schemas.openxmlformats.org/officeDocument/2006/relationships/vmlDrawing" Target="../drawings/vmlDrawing7.vml"/><Relationship Id="rId9" Type="http://schemas.openxmlformats.org/officeDocument/2006/relationships/control" Target="../activeX/activeX153.xml"/><Relationship Id="rId14" Type="http://schemas.openxmlformats.org/officeDocument/2006/relationships/image" Target="../media/image158.emf"/><Relationship Id="rId22" Type="http://schemas.openxmlformats.org/officeDocument/2006/relationships/image" Target="../media/image162.emf"/><Relationship Id="rId27" Type="http://schemas.openxmlformats.org/officeDocument/2006/relationships/control" Target="../activeX/activeX162.xml"/><Relationship Id="rId30" Type="http://schemas.openxmlformats.org/officeDocument/2006/relationships/image" Target="../media/image166.emf"/><Relationship Id="rId35" Type="http://schemas.openxmlformats.org/officeDocument/2006/relationships/control" Target="../activeX/activeX166.xml"/><Relationship Id="rId43" Type="http://schemas.openxmlformats.org/officeDocument/2006/relationships/control" Target="../activeX/activeX170.xml"/><Relationship Id="rId8" Type="http://schemas.openxmlformats.org/officeDocument/2006/relationships/image" Target="../media/image155.emf"/><Relationship Id="rId3" Type="http://schemas.openxmlformats.org/officeDocument/2006/relationships/vmlDrawing" Target="../drawings/vmlDrawing6.vml"/><Relationship Id="rId12" Type="http://schemas.openxmlformats.org/officeDocument/2006/relationships/image" Target="../media/image157.emf"/><Relationship Id="rId17" Type="http://schemas.openxmlformats.org/officeDocument/2006/relationships/control" Target="../activeX/activeX157.xml"/><Relationship Id="rId25" Type="http://schemas.openxmlformats.org/officeDocument/2006/relationships/control" Target="../activeX/activeX161.xml"/><Relationship Id="rId33" Type="http://schemas.openxmlformats.org/officeDocument/2006/relationships/control" Target="../activeX/activeX165.xml"/><Relationship Id="rId38" Type="http://schemas.openxmlformats.org/officeDocument/2006/relationships/image" Target="../media/image170.emf"/></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227.xml"/><Relationship Id="rId21" Type="http://schemas.openxmlformats.org/officeDocument/2006/relationships/control" Target="../activeX/activeX179.xml"/><Relationship Id="rId42" Type="http://schemas.openxmlformats.org/officeDocument/2006/relationships/image" Target="../media/image192.emf"/><Relationship Id="rId63" Type="http://schemas.openxmlformats.org/officeDocument/2006/relationships/control" Target="../activeX/activeX200.xml"/><Relationship Id="rId84" Type="http://schemas.openxmlformats.org/officeDocument/2006/relationships/image" Target="../media/image213.emf"/><Relationship Id="rId138" Type="http://schemas.openxmlformats.org/officeDocument/2006/relationships/image" Target="../media/image240.emf"/><Relationship Id="rId159" Type="http://schemas.openxmlformats.org/officeDocument/2006/relationships/control" Target="../activeX/activeX248.xml"/><Relationship Id="rId170" Type="http://schemas.openxmlformats.org/officeDocument/2006/relationships/image" Target="../media/image256.emf"/><Relationship Id="rId191" Type="http://schemas.openxmlformats.org/officeDocument/2006/relationships/control" Target="../activeX/activeX264.xml"/><Relationship Id="rId205" Type="http://schemas.openxmlformats.org/officeDocument/2006/relationships/control" Target="../activeX/activeX271.xml"/><Relationship Id="rId107" Type="http://schemas.openxmlformats.org/officeDocument/2006/relationships/control" Target="../activeX/activeX222.xml"/><Relationship Id="rId11" Type="http://schemas.openxmlformats.org/officeDocument/2006/relationships/control" Target="../activeX/activeX174.xml"/><Relationship Id="rId32" Type="http://schemas.openxmlformats.org/officeDocument/2006/relationships/image" Target="../media/image187.emf"/><Relationship Id="rId53" Type="http://schemas.openxmlformats.org/officeDocument/2006/relationships/control" Target="../activeX/activeX195.xml"/><Relationship Id="rId74" Type="http://schemas.openxmlformats.org/officeDocument/2006/relationships/image" Target="../media/image208.emf"/><Relationship Id="rId128" Type="http://schemas.openxmlformats.org/officeDocument/2006/relationships/image" Target="../media/image235.emf"/><Relationship Id="rId149" Type="http://schemas.openxmlformats.org/officeDocument/2006/relationships/control" Target="../activeX/activeX243.xml"/><Relationship Id="rId5" Type="http://schemas.openxmlformats.org/officeDocument/2006/relationships/control" Target="../activeX/activeX171.xml"/><Relationship Id="rId95" Type="http://schemas.openxmlformats.org/officeDocument/2006/relationships/control" Target="../activeX/activeX216.xml"/><Relationship Id="rId160" Type="http://schemas.openxmlformats.org/officeDocument/2006/relationships/image" Target="../media/image251.emf"/><Relationship Id="rId181" Type="http://schemas.openxmlformats.org/officeDocument/2006/relationships/control" Target="../activeX/activeX259.xml"/><Relationship Id="rId22" Type="http://schemas.openxmlformats.org/officeDocument/2006/relationships/image" Target="../media/image182.emf"/><Relationship Id="rId43" Type="http://schemas.openxmlformats.org/officeDocument/2006/relationships/control" Target="../activeX/activeX190.xml"/><Relationship Id="rId64" Type="http://schemas.openxmlformats.org/officeDocument/2006/relationships/image" Target="../media/image203.emf"/><Relationship Id="rId118" Type="http://schemas.openxmlformats.org/officeDocument/2006/relationships/image" Target="../media/image230.emf"/><Relationship Id="rId139" Type="http://schemas.openxmlformats.org/officeDocument/2006/relationships/control" Target="../activeX/activeX238.xml"/><Relationship Id="rId85" Type="http://schemas.openxmlformats.org/officeDocument/2006/relationships/control" Target="../activeX/activeX211.xml"/><Relationship Id="rId150" Type="http://schemas.openxmlformats.org/officeDocument/2006/relationships/image" Target="../media/image246.emf"/><Relationship Id="rId171" Type="http://schemas.openxmlformats.org/officeDocument/2006/relationships/control" Target="../activeX/activeX254.xml"/><Relationship Id="rId192" Type="http://schemas.openxmlformats.org/officeDocument/2006/relationships/image" Target="../media/image267.emf"/><Relationship Id="rId206" Type="http://schemas.openxmlformats.org/officeDocument/2006/relationships/image" Target="../media/image274.emf"/><Relationship Id="rId12" Type="http://schemas.openxmlformats.org/officeDocument/2006/relationships/image" Target="../media/image177.emf"/><Relationship Id="rId33" Type="http://schemas.openxmlformats.org/officeDocument/2006/relationships/control" Target="../activeX/activeX185.xml"/><Relationship Id="rId108" Type="http://schemas.openxmlformats.org/officeDocument/2006/relationships/image" Target="../media/image225.emf"/><Relationship Id="rId129" Type="http://schemas.openxmlformats.org/officeDocument/2006/relationships/control" Target="../activeX/activeX233.xml"/><Relationship Id="rId54" Type="http://schemas.openxmlformats.org/officeDocument/2006/relationships/image" Target="../media/image198.emf"/><Relationship Id="rId75" Type="http://schemas.openxmlformats.org/officeDocument/2006/relationships/control" Target="../activeX/activeX206.xml"/><Relationship Id="rId96" Type="http://schemas.openxmlformats.org/officeDocument/2006/relationships/image" Target="../media/image219.emf"/><Relationship Id="rId140" Type="http://schemas.openxmlformats.org/officeDocument/2006/relationships/image" Target="../media/image241.emf"/><Relationship Id="rId161" Type="http://schemas.openxmlformats.org/officeDocument/2006/relationships/control" Target="../activeX/activeX249.xml"/><Relationship Id="rId182" Type="http://schemas.openxmlformats.org/officeDocument/2006/relationships/image" Target="../media/image262.emf"/><Relationship Id="rId6" Type="http://schemas.openxmlformats.org/officeDocument/2006/relationships/image" Target="../media/image174.emf"/><Relationship Id="rId23" Type="http://schemas.openxmlformats.org/officeDocument/2006/relationships/control" Target="../activeX/activeX180.xml"/><Relationship Id="rId119" Type="http://schemas.openxmlformats.org/officeDocument/2006/relationships/control" Target="../activeX/activeX228.xml"/><Relationship Id="rId44" Type="http://schemas.openxmlformats.org/officeDocument/2006/relationships/image" Target="../media/image193.emf"/><Relationship Id="rId65" Type="http://schemas.openxmlformats.org/officeDocument/2006/relationships/control" Target="../activeX/activeX201.xml"/><Relationship Id="rId86" Type="http://schemas.openxmlformats.org/officeDocument/2006/relationships/image" Target="../media/image214.emf"/><Relationship Id="rId130" Type="http://schemas.openxmlformats.org/officeDocument/2006/relationships/image" Target="../media/image236.emf"/><Relationship Id="rId151" Type="http://schemas.openxmlformats.org/officeDocument/2006/relationships/control" Target="../activeX/activeX244.xml"/><Relationship Id="rId172" Type="http://schemas.openxmlformats.org/officeDocument/2006/relationships/image" Target="../media/image257.emf"/><Relationship Id="rId193" Type="http://schemas.openxmlformats.org/officeDocument/2006/relationships/control" Target="../activeX/activeX265.xml"/><Relationship Id="rId207" Type="http://schemas.openxmlformats.org/officeDocument/2006/relationships/control" Target="../activeX/activeX272.xml"/><Relationship Id="rId13" Type="http://schemas.openxmlformats.org/officeDocument/2006/relationships/control" Target="../activeX/activeX175.xml"/><Relationship Id="rId109" Type="http://schemas.openxmlformats.org/officeDocument/2006/relationships/control" Target="../activeX/activeX223.xml"/><Relationship Id="rId34" Type="http://schemas.openxmlformats.org/officeDocument/2006/relationships/image" Target="../media/image188.emf"/><Relationship Id="rId55" Type="http://schemas.openxmlformats.org/officeDocument/2006/relationships/control" Target="../activeX/activeX196.xml"/><Relationship Id="rId76" Type="http://schemas.openxmlformats.org/officeDocument/2006/relationships/image" Target="../media/image209.emf"/><Relationship Id="rId97" Type="http://schemas.openxmlformats.org/officeDocument/2006/relationships/control" Target="../activeX/activeX217.xml"/><Relationship Id="rId120" Type="http://schemas.openxmlformats.org/officeDocument/2006/relationships/image" Target="../media/image231.emf"/><Relationship Id="rId141" Type="http://schemas.openxmlformats.org/officeDocument/2006/relationships/control" Target="../activeX/activeX239.xml"/><Relationship Id="rId7" Type="http://schemas.openxmlformats.org/officeDocument/2006/relationships/control" Target="../activeX/activeX172.xml"/><Relationship Id="rId162" Type="http://schemas.openxmlformats.org/officeDocument/2006/relationships/image" Target="../media/image252.emf"/><Relationship Id="rId183" Type="http://schemas.openxmlformats.org/officeDocument/2006/relationships/control" Target="../activeX/activeX260.xml"/><Relationship Id="rId24" Type="http://schemas.openxmlformats.org/officeDocument/2006/relationships/image" Target="../media/image183.emf"/><Relationship Id="rId45" Type="http://schemas.openxmlformats.org/officeDocument/2006/relationships/control" Target="../activeX/activeX191.xml"/><Relationship Id="rId66" Type="http://schemas.openxmlformats.org/officeDocument/2006/relationships/image" Target="../media/image204.emf"/><Relationship Id="rId87" Type="http://schemas.openxmlformats.org/officeDocument/2006/relationships/control" Target="../activeX/activeX212.xml"/><Relationship Id="rId110" Type="http://schemas.openxmlformats.org/officeDocument/2006/relationships/image" Target="../media/image226.emf"/><Relationship Id="rId131" Type="http://schemas.openxmlformats.org/officeDocument/2006/relationships/control" Target="../activeX/activeX234.xml"/><Relationship Id="rId61" Type="http://schemas.openxmlformats.org/officeDocument/2006/relationships/control" Target="../activeX/activeX199.xml"/><Relationship Id="rId82" Type="http://schemas.openxmlformats.org/officeDocument/2006/relationships/image" Target="../media/image212.emf"/><Relationship Id="rId152" Type="http://schemas.openxmlformats.org/officeDocument/2006/relationships/image" Target="../media/image247.emf"/><Relationship Id="rId173" Type="http://schemas.openxmlformats.org/officeDocument/2006/relationships/control" Target="../activeX/activeX255.xml"/><Relationship Id="rId194" Type="http://schemas.openxmlformats.org/officeDocument/2006/relationships/image" Target="../media/image268.emf"/><Relationship Id="rId199" Type="http://schemas.openxmlformats.org/officeDocument/2006/relationships/control" Target="../activeX/activeX268.xml"/><Relationship Id="rId203" Type="http://schemas.openxmlformats.org/officeDocument/2006/relationships/control" Target="../activeX/activeX270.xml"/><Relationship Id="rId208" Type="http://schemas.openxmlformats.org/officeDocument/2006/relationships/image" Target="../media/image275.emf"/><Relationship Id="rId19" Type="http://schemas.openxmlformats.org/officeDocument/2006/relationships/control" Target="../activeX/activeX178.xml"/><Relationship Id="rId14" Type="http://schemas.openxmlformats.org/officeDocument/2006/relationships/image" Target="../media/image178.emf"/><Relationship Id="rId30" Type="http://schemas.openxmlformats.org/officeDocument/2006/relationships/image" Target="../media/image186.emf"/><Relationship Id="rId35" Type="http://schemas.openxmlformats.org/officeDocument/2006/relationships/control" Target="../activeX/activeX186.xml"/><Relationship Id="rId56" Type="http://schemas.openxmlformats.org/officeDocument/2006/relationships/image" Target="../media/image199.emf"/><Relationship Id="rId77" Type="http://schemas.openxmlformats.org/officeDocument/2006/relationships/control" Target="../activeX/activeX207.xml"/><Relationship Id="rId100" Type="http://schemas.openxmlformats.org/officeDocument/2006/relationships/image" Target="../media/image221.emf"/><Relationship Id="rId105" Type="http://schemas.openxmlformats.org/officeDocument/2006/relationships/control" Target="../activeX/activeX221.xml"/><Relationship Id="rId126" Type="http://schemas.openxmlformats.org/officeDocument/2006/relationships/image" Target="../media/image234.emf"/><Relationship Id="rId147" Type="http://schemas.openxmlformats.org/officeDocument/2006/relationships/control" Target="../activeX/activeX242.xml"/><Relationship Id="rId168" Type="http://schemas.openxmlformats.org/officeDocument/2006/relationships/image" Target="../media/image255.emf"/><Relationship Id="rId8" Type="http://schemas.openxmlformats.org/officeDocument/2006/relationships/image" Target="../media/image175.emf"/><Relationship Id="rId51" Type="http://schemas.openxmlformats.org/officeDocument/2006/relationships/control" Target="../activeX/activeX194.xml"/><Relationship Id="rId72" Type="http://schemas.openxmlformats.org/officeDocument/2006/relationships/image" Target="../media/image207.emf"/><Relationship Id="rId93" Type="http://schemas.openxmlformats.org/officeDocument/2006/relationships/control" Target="../activeX/activeX215.xml"/><Relationship Id="rId98" Type="http://schemas.openxmlformats.org/officeDocument/2006/relationships/image" Target="../media/image220.emf"/><Relationship Id="rId121" Type="http://schemas.openxmlformats.org/officeDocument/2006/relationships/control" Target="../activeX/activeX229.xml"/><Relationship Id="rId142" Type="http://schemas.openxmlformats.org/officeDocument/2006/relationships/image" Target="../media/image242.emf"/><Relationship Id="rId163" Type="http://schemas.openxmlformats.org/officeDocument/2006/relationships/control" Target="../activeX/activeX250.xml"/><Relationship Id="rId184" Type="http://schemas.openxmlformats.org/officeDocument/2006/relationships/image" Target="../media/image263.emf"/><Relationship Id="rId189" Type="http://schemas.openxmlformats.org/officeDocument/2006/relationships/control" Target="../activeX/activeX263.xml"/><Relationship Id="rId3" Type="http://schemas.openxmlformats.org/officeDocument/2006/relationships/vmlDrawing" Target="../drawings/vmlDrawing8.vml"/><Relationship Id="rId25" Type="http://schemas.openxmlformats.org/officeDocument/2006/relationships/control" Target="../activeX/activeX181.xml"/><Relationship Id="rId46" Type="http://schemas.openxmlformats.org/officeDocument/2006/relationships/image" Target="../media/image194.emf"/><Relationship Id="rId67" Type="http://schemas.openxmlformats.org/officeDocument/2006/relationships/control" Target="../activeX/activeX202.xml"/><Relationship Id="rId116" Type="http://schemas.openxmlformats.org/officeDocument/2006/relationships/image" Target="../media/image229.emf"/><Relationship Id="rId137" Type="http://schemas.openxmlformats.org/officeDocument/2006/relationships/control" Target="../activeX/activeX237.xml"/><Relationship Id="rId158" Type="http://schemas.openxmlformats.org/officeDocument/2006/relationships/image" Target="../media/image250.emf"/><Relationship Id="rId20" Type="http://schemas.openxmlformats.org/officeDocument/2006/relationships/image" Target="../media/image181.emf"/><Relationship Id="rId41" Type="http://schemas.openxmlformats.org/officeDocument/2006/relationships/control" Target="../activeX/activeX189.xml"/><Relationship Id="rId62" Type="http://schemas.openxmlformats.org/officeDocument/2006/relationships/image" Target="../media/image202.emf"/><Relationship Id="rId83" Type="http://schemas.openxmlformats.org/officeDocument/2006/relationships/control" Target="../activeX/activeX210.xml"/><Relationship Id="rId88" Type="http://schemas.openxmlformats.org/officeDocument/2006/relationships/image" Target="../media/image215.emf"/><Relationship Id="rId111" Type="http://schemas.openxmlformats.org/officeDocument/2006/relationships/control" Target="../activeX/activeX224.xml"/><Relationship Id="rId132" Type="http://schemas.openxmlformats.org/officeDocument/2006/relationships/image" Target="../media/image237.emf"/><Relationship Id="rId153" Type="http://schemas.openxmlformats.org/officeDocument/2006/relationships/control" Target="../activeX/activeX245.xml"/><Relationship Id="rId174" Type="http://schemas.openxmlformats.org/officeDocument/2006/relationships/image" Target="../media/image258.emf"/><Relationship Id="rId179" Type="http://schemas.openxmlformats.org/officeDocument/2006/relationships/control" Target="../activeX/activeX258.xml"/><Relationship Id="rId195" Type="http://schemas.openxmlformats.org/officeDocument/2006/relationships/control" Target="../activeX/activeX266.xml"/><Relationship Id="rId209" Type="http://schemas.openxmlformats.org/officeDocument/2006/relationships/control" Target="../activeX/activeX273.xml"/><Relationship Id="rId190" Type="http://schemas.openxmlformats.org/officeDocument/2006/relationships/image" Target="../media/image266.emf"/><Relationship Id="rId204" Type="http://schemas.openxmlformats.org/officeDocument/2006/relationships/image" Target="../media/image273.emf"/><Relationship Id="rId15" Type="http://schemas.openxmlformats.org/officeDocument/2006/relationships/control" Target="../activeX/activeX176.xml"/><Relationship Id="rId36" Type="http://schemas.openxmlformats.org/officeDocument/2006/relationships/image" Target="../media/image189.emf"/><Relationship Id="rId57" Type="http://schemas.openxmlformats.org/officeDocument/2006/relationships/control" Target="../activeX/activeX197.xml"/><Relationship Id="rId106" Type="http://schemas.openxmlformats.org/officeDocument/2006/relationships/image" Target="../media/image224.emf"/><Relationship Id="rId127" Type="http://schemas.openxmlformats.org/officeDocument/2006/relationships/control" Target="../activeX/activeX232.xml"/><Relationship Id="rId10" Type="http://schemas.openxmlformats.org/officeDocument/2006/relationships/image" Target="../media/image176.emf"/><Relationship Id="rId31" Type="http://schemas.openxmlformats.org/officeDocument/2006/relationships/control" Target="../activeX/activeX184.xml"/><Relationship Id="rId52" Type="http://schemas.openxmlformats.org/officeDocument/2006/relationships/image" Target="../media/image197.emf"/><Relationship Id="rId73" Type="http://schemas.openxmlformats.org/officeDocument/2006/relationships/control" Target="../activeX/activeX205.xml"/><Relationship Id="rId78" Type="http://schemas.openxmlformats.org/officeDocument/2006/relationships/image" Target="../media/image210.emf"/><Relationship Id="rId94" Type="http://schemas.openxmlformats.org/officeDocument/2006/relationships/image" Target="../media/image218.emf"/><Relationship Id="rId99" Type="http://schemas.openxmlformats.org/officeDocument/2006/relationships/control" Target="../activeX/activeX218.xml"/><Relationship Id="rId101" Type="http://schemas.openxmlformats.org/officeDocument/2006/relationships/control" Target="../activeX/activeX219.xml"/><Relationship Id="rId122" Type="http://schemas.openxmlformats.org/officeDocument/2006/relationships/image" Target="../media/image232.emf"/><Relationship Id="rId143" Type="http://schemas.openxmlformats.org/officeDocument/2006/relationships/control" Target="../activeX/activeX240.xml"/><Relationship Id="rId148" Type="http://schemas.openxmlformats.org/officeDocument/2006/relationships/image" Target="../media/image245.emf"/><Relationship Id="rId164" Type="http://schemas.openxmlformats.org/officeDocument/2006/relationships/image" Target="../media/image253.emf"/><Relationship Id="rId169" Type="http://schemas.openxmlformats.org/officeDocument/2006/relationships/control" Target="../activeX/activeX253.xml"/><Relationship Id="rId185" Type="http://schemas.openxmlformats.org/officeDocument/2006/relationships/control" Target="../activeX/activeX261.xml"/><Relationship Id="rId4" Type="http://schemas.openxmlformats.org/officeDocument/2006/relationships/vmlDrawing" Target="../drawings/vmlDrawing9.vml"/><Relationship Id="rId9" Type="http://schemas.openxmlformats.org/officeDocument/2006/relationships/control" Target="../activeX/activeX173.xml"/><Relationship Id="rId180" Type="http://schemas.openxmlformats.org/officeDocument/2006/relationships/image" Target="../media/image261.emf"/><Relationship Id="rId210" Type="http://schemas.openxmlformats.org/officeDocument/2006/relationships/image" Target="../media/image276.emf"/><Relationship Id="rId26" Type="http://schemas.openxmlformats.org/officeDocument/2006/relationships/image" Target="../media/image184.emf"/><Relationship Id="rId47" Type="http://schemas.openxmlformats.org/officeDocument/2006/relationships/control" Target="../activeX/activeX192.xml"/><Relationship Id="rId68" Type="http://schemas.openxmlformats.org/officeDocument/2006/relationships/image" Target="../media/image205.emf"/><Relationship Id="rId89" Type="http://schemas.openxmlformats.org/officeDocument/2006/relationships/control" Target="../activeX/activeX213.xml"/><Relationship Id="rId112" Type="http://schemas.openxmlformats.org/officeDocument/2006/relationships/image" Target="../media/image227.emf"/><Relationship Id="rId133" Type="http://schemas.openxmlformats.org/officeDocument/2006/relationships/control" Target="../activeX/activeX235.xml"/><Relationship Id="rId154" Type="http://schemas.openxmlformats.org/officeDocument/2006/relationships/image" Target="../media/image248.emf"/><Relationship Id="rId175" Type="http://schemas.openxmlformats.org/officeDocument/2006/relationships/control" Target="../activeX/activeX256.xml"/><Relationship Id="rId196" Type="http://schemas.openxmlformats.org/officeDocument/2006/relationships/image" Target="../media/image269.emf"/><Relationship Id="rId200" Type="http://schemas.openxmlformats.org/officeDocument/2006/relationships/image" Target="../media/image271.emf"/><Relationship Id="rId16" Type="http://schemas.openxmlformats.org/officeDocument/2006/relationships/image" Target="../media/image179.emf"/><Relationship Id="rId37" Type="http://schemas.openxmlformats.org/officeDocument/2006/relationships/control" Target="../activeX/activeX187.xml"/><Relationship Id="rId58" Type="http://schemas.openxmlformats.org/officeDocument/2006/relationships/image" Target="../media/image200.emf"/><Relationship Id="rId79" Type="http://schemas.openxmlformats.org/officeDocument/2006/relationships/control" Target="../activeX/activeX208.xml"/><Relationship Id="rId102" Type="http://schemas.openxmlformats.org/officeDocument/2006/relationships/image" Target="../media/image222.emf"/><Relationship Id="rId123" Type="http://schemas.openxmlformats.org/officeDocument/2006/relationships/control" Target="../activeX/activeX230.xml"/><Relationship Id="rId144" Type="http://schemas.openxmlformats.org/officeDocument/2006/relationships/image" Target="../media/image243.emf"/><Relationship Id="rId90" Type="http://schemas.openxmlformats.org/officeDocument/2006/relationships/image" Target="../media/image216.emf"/><Relationship Id="rId165" Type="http://schemas.openxmlformats.org/officeDocument/2006/relationships/control" Target="../activeX/activeX251.xml"/><Relationship Id="rId186" Type="http://schemas.openxmlformats.org/officeDocument/2006/relationships/image" Target="../media/image264.emf"/><Relationship Id="rId211" Type="http://schemas.openxmlformats.org/officeDocument/2006/relationships/comments" Target="../comments3.xml"/><Relationship Id="rId27" Type="http://schemas.openxmlformats.org/officeDocument/2006/relationships/control" Target="../activeX/activeX182.xml"/><Relationship Id="rId48" Type="http://schemas.openxmlformats.org/officeDocument/2006/relationships/image" Target="../media/image195.emf"/><Relationship Id="rId69" Type="http://schemas.openxmlformats.org/officeDocument/2006/relationships/control" Target="../activeX/activeX203.xml"/><Relationship Id="rId113" Type="http://schemas.openxmlformats.org/officeDocument/2006/relationships/control" Target="../activeX/activeX225.xml"/><Relationship Id="rId134" Type="http://schemas.openxmlformats.org/officeDocument/2006/relationships/image" Target="../media/image238.emf"/><Relationship Id="rId80" Type="http://schemas.openxmlformats.org/officeDocument/2006/relationships/image" Target="../media/image211.emf"/><Relationship Id="rId155" Type="http://schemas.openxmlformats.org/officeDocument/2006/relationships/control" Target="../activeX/activeX246.xml"/><Relationship Id="rId176" Type="http://schemas.openxmlformats.org/officeDocument/2006/relationships/image" Target="../media/image259.emf"/><Relationship Id="rId197" Type="http://schemas.openxmlformats.org/officeDocument/2006/relationships/control" Target="../activeX/activeX267.xml"/><Relationship Id="rId201" Type="http://schemas.openxmlformats.org/officeDocument/2006/relationships/control" Target="../activeX/activeX269.xml"/><Relationship Id="rId17" Type="http://schemas.openxmlformats.org/officeDocument/2006/relationships/control" Target="../activeX/activeX177.xml"/><Relationship Id="rId38" Type="http://schemas.openxmlformats.org/officeDocument/2006/relationships/image" Target="../media/image190.emf"/><Relationship Id="rId59" Type="http://schemas.openxmlformats.org/officeDocument/2006/relationships/control" Target="../activeX/activeX198.xml"/><Relationship Id="rId103" Type="http://schemas.openxmlformats.org/officeDocument/2006/relationships/control" Target="../activeX/activeX220.xml"/><Relationship Id="rId124" Type="http://schemas.openxmlformats.org/officeDocument/2006/relationships/image" Target="../media/image233.emf"/><Relationship Id="rId70" Type="http://schemas.openxmlformats.org/officeDocument/2006/relationships/image" Target="../media/image206.emf"/><Relationship Id="rId91" Type="http://schemas.openxmlformats.org/officeDocument/2006/relationships/control" Target="../activeX/activeX214.xml"/><Relationship Id="rId145" Type="http://schemas.openxmlformats.org/officeDocument/2006/relationships/control" Target="../activeX/activeX241.xml"/><Relationship Id="rId166" Type="http://schemas.openxmlformats.org/officeDocument/2006/relationships/image" Target="../media/image254.emf"/><Relationship Id="rId187" Type="http://schemas.openxmlformats.org/officeDocument/2006/relationships/control" Target="../activeX/activeX262.xml"/><Relationship Id="rId1" Type="http://schemas.openxmlformats.org/officeDocument/2006/relationships/printerSettings" Target="../printerSettings/printerSettings6.bin"/><Relationship Id="rId28" Type="http://schemas.openxmlformats.org/officeDocument/2006/relationships/image" Target="../media/image185.emf"/><Relationship Id="rId49" Type="http://schemas.openxmlformats.org/officeDocument/2006/relationships/control" Target="../activeX/activeX193.xml"/><Relationship Id="rId114" Type="http://schemas.openxmlformats.org/officeDocument/2006/relationships/image" Target="../media/image228.emf"/><Relationship Id="rId60" Type="http://schemas.openxmlformats.org/officeDocument/2006/relationships/image" Target="../media/image201.emf"/><Relationship Id="rId81" Type="http://schemas.openxmlformats.org/officeDocument/2006/relationships/control" Target="../activeX/activeX209.xml"/><Relationship Id="rId135" Type="http://schemas.openxmlformats.org/officeDocument/2006/relationships/control" Target="../activeX/activeX236.xml"/><Relationship Id="rId156" Type="http://schemas.openxmlformats.org/officeDocument/2006/relationships/image" Target="../media/image249.emf"/><Relationship Id="rId177" Type="http://schemas.openxmlformats.org/officeDocument/2006/relationships/control" Target="../activeX/activeX257.xml"/><Relationship Id="rId198" Type="http://schemas.openxmlformats.org/officeDocument/2006/relationships/image" Target="../media/image270.emf"/><Relationship Id="rId202" Type="http://schemas.openxmlformats.org/officeDocument/2006/relationships/image" Target="../media/image272.emf"/><Relationship Id="rId18" Type="http://schemas.openxmlformats.org/officeDocument/2006/relationships/image" Target="../media/image180.emf"/><Relationship Id="rId39" Type="http://schemas.openxmlformats.org/officeDocument/2006/relationships/control" Target="../activeX/activeX188.xml"/><Relationship Id="rId50" Type="http://schemas.openxmlformats.org/officeDocument/2006/relationships/image" Target="../media/image196.emf"/><Relationship Id="rId104" Type="http://schemas.openxmlformats.org/officeDocument/2006/relationships/image" Target="../media/image223.emf"/><Relationship Id="rId125" Type="http://schemas.openxmlformats.org/officeDocument/2006/relationships/control" Target="../activeX/activeX231.xml"/><Relationship Id="rId146" Type="http://schemas.openxmlformats.org/officeDocument/2006/relationships/image" Target="../media/image244.emf"/><Relationship Id="rId167" Type="http://schemas.openxmlformats.org/officeDocument/2006/relationships/control" Target="../activeX/activeX252.xml"/><Relationship Id="rId188" Type="http://schemas.openxmlformats.org/officeDocument/2006/relationships/image" Target="../media/image265.emf"/><Relationship Id="rId71" Type="http://schemas.openxmlformats.org/officeDocument/2006/relationships/control" Target="../activeX/activeX204.xml"/><Relationship Id="rId92" Type="http://schemas.openxmlformats.org/officeDocument/2006/relationships/image" Target="../media/image217.emf"/><Relationship Id="rId2" Type="http://schemas.openxmlformats.org/officeDocument/2006/relationships/drawing" Target="../drawings/drawing5.xml"/><Relationship Id="rId29" Type="http://schemas.openxmlformats.org/officeDocument/2006/relationships/control" Target="../activeX/activeX183.xml"/><Relationship Id="rId40" Type="http://schemas.openxmlformats.org/officeDocument/2006/relationships/image" Target="../media/image191.emf"/><Relationship Id="rId115" Type="http://schemas.openxmlformats.org/officeDocument/2006/relationships/control" Target="../activeX/activeX226.xml"/><Relationship Id="rId136" Type="http://schemas.openxmlformats.org/officeDocument/2006/relationships/image" Target="../media/image239.emf"/><Relationship Id="rId157" Type="http://schemas.openxmlformats.org/officeDocument/2006/relationships/control" Target="../activeX/activeX247.xml"/><Relationship Id="rId178" Type="http://schemas.openxmlformats.org/officeDocument/2006/relationships/image" Target="../media/image260.emf"/></Relationships>
</file>

<file path=xl/worksheets/_rels/sheet7.xml.rels><?xml version="1.0" encoding="UTF-8" standalone="yes"?>
<Relationships xmlns="http://schemas.openxmlformats.org/package/2006/relationships"><Relationship Id="rId8" Type="http://schemas.openxmlformats.org/officeDocument/2006/relationships/image" Target="../media/image278.emf"/><Relationship Id="rId13" Type="http://schemas.openxmlformats.org/officeDocument/2006/relationships/control" Target="../activeX/activeX278.xml"/><Relationship Id="rId18" Type="http://schemas.openxmlformats.org/officeDocument/2006/relationships/image" Target="../media/image283.emf"/><Relationship Id="rId3" Type="http://schemas.openxmlformats.org/officeDocument/2006/relationships/vmlDrawing" Target="../drawings/vmlDrawing10.vml"/><Relationship Id="rId21" Type="http://schemas.openxmlformats.org/officeDocument/2006/relationships/control" Target="../activeX/activeX282.xml"/><Relationship Id="rId7" Type="http://schemas.openxmlformats.org/officeDocument/2006/relationships/control" Target="../activeX/activeX275.xml"/><Relationship Id="rId12" Type="http://schemas.openxmlformats.org/officeDocument/2006/relationships/image" Target="../media/image280.emf"/><Relationship Id="rId17" Type="http://schemas.openxmlformats.org/officeDocument/2006/relationships/control" Target="../activeX/activeX280.xml"/><Relationship Id="rId2" Type="http://schemas.openxmlformats.org/officeDocument/2006/relationships/drawing" Target="../drawings/drawing6.xml"/><Relationship Id="rId16" Type="http://schemas.openxmlformats.org/officeDocument/2006/relationships/image" Target="../media/image282.emf"/><Relationship Id="rId20" Type="http://schemas.openxmlformats.org/officeDocument/2006/relationships/image" Target="../media/image284.emf"/><Relationship Id="rId1" Type="http://schemas.openxmlformats.org/officeDocument/2006/relationships/printerSettings" Target="../printerSettings/printerSettings7.bin"/><Relationship Id="rId6" Type="http://schemas.openxmlformats.org/officeDocument/2006/relationships/image" Target="../media/image277.emf"/><Relationship Id="rId11" Type="http://schemas.openxmlformats.org/officeDocument/2006/relationships/control" Target="../activeX/activeX277.xml"/><Relationship Id="rId5" Type="http://schemas.openxmlformats.org/officeDocument/2006/relationships/control" Target="../activeX/activeX274.xml"/><Relationship Id="rId15" Type="http://schemas.openxmlformats.org/officeDocument/2006/relationships/control" Target="../activeX/activeX279.xml"/><Relationship Id="rId23" Type="http://schemas.openxmlformats.org/officeDocument/2006/relationships/comments" Target="../comments4.xml"/><Relationship Id="rId10" Type="http://schemas.openxmlformats.org/officeDocument/2006/relationships/image" Target="../media/image279.emf"/><Relationship Id="rId19" Type="http://schemas.openxmlformats.org/officeDocument/2006/relationships/control" Target="../activeX/activeX281.xml"/><Relationship Id="rId4" Type="http://schemas.openxmlformats.org/officeDocument/2006/relationships/vmlDrawing" Target="../drawings/vmlDrawing11.vml"/><Relationship Id="rId9" Type="http://schemas.openxmlformats.org/officeDocument/2006/relationships/control" Target="../activeX/activeX276.xml"/><Relationship Id="rId14" Type="http://schemas.openxmlformats.org/officeDocument/2006/relationships/image" Target="../media/image281.emf"/><Relationship Id="rId22" Type="http://schemas.openxmlformats.org/officeDocument/2006/relationships/image" Target="../media/image285.emf"/></Relationships>
</file>

<file path=xl/worksheets/_rels/sheet8.xml.rels><?xml version="1.0" encoding="UTF-8" standalone="yes"?>
<Relationships xmlns="http://schemas.openxmlformats.org/package/2006/relationships"><Relationship Id="rId13" Type="http://schemas.openxmlformats.org/officeDocument/2006/relationships/control" Target="../activeX/activeX287.xml"/><Relationship Id="rId18" Type="http://schemas.openxmlformats.org/officeDocument/2006/relationships/image" Target="../media/image292.emf"/><Relationship Id="rId26" Type="http://schemas.openxmlformats.org/officeDocument/2006/relationships/image" Target="../media/image296.emf"/><Relationship Id="rId39" Type="http://schemas.openxmlformats.org/officeDocument/2006/relationships/control" Target="../activeX/activeX300.xml"/><Relationship Id="rId21" Type="http://schemas.openxmlformats.org/officeDocument/2006/relationships/control" Target="../activeX/activeX291.xml"/><Relationship Id="rId34" Type="http://schemas.openxmlformats.org/officeDocument/2006/relationships/image" Target="../media/image300.emf"/><Relationship Id="rId42" Type="http://schemas.openxmlformats.org/officeDocument/2006/relationships/image" Target="../media/image304.emf"/><Relationship Id="rId47" Type="http://schemas.openxmlformats.org/officeDocument/2006/relationships/control" Target="../activeX/activeX304.xml"/><Relationship Id="rId50" Type="http://schemas.openxmlformats.org/officeDocument/2006/relationships/image" Target="../media/image308.emf"/><Relationship Id="rId7" Type="http://schemas.openxmlformats.org/officeDocument/2006/relationships/control" Target="../activeX/activeX284.xml"/><Relationship Id="rId2" Type="http://schemas.openxmlformats.org/officeDocument/2006/relationships/drawing" Target="../drawings/drawing7.xml"/><Relationship Id="rId16" Type="http://schemas.openxmlformats.org/officeDocument/2006/relationships/image" Target="../media/image291.emf"/><Relationship Id="rId29" Type="http://schemas.openxmlformats.org/officeDocument/2006/relationships/control" Target="../activeX/activeX295.xml"/><Relationship Id="rId11" Type="http://schemas.openxmlformats.org/officeDocument/2006/relationships/control" Target="../activeX/activeX286.xml"/><Relationship Id="rId24" Type="http://schemas.openxmlformats.org/officeDocument/2006/relationships/image" Target="../media/image295.emf"/><Relationship Id="rId32" Type="http://schemas.openxmlformats.org/officeDocument/2006/relationships/image" Target="../media/image299.emf"/><Relationship Id="rId37" Type="http://schemas.openxmlformats.org/officeDocument/2006/relationships/control" Target="../activeX/activeX299.xml"/><Relationship Id="rId40" Type="http://schemas.openxmlformats.org/officeDocument/2006/relationships/image" Target="../media/image303.emf"/><Relationship Id="rId45" Type="http://schemas.openxmlformats.org/officeDocument/2006/relationships/control" Target="../activeX/activeX303.xml"/><Relationship Id="rId5" Type="http://schemas.openxmlformats.org/officeDocument/2006/relationships/control" Target="../activeX/activeX283.xml"/><Relationship Id="rId15" Type="http://schemas.openxmlformats.org/officeDocument/2006/relationships/control" Target="../activeX/activeX288.xml"/><Relationship Id="rId23" Type="http://schemas.openxmlformats.org/officeDocument/2006/relationships/control" Target="../activeX/activeX292.xml"/><Relationship Id="rId28" Type="http://schemas.openxmlformats.org/officeDocument/2006/relationships/image" Target="../media/image297.emf"/><Relationship Id="rId36" Type="http://schemas.openxmlformats.org/officeDocument/2006/relationships/image" Target="../media/image301.emf"/><Relationship Id="rId49" Type="http://schemas.openxmlformats.org/officeDocument/2006/relationships/control" Target="../activeX/activeX305.xml"/><Relationship Id="rId10" Type="http://schemas.openxmlformats.org/officeDocument/2006/relationships/image" Target="../media/image288.emf"/><Relationship Id="rId19" Type="http://schemas.openxmlformats.org/officeDocument/2006/relationships/control" Target="../activeX/activeX290.xml"/><Relationship Id="rId31" Type="http://schemas.openxmlformats.org/officeDocument/2006/relationships/control" Target="../activeX/activeX296.xml"/><Relationship Id="rId44" Type="http://schemas.openxmlformats.org/officeDocument/2006/relationships/image" Target="../media/image305.emf"/><Relationship Id="rId52" Type="http://schemas.openxmlformats.org/officeDocument/2006/relationships/image" Target="../media/image309.emf"/><Relationship Id="rId4" Type="http://schemas.openxmlformats.org/officeDocument/2006/relationships/vmlDrawing" Target="../drawings/vmlDrawing13.vml"/><Relationship Id="rId9" Type="http://schemas.openxmlformats.org/officeDocument/2006/relationships/control" Target="../activeX/activeX285.xml"/><Relationship Id="rId14" Type="http://schemas.openxmlformats.org/officeDocument/2006/relationships/image" Target="../media/image290.emf"/><Relationship Id="rId22" Type="http://schemas.openxmlformats.org/officeDocument/2006/relationships/image" Target="../media/image294.emf"/><Relationship Id="rId27" Type="http://schemas.openxmlformats.org/officeDocument/2006/relationships/control" Target="../activeX/activeX294.xml"/><Relationship Id="rId30" Type="http://schemas.openxmlformats.org/officeDocument/2006/relationships/image" Target="../media/image298.emf"/><Relationship Id="rId35" Type="http://schemas.openxmlformats.org/officeDocument/2006/relationships/control" Target="../activeX/activeX298.xml"/><Relationship Id="rId43" Type="http://schemas.openxmlformats.org/officeDocument/2006/relationships/control" Target="../activeX/activeX302.xml"/><Relationship Id="rId48" Type="http://schemas.openxmlformats.org/officeDocument/2006/relationships/image" Target="../media/image307.emf"/><Relationship Id="rId8" Type="http://schemas.openxmlformats.org/officeDocument/2006/relationships/image" Target="../media/image287.emf"/><Relationship Id="rId51" Type="http://schemas.openxmlformats.org/officeDocument/2006/relationships/control" Target="../activeX/activeX306.xml"/><Relationship Id="rId3" Type="http://schemas.openxmlformats.org/officeDocument/2006/relationships/vmlDrawing" Target="../drawings/vmlDrawing12.vml"/><Relationship Id="rId12" Type="http://schemas.openxmlformats.org/officeDocument/2006/relationships/image" Target="../media/image289.emf"/><Relationship Id="rId17" Type="http://schemas.openxmlformats.org/officeDocument/2006/relationships/control" Target="../activeX/activeX289.xml"/><Relationship Id="rId25" Type="http://schemas.openxmlformats.org/officeDocument/2006/relationships/control" Target="../activeX/activeX293.xml"/><Relationship Id="rId33" Type="http://schemas.openxmlformats.org/officeDocument/2006/relationships/control" Target="../activeX/activeX297.xml"/><Relationship Id="rId38" Type="http://schemas.openxmlformats.org/officeDocument/2006/relationships/image" Target="../media/image302.emf"/><Relationship Id="rId46" Type="http://schemas.openxmlformats.org/officeDocument/2006/relationships/image" Target="../media/image306.emf"/><Relationship Id="rId20" Type="http://schemas.openxmlformats.org/officeDocument/2006/relationships/image" Target="../media/image293.emf"/><Relationship Id="rId41" Type="http://schemas.openxmlformats.org/officeDocument/2006/relationships/control" Target="../activeX/activeX301.xml"/><Relationship Id="rId1" Type="http://schemas.openxmlformats.org/officeDocument/2006/relationships/printerSettings" Target="../printerSettings/printerSettings8.bin"/><Relationship Id="rId6" Type="http://schemas.openxmlformats.org/officeDocument/2006/relationships/image" Target="../media/image286.emf"/></Relationships>
</file>

<file path=xl/worksheets/_rels/sheet9.xml.rels><?xml version="1.0" encoding="UTF-8" standalone="yes"?>
<Relationships xmlns="http://schemas.openxmlformats.org/package/2006/relationships"><Relationship Id="rId13" Type="http://schemas.openxmlformats.org/officeDocument/2006/relationships/control" Target="../activeX/activeX311.xml"/><Relationship Id="rId18" Type="http://schemas.openxmlformats.org/officeDocument/2006/relationships/image" Target="../media/image316.emf"/><Relationship Id="rId26" Type="http://schemas.openxmlformats.org/officeDocument/2006/relationships/image" Target="../media/image320.emf"/><Relationship Id="rId21" Type="http://schemas.openxmlformats.org/officeDocument/2006/relationships/control" Target="../activeX/activeX315.xml"/><Relationship Id="rId34" Type="http://schemas.openxmlformats.org/officeDocument/2006/relationships/image" Target="../media/image324.emf"/><Relationship Id="rId7" Type="http://schemas.openxmlformats.org/officeDocument/2006/relationships/control" Target="../activeX/activeX308.xml"/><Relationship Id="rId12" Type="http://schemas.openxmlformats.org/officeDocument/2006/relationships/image" Target="../media/image313.emf"/><Relationship Id="rId17" Type="http://schemas.openxmlformats.org/officeDocument/2006/relationships/control" Target="../activeX/activeX313.xml"/><Relationship Id="rId25" Type="http://schemas.openxmlformats.org/officeDocument/2006/relationships/control" Target="../activeX/activeX317.xml"/><Relationship Id="rId33" Type="http://schemas.openxmlformats.org/officeDocument/2006/relationships/control" Target="../activeX/activeX321.xml"/><Relationship Id="rId38" Type="http://schemas.openxmlformats.org/officeDocument/2006/relationships/image" Target="../media/image326.emf"/><Relationship Id="rId2" Type="http://schemas.openxmlformats.org/officeDocument/2006/relationships/drawing" Target="../drawings/drawing8.xml"/><Relationship Id="rId16" Type="http://schemas.openxmlformats.org/officeDocument/2006/relationships/image" Target="../media/image315.emf"/><Relationship Id="rId20" Type="http://schemas.openxmlformats.org/officeDocument/2006/relationships/image" Target="../media/image317.emf"/><Relationship Id="rId29" Type="http://schemas.openxmlformats.org/officeDocument/2006/relationships/control" Target="../activeX/activeX319.xml"/><Relationship Id="rId1" Type="http://schemas.openxmlformats.org/officeDocument/2006/relationships/printerSettings" Target="../printerSettings/printerSettings9.bin"/><Relationship Id="rId6" Type="http://schemas.openxmlformats.org/officeDocument/2006/relationships/image" Target="../media/image310.emf"/><Relationship Id="rId11" Type="http://schemas.openxmlformats.org/officeDocument/2006/relationships/control" Target="../activeX/activeX310.xml"/><Relationship Id="rId24" Type="http://schemas.openxmlformats.org/officeDocument/2006/relationships/image" Target="../media/image319.emf"/><Relationship Id="rId32" Type="http://schemas.openxmlformats.org/officeDocument/2006/relationships/image" Target="../media/image323.emf"/><Relationship Id="rId37" Type="http://schemas.openxmlformats.org/officeDocument/2006/relationships/control" Target="../activeX/activeX323.xml"/><Relationship Id="rId5" Type="http://schemas.openxmlformats.org/officeDocument/2006/relationships/control" Target="../activeX/activeX307.xml"/><Relationship Id="rId15" Type="http://schemas.openxmlformats.org/officeDocument/2006/relationships/control" Target="../activeX/activeX312.xml"/><Relationship Id="rId23" Type="http://schemas.openxmlformats.org/officeDocument/2006/relationships/control" Target="../activeX/activeX316.xml"/><Relationship Id="rId28" Type="http://schemas.openxmlformats.org/officeDocument/2006/relationships/image" Target="../media/image321.emf"/><Relationship Id="rId36" Type="http://schemas.openxmlformats.org/officeDocument/2006/relationships/image" Target="../media/image325.emf"/><Relationship Id="rId10" Type="http://schemas.openxmlformats.org/officeDocument/2006/relationships/image" Target="../media/image312.emf"/><Relationship Id="rId19" Type="http://schemas.openxmlformats.org/officeDocument/2006/relationships/control" Target="../activeX/activeX314.xml"/><Relationship Id="rId31" Type="http://schemas.openxmlformats.org/officeDocument/2006/relationships/control" Target="../activeX/activeX320.xml"/><Relationship Id="rId4" Type="http://schemas.openxmlformats.org/officeDocument/2006/relationships/vmlDrawing" Target="../drawings/vmlDrawing15.vml"/><Relationship Id="rId9" Type="http://schemas.openxmlformats.org/officeDocument/2006/relationships/control" Target="../activeX/activeX309.xml"/><Relationship Id="rId14" Type="http://schemas.openxmlformats.org/officeDocument/2006/relationships/image" Target="../media/image314.emf"/><Relationship Id="rId22" Type="http://schemas.openxmlformats.org/officeDocument/2006/relationships/image" Target="../media/image318.emf"/><Relationship Id="rId27" Type="http://schemas.openxmlformats.org/officeDocument/2006/relationships/control" Target="../activeX/activeX318.xml"/><Relationship Id="rId30" Type="http://schemas.openxmlformats.org/officeDocument/2006/relationships/image" Target="../media/image322.emf"/><Relationship Id="rId35" Type="http://schemas.openxmlformats.org/officeDocument/2006/relationships/control" Target="../activeX/activeX322.xml"/><Relationship Id="rId8" Type="http://schemas.openxmlformats.org/officeDocument/2006/relationships/image" Target="../media/image311.emf"/><Relationship Id="rId3" Type="http://schemas.openxmlformats.org/officeDocument/2006/relationships/vmlDrawing" Target="../drawings/vmlDrawing1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dimension ref="A1:AL199"/>
  <sheetViews>
    <sheetView tabSelected="1" topLeftCell="A37" zoomScaleNormal="100" workbookViewId="0">
      <selection activeCell="B8" sqref="B8"/>
    </sheetView>
  </sheetViews>
  <sheetFormatPr baseColWidth="10" defaultColWidth="10.7265625" defaultRowHeight="14.5" x14ac:dyDescent="0.35"/>
  <cols>
    <col min="1" max="1" width="120.1796875" style="164" customWidth="1"/>
    <col min="2" max="38" width="10.7265625" style="163"/>
    <col min="39" max="16384" width="10.7265625" style="164"/>
  </cols>
  <sheetData>
    <row r="1" spans="1:1" ht="36" x14ac:dyDescent="0.35">
      <c r="A1" s="1156" t="s">
        <v>1309</v>
      </c>
    </row>
    <row r="2" spans="1:1" ht="20.5" customHeight="1" x14ac:dyDescent="0.35">
      <c r="A2" s="165" t="s">
        <v>1305</v>
      </c>
    </row>
    <row r="3" spans="1:1" ht="15.5" x14ac:dyDescent="0.35">
      <c r="A3" s="679"/>
    </row>
    <row r="4" spans="1:1" ht="37" x14ac:dyDescent="0.35">
      <c r="A4" s="1157" t="s">
        <v>1310</v>
      </c>
    </row>
    <row r="5" spans="1:1" x14ac:dyDescent="0.35">
      <c r="A5" s="181" t="s">
        <v>1306</v>
      </c>
    </row>
    <row r="6" spans="1:1" ht="15.5" x14ac:dyDescent="0.35">
      <c r="A6" s="679"/>
    </row>
    <row r="7" spans="1:1" x14ac:dyDescent="0.35">
      <c r="A7" s="1607" t="s">
        <v>1311</v>
      </c>
    </row>
    <row r="8" spans="1:1" x14ac:dyDescent="0.35">
      <c r="A8" s="1607" t="s">
        <v>1312</v>
      </c>
    </row>
    <row r="9" spans="1:1" x14ac:dyDescent="0.35">
      <c r="A9" s="1608"/>
    </row>
    <row r="12" spans="1:1" x14ac:dyDescent="0.35">
      <c r="A12" s="181"/>
    </row>
    <row r="13" spans="1:1" x14ac:dyDescent="0.35">
      <c r="A13" s="181"/>
    </row>
    <row r="14" spans="1:1" x14ac:dyDescent="0.35">
      <c r="A14" s="181"/>
    </row>
    <row r="15" spans="1:1" x14ac:dyDescent="0.35">
      <c r="A15" s="181"/>
    </row>
    <row r="16" spans="1:1" x14ac:dyDescent="0.35">
      <c r="A16" s="181"/>
    </row>
    <row r="17" spans="1:3" x14ac:dyDescent="0.35">
      <c r="A17" s="181"/>
    </row>
    <row r="18" spans="1:3" x14ac:dyDescent="0.35">
      <c r="A18" s="181"/>
    </row>
    <row r="19" spans="1:3" x14ac:dyDescent="0.35">
      <c r="A19" s="181"/>
    </row>
    <row r="20" spans="1:3" x14ac:dyDescent="0.35">
      <c r="A20" s="181"/>
    </row>
    <row r="21" spans="1:3" x14ac:dyDescent="0.35">
      <c r="A21" s="181"/>
    </row>
    <row r="22" spans="1:3" x14ac:dyDescent="0.35">
      <c r="A22" s="181"/>
    </row>
    <row r="23" spans="1:3" x14ac:dyDescent="0.35">
      <c r="A23" s="181"/>
      <c r="C23" s="1153"/>
    </row>
    <row r="24" spans="1:3" x14ac:dyDescent="0.35">
      <c r="A24" s="181"/>
    </row>
    <row r="25" spans="1:3" x14ac:dyDescent="0.35">
      <c r="A25" s="181"/>
    </row>
    <row r="26" spans="1:3" x14ac:dyDescent="0.35">
      <c r="A26" s="181"/>
    </row>
    <row r="27" spans="1:3" x14ac:dyDescent="0.35">
      <c r="A27" s="181"/>
      <c r="C27" s="1148"/>
    </row>
    <row r="28" spans="1:3" x14ac:dyDescent="0.35">
      <c r="A28" s="181"/>
    </row>
    <row r="29" spans="1:3" ht="29" x14ac:dyDescent="0.35">
      <c r="A29" s="1158" t="s">
        <v>1230</v>
      </c>
    </row>
    <row r="30" spans="1:3" x14ac:dyDescent="0.35">
      <c r="A30" s="181"/>
    </row>
    <row r="31" spans="1:3" s="163" customFormat="1" ht="20" x14ac:dyDescent="0.35">
      <c r="A31" s="1154"/>
    </row>
    <row r="32" spans="1:3" s="163" customFormat="1" x14ac:dyDescent="0.35">
      <c r="A32" s="182"/>
    </row>
    <row r="33" spans="1:1" s="163" customFormat="1" x14ac:dyDescent="0.35">
      <c r="A33" s="182"/>
    </row>
    <row r="34" spans="1:1" s="163" customFormat="1" ht="18.5" x14ac:dyDescent="0.45">
      <c r="A34" s="1155"/>
    </row>
    <row r="35" spans="1:1" s="163" customFormat="1" x14ac:dyDescent="0.35"/>
    <row r="36" spans="1:1" s="163" customFormat="1" x14ac:dyDescent="0.35"/>
    <row r="37" spans="1:1" s="163" customFormat="1" x14ac:dyDescent="0.35"/>
    <row r="38" spans="1:1" s="163" customFormat="1" x14ac:dyDescent="0.35"/>
    <row r="39" spans="1:1" s="163" customFormat="1" x14ac:dyDescent="0.35"/>
    <row r="40" spans="1:1" s="163" customFormat="1" x14ac:dyDescent="0.35"/>
    <row r="41" spans="1:1" s="163" customFormat="1" x14ac:dyDescent="0.35"/>
    <row r="42" spans="1:1" s="163" customFormat="1" x14ac:dyDescent="0.35"/>
    <row r="43" spans="1:1" s="163" customFormat="1" x14ac:dyDescent="0.35"/>
    <row r="44" spans="1:1" s="163" customFormat="1" x14ac:dyDescent="0.35"/>
    <row r="45" spans="1:1" s="163" customFormat="1" x14ac:dyDescent="0.35"/>
    <row r="46" spans="1:1" s="163" customFormat="1" x14ac:dyDescent="0.35"/>
    <row r="47" spans="1:1" s="163" customFormat="1" x14ac:dyDescent="0.35"/>
    <row r="48" spans="1:1" s="163" customFormat="1" x14ac:dyDescent="0.35"/>
    <row r="49" s="163" customFormat="1" x14ac:dyDescent="0.35"/>
    <row r="50" s="163" customFormat="1" x14ac:dyDescent="0.35"/>
    <row r="51" s="163" customFormat="1" x14ac:dyDescent="0.35"/>
    <row r="52" s="163" customFormat="1" x14ac:dyDescent="0.35"/>
    <row r="53" s="163" customFormat="1" x14ac:dyDescent="0.35"/>
    <row r="54" s="163" customFormat="1" x14ac:dyDescent="0.35"/>
    <row r="55" s="163" customFormat="1" x14ac:dyDescent="0.35"/>
    <row r="56" s="163" customFormat="1" x14ac:dyDescent="0.35"/>
    <row r="57" s="163" customFormat="1" x14ac:dyDescent="0.35"/>
    <row r="58" s="163" customFormat="1" x14ac:dyDescent="0.35"/>
    <row r="59" s="163" customFormat="1" x14ac:dyDescent="0.35"/>
    <row r="60" s="163" customFormat="1" x14ac:dyDescent="0.35"/>
    <row r="61" s="163" customFormat="1" x14ac:dyDescent="0.35"/>
    <row r="62" s="163" customFormat="1" x14ac:dyDescent="0.35"/>
    <row r="63" s="163" customFormat="1" x14ac:dyDescent="0.35"/>
    <row r="64" s="163" customFormat="1" x14ac:dyDescent="0.35"/>
    <row r="65" s="163" customFormat="1" x14ac:dyDescent="0.35"/>
    <row r="66" s="163" customFormat="1" x14ac:dyDescent="0.35"/>
    <row r="67" s="163" customFormat="1" x14ac:dyDescent="0.35"/>
    <row r="68" s="163" customFormat="1" x14ac:dyDescent="0.35"/>
    <row r="69" s="163" customFormat="1" x14ac:dyDescent="0.35"/>
    <row r="70" s="163" customFormat="1" x14ac:dyDescent="0.35"/>
    <row r="71" s="163" customFormat="1" x14ac:dyDescent="0.35"/>
    <row r="72" s="163" customFormat="1" x14ac:dyDescent="0.35"/>
    <row r="73" s="163" customFormat="1" x14ac:dyDescent="0.35"/>
    <row r="74" s="163" customFormat="1" x14ac:dyDescent="0.35"/>
    <row r="75" s="163" customFormat="1" x14ac:dyDescent="0.35"/>
    <row r="76" s="163" customFormat="1" x14ac:dyDescent="0.35"/>
    <row r="77" s="163" customFormat="1" x14ac:dyDescent="0.35"/>
    <row r="78" s="163" customFormat="1" x14ac:dyDescent="0.35"/>
    <row r="79" s="163" customFormat="1" x14ac:dyDescent="0.35"/>
    <row r="80" s="163" customFormat="1" x14ac:dyDescent="0.35"/>
    <row r="81" s="163" customFormat="1" x14ac:dyDescent="0.35"/>
    <row r="82" s="163" customFormat="1" x14ac:dyDescent="0.35"/>
    <row r="83" s="163" customFormat="1" x14ac:dyDescent="0.35"/>
    <row r="84" s="163" customFormat="1" x14ac:dyDescent="0.35"/>
    <row r="85" s="163" customFormat="1" x14ac:dyDescent="0.35"/>
    <row r="86" s="163" customFormat="1" x14ac:dyDescent="0.35"/>
    <row r="87" s="163" customFormat="1" x14ac:dyDescent="0.35"/>
    <row r="88" s="163" customFormat="1" x14ac:dyDescent="0.35"/>
    <row r="89" s="163" customFormat="1" x14ac:dyDescent="0.35"/>
    <row r="90" s="163" customFormat="1" x14ac:dyDescent="0.35"/>
    <row r="91" s="163" customFormat="1" x14ac:dyDescent="0.35"/>
    <row r="92" s="163" customFormat="1" x14ac:dyDescent="0.35"/>
    <row r="93" s="163" customFormat="1" x14ac:dyDescent="0.35"/>
    <row r="94" s="163" customFormat="1" x14ac:dyDescent="0.35"/>
    <row r="95" s="163" customFormat="1" x14ac:dyDescent="0.35"/>
    <row r="96" s="163" customFormat="1" x14ac:dyDescent="0.35"/>
    <row r="97" s="163" customFormat="1" x14ac:dyDescent="0.35"/>
    <row r="98" s="163" customFormat="1" x14ac:dyDescent="0.35"/>
    <row r="99" s="163" customFormat="1" x14ac:dyDescent="0.35"/>
    <row r="100" s="163" customFormat="1" x14ac:dyDescent="0.35"/>
    <row r="101" s="163" customFormat="1" x14ac:dyDescent="0.35"/>
    <row r="102" s="163" customFormat="1" x14ac:dyDescent="0.35"/>
    <row r="103" s="163" customFormat="1" x14ac:dyDescent="0.35"/>
    <row r="104" s="163" customFormat="1" x14ac:dyDescent="0.35"/>
    <row r="105" s="163" customFormat="1" x14ac:dyDescent="0.35"/>
    <row r="106" s="163" customFormat="1" x14ac:dyDescent="0.35"/>
    <row r="107" s="163" customFormat="1" x14ac:dyDescent="0.35"/>
    <row r="108" s="163" customFormat="1" x14ac:dyDescent="0.35"/>
    <row r="109" s="163" customFormat="1" x14ac:dyDescent="0.35"/>
    <row r="110" s="163" customFormat="1" x14ac:dyDescent="0.35"/>
    <row r="111" s="163" customFormat="1" x14ac:dyDescent="0.35"/>
    <row r="112" s="163" customFormat="1" x14ac:dyDescent="0.35"/>
    <row r="113" s="163" customFormat="1" x14ac:dyDescent="0.35"/>
    <row r="114" s="163" customFormat="1" x14ac:dyDescent="0.35"/>
    <row r="115" s="163" customFormat="1" x14ac:dyDescent="0.35"/>
    <row r="116" s="163" customFormat="1" x14ac:dyDescent="0.35"/>
    <row r="117" s="163" customFormat="1" x14ac:dyDescent="0.35"/>
    <row r="118" s="163" customFormat="1" x14ac:dyDescent="0.35"/>
    <row r="119" s="163" customFormat="1" x14ac:dyDescent="0.35"/>
    <row r="120" s="163" customFormat="1" x14ac:dyDescent="0.35"/>
    <row r="121" s="163" customFormat="1" x14ac:dyDescent="0.35"/>
    <row r="122" s="163" customFormat="1" x14ac:dyDescent="0.35"/>
    <row r="123" s="163" customFormat="1" x14ac:dyDescent="0.35"/>
    <row r="124" s="163" customFormat="1" x14ac:dyDescent="0.35"/>
    <row r="125" s="163" customFormat="1" x14ac:dyDescent="0.35"/>
    <row r="126" s="163" customFormat="1" x14ac:dyDescent="0.35"/>
    <row r="127" s="163" customFormat="1" x14ac:dyDescent="0.35"/>
    <row r="128" s="163" customFormat="1" x14ac:dyDescent="0.35"/>
    <row r="129" s="163" customFormat="1" x14ac:dyDescent="0.35"/>
    <row r="130" s="163" customFormat="1" x14ac:dyDescent="0.35"/>
    <row r="131" s="163" customFormat="1" x14ac:dyDescent="0.35"/>
    <row r="132" s="163" customFormat="1" x14ac:dyDescent="0.35"/>
    <row r="133" s="163" customFormat="1" x14ac:dyDescent="0.35"/>
    <row r="134" s="163" customFormat="1" x14ac:dyDescent="0.35"/>
    <row r="135" s="163" customFormat="1" x14ac:dyDescent="0.35"/>
    <row r="136" s="163" customFormat="1" x14ac:dyDescent="0.35"/>
    <row r="137" s="163" customFormat="1" x14ac:dyDescent="0.35"/>
    <row r="138" s="163" customFormat="1" x14ac:dyDescent="0.35"/>
    <row r="139" s="163" customFormat="1" x14ac:dyDescent="0.35"/>
    <row r="140" s="163" customFormat="1" x14ac:dyDescent="0.35"/>
    <row r="141" s="163" customFormat="1" x14ac:dyDescent="0.35"/>
    <row r="142" s="163" customFormat="1" x14ac:dyDescent="0.35"/>
    <row r="143" s="163" customFormat="1" x14ac:dyDescent="0.35"/>
    <row r="144" s="163" customFormat="1" x14ac:dyDescent="0.35"/>
    <row r="145" s="163" customFormat="1" x14ac:dyDescent="0.35"/>
    <row r="146" s="163" customFormat="1" x14ac:dyDescent="0.35"/>
    <row r="147" s="163" customFormat="1" x14ac:dyDescent="0.35"/>
    <row r="148" s="163" customFormat="1" x14ac:dyDescent="0.35"/>
    <row r="149" s="163" customFormat="1" x14ac:dyDescent="0.35"/>
    <row r="150" s="163" customFormat="1" x14ac:dyDescent="0.35"/>
    <row r="151" s="163" customFormat="1" x14ac:dyDescent="0.35"/>
    <row r="152" s="163" customFormat="1" x14ac:dyDescent="0.35"/>
    <row r="153" s="163" customFormat="1" x14ac:dyDescent="0.35"/>
    <row r="154" s="163" customFormat="1" x14ac:dyDescent="0.35"/>
    <row r="155" s="163" customFormat="1" x14ac:dyDescent="0.35"/>
    <row r="156" s="163" customFormat="1" x14ac:dyDescent="0.35"/>
    <row r="157" s="163" customFormat="1" x14ac:dyDescent="0.35"/>
    <row r="158" s="163" customFormat="1" x14ac:dyDescent="0.35"/>
    <row r="159" s="163" customFormat="1" x14ac:dyDescent="0.35"/>
    <row r="160" s="163" customFormat="1" x14ac:dyDescent="0.35"/>
    <row r="161" s="163" customFormat="1" x14ac:dyDescent="0.35"/>
    <row r="162" s="163" customFormat="1" x14ac:dyDescent="0.35"/>
    <row r="163" s="163" customFormat="1" x14ac:dyDescent="0.35"/>
    <row r="164" s="163" customFormat="1" x14ac:dyDescent="0.35"/>
    <row r="165" s="163" customFormat="1" x14ac:dyDescent="0.35"/>
    <row r="166" s="163" customFormat="1" x14ac:dyDescent="0.35"/>
    <row r="167" s="163" customFormat="1" x14ac:dyDescent="0.35"/>
    <row r="168" s="163" customFormat="1" x14ac:dyDescent="0.35"/>
    <row r="169" s="163" customFormat="1" x14ac:dyDescent="0.35"/>
    <row r="170" s="163" customFormat="1" x14ac:dyDescent="0.35"/>
    <row r="171" s="163" customFormat="1" x14ac:dyDescent="0.35"/>
    <row r="172" s="163" customFormat="1" x14ac:dyDescent="0.35"/>
    <row r="173" s="163" customFormat="1" x14ac:dyDescent="0.35"/>
    <row r="174" s="163" customFormat="1" x14ac:dyDescent="0.35"/>
    <row r="175" s="163" customFormat="1" x14ac:dyDescent="0.35"/>
    <row r="176" s="163" customFormat="1" x14ac:dyDescent="0.35"/>
    <row r="177" s="163" customFormat="1" x14ac:dyDescent="0.35"/>
    <row r="178" s="163" customFormat="1" x14ac:dyDescent="0.35"/>
    <row r="179" s="163" customFormat="1" x14ac:dyDescent="0.35"/>
    <row r="180" s="163" customFormat="1" x14ac:dyDescent="0.35"/>
    <row r="181" s="163" customFormat="1" x14ac:dyDescent="0.35"/>
    <row r="182" s="163" customFormat="1" x14ac:dyDescent="0.35"/>
    <row r="183" s="163" customFormat="1" x14ac:dyDescent="0.35"/>
    <row r="184" s="163" customFormat="1" x14ac:dyDescent="0.35"/>
    <row r="185" s="163" customFormat="1" x14ac:dyDescent="0.35"/>
    <row r="186" s="163" customFormat="1" x14ac:dyDescent="0.35"/>
    <row r="187" s="163" customFormat="1" x14ac:dyDescent="0.35"/>
    <row r="188" s="163" customFormat="1" x14ac:dyDescent="0.35"/>
    <row r="189" s="163" customFormat="1" x14ac:dyDescent="0.35"/>
    <row r="190" s="163" customFormat="1" x14ac:dyDescent="0.35"/>
    <row r="191" s="163" customFormat="1" x14ac:dyDescent="0.35"/>
    <row r="192" s="163" customFormat="1" x14ac:dyDescent="0.35"/>
    <row r="193" s="163" customFormat="1" x14ac:dyDescent="0.35"/>
    <row r="194" s="163" customFormat="1" x14ac:dyDescent="0.35"/>
    <row r="195" s="163" customFormat="1" x14ac:dyDescent="0.35"/>
    <row r="196" s="163" customFormat="1" x14ac:dyDescent="0.35"/>
    <row r="197" s="163" customFormat="1" x14ac:dyDescent="0.35"/>
    <row r="198" s="163" customFormat="1" x14ac:dyDescent="0.35"/>
    <row r="199" s="163" customFormat="1" x14ac:dyDescent="0.35"/>
  </sheetData>
  <pageMargins left="0.7" right="0.7" top="0.78740157499999996" bottom="0.78740157499999996" header="0.3" footer="0.3"/>
  <pageSetup paperSize="9" orientation="portrait" r:id="rId1"/>
  <headerFooter>
    <oddHeader>&amp;C&amp;D</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dimension ref="A1:AH94"/>
  <sheetViews>
    <sheetView zoomScale="85" zoomScaleNormal="85" workbookViewId="0">
      <selection activeCell="B1" sqref="B1"/>
    </sheetView>
  </sheetViews>
  <sheetFormatPr baseColWidth="10" defaultColWidth="11.54296875" defaultRowHeight="14.5" x14ac:dyDescent="0.35"/>
  <cols>
    <col min="1" max="10" width="16.7265625" style="183" customWidth="1"/>
    <col min="11" max="34" width="10.7265625" style="182"/>
    <col min="35" max="16384" width="11.54296875" style="183"/>
  </cols>
  <sheetData>
    <row r="1" spans="1:34" ht="24" thickBot="1" x14ac:dyDescent="0.6">
      <c r="A1" s="180" t="s">
        <v>75</v>
      </c>
      <c r="B1" s="181"/>
      <c r="C1" s="181"/>
      <c r="D1" s="181"/>
      <c r="E1" s="181"/>
      <c r="F1" s="181"/>
      <c r="G1" s="181"/>
      <c r="H1" s="181"/>
      <c r="I1" s="181"/>
      <c r="J1" s="181"/>
    </row>
    <row r="2" spans="1:34" ht="21" x14ac:dyDescent="0.5">
      <c r="A2" s="184">
        <f>Betriebsdaten!$B$29</f>
        <v>2022</v>
      </c>
      <c r="B2" s="185"/>
      <c r="C2" s="185"/>
      <c r="D2" s="185"/>
      <c r="E2" s="185"/>
      <c r="F2" s="185"/>
      <c r="G2" s="185"/>
      <c r="H2" s="185"/>
      <c r="I2" s="185"/>
      <c r="J2" s="186"/>
    </row>
    <row r="3" spans="1:34" ht="15.5" x14ac:dyDescent="0.35">
      <c r="A3" s="187" t="s">
        <v>76</v>
      </c>
      <c r="B3" s="188"/>
      <c r="C3" s="188"/>
      <c r="D3" s="188"/>
      <c r="E3" s="188"/>
      <c r="F3" s="188"/>
      <c r="G3" s="188"/>
      <c r="H3" s="188"/>
      <c r="I3" s="188"/>
      <c r="J3" s="189"/>
      <c r="K3" s="190"/>
      <c r="L3" s="190"/>
      <c r="M3" s="190"/>
      <c r="N3" s="190"/>
      <c r="O3" s="190"/>
      <c r="P3" s="190"/>
    </row>
    <row r="4" spans="1:34" ht="17" x14ac:dyDescent="0.45">
      <c r="A4" s="3" t="s">
        <v>32</v>
      </c>
      <c r="B4" s="2" t="s">
        <v>13</v>
      </c>
      <c r="C4" s="472" t="s">
        <v>668</v>
      </c>
      <c r="D4" s="215" t="s">
        <v>670</v>
      </c>
      <c r="E4" s="215" t="s">
        <v>671</v>
      </c>
      <c r="F4" s="473" t="s">
        <v>16</v>
      </c>
      <c r="G4" s="215" t="s">
        <v>611</v>
      </c>
      <c r="H4" s="2" t="s">
        <v>18</v>
      </c>
      <c r="I4" s="2" t="s">
        <v>19</v>
      </c>
      <c r="J4" s="4" t="s">
        <v>20</v>
      </c>
      <c r="K4" s="190"/>
      <c r="L4" s="190"/>
      <c r="M4" s="190"/>
      <c r="N4" s="190"/>
      <c r="O4" s="190"/>
      <c r="P4" s="190"/>
    </row>
    <row r="5" spans="1:34" ht="17.5" thickBot="1" x14ac:dyDescent="0.4">
      <c r="A5" s="5" t="s">
        <v>729</v>
      </c>
      <c r="B5" s="5" t="s">
        <v>729</v>
      </c>
      <c r="C5" s="5" t="s">
        <v>729</v>
      </c>
      <c r="D5" s="474" t="s">
        <v>729</v>
      </c>
      <c r="E5" s="474" t="s">
        <v>729</v>
      </c>
      <c r="F5" s="5" t="s">
        <v>729</v>
      </c>
      <c r="G5" s="5" t="s">
        <v>729</v>
      </c>
      <c r="H5" s="5" t="s">
        <v>729</v>
      </c>
      <c r="I5" s="5" t="s">
        <v>729</v>
      </c>
      <c r="J5" s="5" t="s">
        <v>729</v>
      </c>
      <c r="K5" s="190"/>
      <c r="L5" s="190"/>
      <c r="M5" s="190"/>
      <c r="N5" s="190"/>
      <c r="O5" s="190"/>
      <c r="P5" s="190"/>
    </row>
    <row r="6" spans="1:34" ht="15" thickBot="1" x14ac:dyDescent="0.4">
      <c r="A6" s="192">
        <f>(Tierzukauf!N16+'Wi-Dü-Aufnahme'!J33+Saatgut_MinD!Q29+'Fu-Mi;Biogassubstr. Zuk.'!N26)</f>
        <v>0</v>
      </c>
      <c r="B6" s="192">
        <f>(Tierzukauf!O16+'Wi-Dü-Aufnahme'!K33+Saatgut_MinD!R29+'Fu-Mi;Biogassubstr. Zuk.'!O26)</f>
        <v>0</v>
      </c>
      <c r="C6" s="192">
        <f>(Tierzukauf!P16+'Wi-Dü-Aufnahme'!L33+Saatgut_MinD!S29+'Fu-Mi;Biogassubstr. Zuk.'!P26)</f>
        <v>0</v>
      </c>
      <c r="D6" s="192">
        <f>(Tierzukauf!Q16+'Wi-Dü-Aufnahme'!M33+Saatgut_MinD!T29+'Fu-Mi;Biogassubstr. Zuk.'!Q26)</f>
        <v>0</v>
      </c>
      <c r="E6" s="192">
        <f>(Tierzukauf!R16+'Wi-Dü-Aufnahme'!N33+Saatgut_MinD!U29+'Fu-Mi;Biogassubstr. Zuk.'!R26)</f>
        <v>0</v>
      </c>
      <c r="F6" s="192">
        <f>(Tierzukauf!S16+'Wi-Dü-Aufnahme'!O33+Saatgut_MinD!V29+'Fu-Mi;Biogassubstr. Zuk.'!S26)</f>
        <v>0</v>
      </c>
      <c r="G6" s="192">
        <f>(Tierzukauf!T16+'Wi-Dü-Aufnahme'!P33+Saatgut_MinD!W29+'Fu-Mi;Biogassubstr. Zuk.'!T26)</f>
        <v>0</v>
      </c>
      <c r="H6" s="192">
        <f>(Tierzukauf!U16+'Wi-Dü-Aufnahme'!Q33+Saatgut_MinD!X29+'Fu-Mi;Biogassubstr. Zuk.'!U26)</f>
        <v>0</v>
      </c>
      <c r="I6" s="192">
        <f>(Tierzukauf!V16+'Wi-Dü-Aufnahme'!R33+Saatgut_MinD!Y29+'Fu-Mi;Biogassubstr. Zuk.'!V26)</f>
        <v>0</v>
      </c>
      <c r="J6" s="192">
        <f>(Tierzukauf!W16+'Wi-Dü-Aufnahme'!S33+Saatgut_MinD!Z29+'Fu-Mi;Biogassubstr. Zuk.'!W26)</f>
        <v>0</v>
      </c>
    </row>
    <row r="7" spans="1:34" s="181" customFormat="1" ht="16" thickBot="1" x14ac:dyDescent="0.4">
      <c r="A7" s="187" t="s">
        <v>77</v>
      </c>
      <c r="B7" s="188"/>
      <c r="C7" s="188"/>
      <c r="D7" s="188"/>
      <c r="E7" s="188"/>
      <c r="F7" s="188"/>
      <c r="G7" s="188"/>
      <c r="H7" s="188"/>
      <c r="I7" s="188"/>
      <c r="J7" s="189"/>
      <c r="K7" s="182"/>
      <c r="L7" s="182"/>
      <c r="M7" s="182"/>
      <c r="N7" s="182"/>
      <c r="O7" s="182"/>
      <c r="P7" s="182"/>
      <c r="Q7" s="182"/>
      <c r="R7" s="182"/>
      <c r="S7" s="182"/>
      <c r="T7" s="182"/>
      <c r="U7" s="182"/>
      <c r="V7" s="182"/>
      <c r="W7" s="182"/>
      <c r="X7" s="182"/>
      <c r="Y7" s="182"/>
      <c r="Z7" s="182"/>
      <c r="AA7" s="182"/>
      <c r="AB7" s="182"/>
      <c r="AC7" s="182"/>
      <c r="AD7" s="182"/>
      <c r="AE7" s="182"/>
      <c r="AF7" s="182"/>
      <c r="AG7" s="182"/>
      <c r="AH7" s="182"/>
    </row>
    <row r="8" spans="1:34" x14ac:dyDescent="0.35">
      <c r="A8" s="193"/>
      <c r="B8" s="191" t="s">
        <v>13</v>
      </c>
      <c r="C8" s="194"/>
      <c r="D8" s="188"/>
      <c r="E8" s="188"/>
      <c r="F8" s="188"/>
      <c r="G8" s="188"/>
      <c r="H8" s="188"/>
      <c r="I8" s="188"/>
      <c r="J8" s="189"/>
    </row>
    <row r="9" spans="1:34" ht="17.5" thickBot="1" x14ac:dyDescent="0.4">
      <c r="A9" s="193"/>
      <c r="B9" s="5" t="s">
        <v>729</v>
      </c>
      <c r="C9" s="194"/>
      <c r="D9" s="188"/>
      <c r="E9" s="188"/>
      <c r="F9" s="188"/>
      <c r="G9" s="188"/>
      <c r="H9" s="188"/>
      <c r="I9" s="188"/>
      <c r="J9" s="189"/>
    </row>
    <row r="10" spans="1:34" ht="15" thickBot="1" x14ac:dyDescent="0.4">
      <c r="A10" s="193"/>
      <c r="B10" s="192">
        <f>'N-Fixierung'!L15</f>
        <v>0</v>
      </c>
      <c r="C10" s="194"/>
      <c r="D10" s="188"/>
      <c r="E10" s="188"/>
      <c r="F10" s="188"/>
      <c r="G10" s="188"/>
      <c r="H10" s="188"/>
      <c r="I10" s="188"/>
      <c r="J10" s="189"/>
    </row>
    <row r="11" spans="1:34" s="181" customFormat="1" ht="15.5" x14ac:dyDescent="0.35">
      <c r="A11" s="187" t="s">
        <v>100</v>
      </c>
      <c r="B11" s="188"/>
      <c r="C11" s="188"/>
      <c r="D11" s="188"/>
      <c r="E11" s="188"/>
      <c r="F11" s="188"/>
      <c r="G11" s="188"/>
      <c r="H11" s="188"/>
      <c r="I11" s="188"/>
      <c r="J11" s="189"/>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row>
    <row r="12" spans="1:34" ht="17" x14ac:dyDescent="0.45">
      <c r="A12" s="3" t="s">
        <v>32</v>
      </c>
      <c r="B12" s="2" t="s">
        <v>13</v>
      </c>
      <c r="C12" s="472" t="s">
        <v>668</v>
      </c>
      <c r="D12" s="215" t="s">
        <v>670</v>
      </c>
      <c r="E12" s="215" t="s">
        <v>671</v>
      </c>
      <c r="F12" s="473" t="s">
        <v>16</v>
      </c>
      <c r="G12" s="215" t="s">
        <v>611</v>
      </c>
      <c r="H12" s="2" t="s">
        <v>18</v>
      </c>
      <c r="I12" s="2" t="s">
        <v>19</v>
      </c>
      <c r="J12" s="4" t="s">
        <v>20</v>
      </c>
    </row>
    <row r="13" spans="1:34" ht="17.5" thickBot="1" x14ac:dyDescent="0.4">
      <c r="A13" s="5" t="s">
        <v>729</v>
      </c>
      <c r="B13" s="5" t="s">
        <v>729</v>
      </c>
      <c r="C13" s="5" t="s">
        <v>729</v>
      </c>
      <c r="D13" s="474" t="s">
        <v>729</v>
      </c>
      <c r="E13" s="474" t="s">
        <v>729</v>
      </c>
      <c r="F13" s="5" t="s">
        <v>729</v>
      </c>
      <c r="G13" s="5" t="s">
        <v>729</v>
      </c>
      <c r="H13" s="5" t="s">
        <v>729</v>
      </c>
      <c r="I13" s="5" t="s">
        <v>729</v>
      </c>
      <c r="J13" s="5" t="s">
        <v>729</v>
      </c>
    </row>
    <row r="14" spans="1:34" ht="15" thickBot="1" x14ac:dyDescent="0.4">
      <c r="A14" s="195">
        <f>A6+A10</f>
        <v>0</v>
      </c>
      <c r="B14" s="195">
        <f t="shared" ref="B14:J14" si="0">B6+B10</f>
        <v>0</v>
      </c>
      <c r="C14" s="195">
        <f t="shared" si="0"/>
        <v>0</v>
      </c>
      <c r="D14" s="195">
        <f t="shared" si="0"/>
        <v>0</v>
      </c>
      <c r="E14" s="195">
        <f t="shared" si="0"/>
        <v>0</v>
      </c>
      <c r="F14" s="195">
        <f t="shared" si="0"/>
        <v>0</v>
      </c>
      <c r="G14" s="195">
        <f t="shared" si="0"/>
        <v>0</v>
      </c>
      <c r="H14" s="195">
        <f t="shared" si="0"/>
        <v>0</v>
      </c>
      <c r="I14" s="195">
        <f t="shared" si="0"/>
        <v>0</v>
      </c>
      <c r="J14" s="195">
        <f t="shared" si="0"/>
        <v>0</v>
      </c>
    </row>
    <row r="15" spans="1:34" ht="15" thickBot="1" x14ac:dyDescent="0.4">
      <c r="A15" s="181"/>
      <c r="B15" s="181"/>
      <c r="C15" s="181"/>
      <c r="D15" s="181"/>
      <c r="E15" s="181"/>
      <c r="F15" s="181"/>
      <c r="G15" s="181"/>
      <c r="H15" s="181"/>
      <c r="I15" s="181"/>
      <c r="J15" s="181"/>
    </row>
    <row r="16" spans="1:34" ht="21" x14ac:dyDescent="0.5">
      <c r="A16" s="184">
        <f>Betriebsdaten!$B$30</f>
        <v>2021</v>
      </c>
      <c r="B16" s="185"/>
      <c r="C16" s="185"/>
      <c r="D16" s="185"/>
      <c r="E16" s="185"/>
      <c r="F16" s="185"/>
      <c r="G16" s="185"/>
      <c r="H16" s="185"/>
      <c r="I16" s="185"/>
      <c r="J16" s="186"/>
    </row>
    <row r="17" spans="1:34" ht="15.5" x14ac:dyDescent="0.35">
      <c r="A17" s="187" t="s">
        <v>76</v>
      </c>
      <c r="B17" s="188"/>
      <c r="C17" s="188"/>
      <c r="D17" s="188"/>
      <c r="E17" s="188"/>
      <c r="F17" s="188"/>
      <c r="G17" s="188"/>
      <c r="H17" s="188"/>
      <c r="I17" s="188"/>
      <c r="J17" s="189"/>
    </row>
    <row r="18" spans="1:34" ht="17" x14ac:dyDescent="0.45">
      <c r="A18" s="6" t="s">
        <v>32</v>
      </c>
      <c r="B18" s="7" t="s">
        <v>13</v>
      </c>
      <c r="C18" s="469" t="s">
        <v>668</v>
      </c>
      <c r="D18" s="216" t="s">
        <v>670</v>
      </c>
      <c r="E18" s="216" t="s">
        <v>671</v>
      </c>
      <c r="F18" s="470" t="s">
        <v>16</v>
      </c>
      <c r="G18" s="216" t="s">
        <v>611</v>
      </c>
      <c r="H18" s="7" t="s">
        <v>18</v>
      </c>
      <c r="I18" s="7" t="s">
        <v>19</v>
      </c>
      <c r="J18" s="8" t="s">
        <v>20</v>
      </c>
    </row>
    <row r="19" spans="1:34" ht="17.5" thickBot="1" x14ac:dyDescent="0.4">
      <c r="A19" s="9" t="s">
        <v>729</v>
      </c>
      <c r="B19" s="9" t="s">
        <v>729</v>
      </c>
      <c r="C19" s="9" t="s">
        <v>729</v>
      </c>
      <c r="D19" s="471" t="s">
        <v>729</v>
      </c>
      <c r="E19" s="471" t="s">
        <v>729</v>
      </c>
      <c r="F19" s="9" t="s">
        <v>729</v>
      </c>
      <c r="G19" s="9" t="s">
        <v>729</v>
      </c>
      <c r="H19" s="9" t="s">
        <v>729</v>
      </c>
      <c r="I19" s="9" t="s">
        <v>729</v>
      </c>
      <c r="J19" s="9" t="s">
        <v>729</v>
      </c>
    </row>
    <row r="20" spans="1:34" ht="15" thickBot="1" x14ac:dyDescent="0.4">
      <c r="A20" s="197">
        <f>(Tierzukauf!Z16+'Wi-Dü-Aufnahme'!V33+Saatgut_MinD!AC29+'Fu-Mi;Biogassubstr. Zuk.'!Z26)</f>
        <v>0</v>
      </c>
      <c r="B20" s="197">
        <f>(Tierzukauf!AA16+'Wi-Dü-Aufnahme'!W33+Saatgut_MinD!AD29+'Fu-Mi;Biogassubstr. Zuk.'!AA26)</f>
        <v>0</v>
      </c>
      <c r="C20" s="197">
        <f>(Tierzukauf!AB16+'Wi-Dü-Aufnahme'!X33+Saatgut_MinD!AE29+'Fu-Mi;Biogassubstr. Zuk.'!AB26)</f>
        <v>0</v>
      </c>
      <c r="D20" s="197">
        <f>(Tierzukauf!AC16+'Wi-Dü-Aufnahme'!Y33+Saatgut_MinD!AF29+'Fu-Mi;Biogassubstr. Zuk.'!AC26)</f>
        <v>0</v>
      </c>
      <c r="E20" s="197">
        <f>(Tierzukauf!AD16+'Wi-Dü-Aufnahme'!Z33+Saatgut_MinD!AG29+'Fu-Mi;Biogassubstr. Zuk.'!AD26)</f>
        <v>0</v>
      </c>
      <c r="F20" s="197">
        <f>(Tierzukauf!AE16+'Wi-Dü-Aufnahme'!AA33+Saatgut_MinD!AH29+'Fu-Mi;Biogassubstr. Zuk.'!AE26)</f>
        <v>0</v>
      </c>
      <c r="G20" s="197">
        <f>(Tierzukauf!AF16+'Wi-Dü-Aufnahme'!AB33+Saatgut_MinD!AI29+'Fu-Mi;Biogassubstr. Zuk.'!AF26)</f>
        <v>0</v>
      </c>
      <c r="H20" s="197">
        <f>(Tierzukauf!AG16+'Wi-Dü-Aufnahme'!AC33+Saatgut_MinD!AJ29+'Fu-Mi;Biogassubstr. Zuk.'!AG26)</f>
        <v>0</v>
      </c>
      <c r="I20" s="197">
        <f>(Tierzukauf!AH16+'Wi-Dü-Aufnahme'!AD33+Saatgut_MinD!AK29+'Fu-Mi;Biogassubstr. Zuk.'!AH26)</f>
        <v>0</v>
      </c>
      <c r="J20" s="197">
        <f>(Tierzukauf!AI16+'Wi-Dü-Aufnahme'!AE33+Saatgut_MinD!AL29+'Fu-Mi;Biogassubstr. Zuk.'!AI26)</f>
        <v>0</v>
      </c>
    </row>
    <row r="21" spans="1:34" s="181" customFormat="1" ht="16" thickBot="1" x14ac:dyDescent="0.4">
      <c r="A21" s="187" t="s">
        <v>77</v>
      </c>
      <c r="B21" s="188"/>
      <c r="C21" s="188"/>
      <c r="D21" s="188"/>
      <c r="E21" s="188"/>
      <c r="F21" s="188"/>
      <c r="G21" s="188"/>
      <c r="H21" s="188"/>
      <c r="I21" s="188"/>
      <c r="J21" s="189"/>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row>
    <row r="22" spans="1:34" x14ac:dyDescent="0.35">
      <c r="A22" s="193"/>
      <c r="B22" s="196" t="s">
        <v>13</v>
      </c>
      <c r="C22" s="198"/>
      <c r="D22" s="188"/>
      <c r="E22" s="188"/>
      <c r="F22" s="188"/>
      <c r="G22" s="188"/>
      <c r="H22" s="188"/>
      <c r="I22" s="188"/>
      <c r="J22" s="189"/>
    </row>
    <row r="23" spans="1:34" ht="17.5" thickBot="1" x14ac:dyDescent="0.4">
      <c r="A23" s="193"/>
      <c r="B23" s="9" t="s">
        <v>729</v>
      </c>
      <c r="C23" s="198"/>
      <c r="D23" s="188"/>
      <c r="E23" s="188"/>
      <c r="F23" s="188"/>
      <c r="G23" s="188"/>
      <c r="H23" s="188"/>
      <c r="I23" s="188"/>
      <c r="J23" s="189"/>
    </row>
    <row r="24" spans="1:34" ht="15" thickBot="1" x14ac:dyDescent="0.4">
      <c r="A24" s="193"/>
      <c r="B24" s="197">
        <f>'N-Fixierung'!M15</f>
        <v>0</v>
      </c>
      <c r="C24" s="198"/>
      <c r="D24" s="188"/>
      <c r="E24" s="188"/>
      <c r="F24" s="188"/>
      <c r="G24" s="188"/>
      <c r="H24" s="188"/>
      <c r="I24" s="188"/>
      <c r="J24" s="189"/>
    </row>
    <row r="25" spans="1:34" s="181" customFormat="1" ht="15.5" x14ac:dyDescent="0.35">
      <c r="A25" s="187" t="s">
        <v>100</v>
      </c>
      <c r="B25" s="188"/>
      <c r="C25" s="188"/>
      <c r="D25" s="188"/>
      <c r="E25" s="188"/>
      <c r="F25" s="188"/>
      <c r="G25" s="188"/>
      <c r="H25" s="188"/>
      <c r="I25" s="188"/>
      <c r="J25" s="189"/>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row>
    <row r="26" spans="1:34" ht="17" x14ac:dyDescent="0.45">
      <c r="A26" s="6" t="s">
        <v>32</v>
      </c>
      <c r="B26" s="7" t="s">
        <v>13</v>
      </c>
      <c r="C26" s="469" t="s">
        <v>668</v>
      </c>
      <c r="D26" s="216" t="s">
        <v>670</v>
      </c>
      <c r="E26" s="216" t="s">
        <v>671</v>
      </c>
      <c r="F26" s="470" t="s">
        <v>16</v>
      </c>
      <c r="G26" s="216" t="s">
        <v>611</v>
      </c>
      <c r="H26" s="7" t="s">
        <v>18</v>
      </c>
      <c r="I26" s="7" t="s">
        <v>19</v>
      </c>
      <c r="J26" s="8" t="s">
        <v>20</v>
      </c>
    </row>
    <row r="27" spans="1:34" ht="17.5" thickBot="1" x14ac:dyDescent="0.4">
      <c r="A27" s="9" t="s">
        <v>729</v>
      </c>
      <c r="B27" s="9" t="s">
        <v>729</v>
      </c>
      <c r="C27" s="9" t="s">
        <v>729</v>
      </c>
      <c r="D27" s="471" t="s">
        <v>729</v>
      </c>
      <c r="E27" s="471" t="s">
        <v>729</v>
      </c>
      <c r="F27" s="9" t="s">
        <v>729</v>
      </c>
      <c r="G27" s="9" t="s">
        <v>729</v>
      </c>
      <c r="H27" s="9" t="s">
        <v>729</v>
      </c>
      <c r="I27" s="9" t="s">
        <v>729</v>
      </c>
      <c r="J27" s="9" t="s">
        <v>729</v>
      </c>
    </row>
    <row r="28" spans="1:34" ht="15" thickBot="1" x14ac:dyDescent="0.4">
      <c r="A28" s="199">
        <f t="shared" ref="A28:J28" si="1">A20+A24</f>
        <v>0</v>
      </c>
      <c r="B28" s="199">
        <f t="shared" si="1"/>
        <v>0</v>
      </c>
      <c r="C28" s="199">
        <f t="shared" si="1"/>
        <v>0</v>
      </c>
      <c r="D28" s="199">
        <f t="shared" si="1"/>
        <v>0</v>
      </c>
      <c r="E28" s="199">
        <f t="shared" si="1"/>
        <v>0</v>
      </c>
      <c r="F28" s="199">
        <f t="shared" si="1"/>
        <v>0</v>
      </c>
      <c r="G28" s="199">
        <f t="shared" si="1"/>
        <v>0</v>
      </c>
      <c r="H28" s="199">
        <f t="shared" si="1"/>
        <v>0</v>
      </c>
      <c r="I28" s="199">
        <f t="shared" si="1"/>
        <v>0</v>
      </c>
      <c r="J28" s="200">
        <f t="shared" si="1"/>
        <v>0</v>
      </c>
    </row>
    <row r="29" spans="1:34" s="181" customFormat="1" ht="15" thickBot="1" x14ac:dyDescent="0.4">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row>
    <row r="30" spans="1:34" s="181" customFormat="1" ht="21" x14ac:dyDescent="0.5">
      <c r="A30" s="184">
        <f>Betriebsdaten!$B$31</f>
        <v>2020</v>
      </c>
      <c r="B30" s="185"/>
      <c r="C30" s="185"/>
      <c r="D30" s="185"/>
      <c r="E30" s="185"/>
      <c r="F30" s="185"/>
      <c r="G30" s="185"/>
      <c r="H30" s="185"/>
      <c r="I30" s="185"/>
      <c r="J30" s="186"/>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row>
    <row r="31" spans="1:34" s="181" customFormat="1" ht="15.5" x14ac:dyDescent="0.35">
      <c r="A31" s="187" t="s">
        <v>76</v>
      </c>
      <c r="B31" s="188"/>
      <c r="C31" s="188"/>
      <c r="D31" s="188"/>
      <c r="E31" s="188"/>
      <c r="F31" s="188"/>
      <c r="G31" s="188"/>
      <c r="H31" s="188"/>
      <c r="I31" s="188"/>
      <c r="J31" s="189"/>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row>
    <row r="32" spans="1:34" ht="17" x14ac:dyDescent="0.45">
      <c r="A32" s="14" t="s">
        <v>32</v>
      </c>
      <c r="B32" s="15" t="s">
        <v>13</v>
      </c>
      <c r="C32" s="466" t="s">
        <v>668</v>
      </c>
      <c r="D32" s="217" t="s">
        <v>670</v>
      </c>
      <c r="E32" s="217" t="s">
        <v>671</v>
      </c>
      <c r="F32" s="467" t="s">
        <v>16</v>
      </c>
      <c r="G32" s="217" t="s">
        <v>611</v>
      </c>
      <c r="H32" s="15" t="s">
        <v>18</v>
      </c>
      <c r="I32" s="15" t="s">
        <v>19</v>
      </c>
      <c r="J32" s="16" t="s">
        <v>20</v>
      </c>
    </row>
    <row r="33" spans="1:34" ht="17.5" thickBot="1" x14ac:dyDescent="0.4">
      <c r="A33" s="17" t="s">
        <v>729</v>
      </c>
      <c r="B33" s="17" t="s">
        <v>729</v>
      </c>
      <c r="C33" s="17" t="s">
        <v>729</v>
      </c>
      <c r="D33" s="468" t="s">
        <v>729</v>
      </c>
      <c r="E33" s="468" t="s">
        <v>729</v>
      </c>
      <c r="F33" s="17" t="s">
        <v>729</v>
      </c>
      <c r="G33" s="17" t="s">
        <v>729</v>
      </c>
      <c r="H33" s="17" t="s">
        <v>729</v>
      </c>
      <c r="I33" s="17" t="s">
        <v>729</v>
      </c>
      <c r="J33" s="17" t="s">
        <v>729</v>
      </c>
    </row>
    <row r="34" spans="1:34" ht="15" thickBot="1" x14ac:dyDescent="0.4">
      <c r="A34" s="202">
        <f>(Tierzukauf!AL16+'Wi-Dü-Aufnahme'!AH33++Saatgut_MinD!AO29+'Fu-Mi;Biogassubstr. Zuk.'!AL26)</f>
        <v>0</v>
      </c>
      <c r="B34" s="202">
        <f>(Tierzukauf!AM16+'Wi-Dü-Aufnahme'!AI33++Saatgut_MinD!AP29+'Fu-Mi;Biogassubstr. Zuk.'!AM26)</f>
        <v>0</v>
      </c>
      <c r="C34" s="202">
        <f>(Tierzukauf!AN16+'Wi-Dü-Aufnahme'!AJ33++Saatgut_MinD!AQ29+'Fu-Mi;Biogassubstr. Zuk.'!AN26)</f>
        <v>0</v>
      </c>
      <c r="D34" s="202">
        <f>(Tierzukauf!AO16+'Wi-Dü-Aufnahme'!AK33++Saatgut_MinD!AR29+'Fu-Mi;Biogassubstr. Zuk.'!AO26)</f>
        <v>0</v>
      </c>
      <c r="E34" s="202">
        <f>(Tierzukauf!AP16+'Wi-Dü-Aufnahme'!AL33++Saatgut_MinD!AS29+'Fu-Mi;Biogassubstr. Zuk.'!AP26)</f>
        <v>0</v>
      </c>
      <c r="F34" s="202">
        <f>(Tierzukauf!AQ16+'Wi-Dü-Aufnahme'!AM33++Saatgut_MinD!AT29+'Fu-Mi;Biogassubstr. Zuk.'!AQ26)</f>
        <v>0</v>
      </c>
      <c r="G34" s="202">
        <f>(Tierzukauf!AR16+'Wi-Dü-Aufnahme'!AN33++Saatgut_MinD!AU29+'Fu-Mi;Biogassubstr. Zuk.'!AR26)</f>
        <v>0</v>
      </c>
      <c r="H34" s="202">
        <f>(Tierzukauf!AS16+'Wi-Dü-Aufnahme'!AO33++Saatgut_MinD!AV29+'Fu-Mi;Biogassubstr. Zuk.'!AS26)</f>
        <v>0</v>
      </c>
      <c r="I34" s="202">
        <f>(Tierzukauf!AT16+'Wi-Dü-Aufnahme'!AP33++Saatgut_MinD!AW29+'Fu-Mi;Biogassubstr. Zuk.'!AT26)</f>
        <v>0</v>
      </c>
      <c r="J34" s="202">
        <f>(Tierzukauf!AU16+'Wi-Dü-Aufnahme'!AQ33++Saatgut_MinD!AX29+'Fu-Mi;Biogassubstr. Zuk.'!AU26)</f>
        <v>0</v>
      </c>
    </row>
    <row r="35" spans="1:34" s="181" customFormat="1" ht="16" thickBot="1" x14ac:dyDescent="0.4">
      <c r="A35" s="187" t="s">
        <v>77</v>
      </c>
      <c r="B35" s="188"/>
      <c r="C35" s="188"/>
      <c r="D35" s="188"/>
      <c r="E35" s="188"/>
      <c r="F35" s="188"/>
      <c r="G35" s="188"/>
      <c r="H35" s="188"/>
      <c r="I35" s="188"/>
      <c r="J35" s="189"/>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row>
    <row r="36" spans="1:34" x14ac:dyDescent="0.35">
      <c r="A36" s="193"/>
      <c r="B36" s="201" t="s">
        <v>13</v>
      </c>
      <c r="C36" s="203"/>
      <c r="D36" s="188"/>
      <c r="E36" s="188"/>
      <c r="F36" s="188"/>
      <c r="G36" s="188"/>
      <c r="H36" s="188"/>
      <c r="I36" s="188"/>
      <c r="J36" s="189"/>
    </row>
    <row r="37" spans="1:34" ht="17.5" thickBot="1" x14ac:dyDescent="0.4">
      <c r="A37" s="193"/>
      <c r="B37" s="17" t="s">
        <v>729</v>
      </c>
      <c r="C37" s="203"/>
      <c r="D37" s="188"/>
      <c r="E37" s="188"/>
      <c r="F37" s="188"/>
      <c r="G37" s="188"/>
      <c r="H37" s="188"/>
      <c r="I37" s="188"/>
      <c r="J37" s="189"/>
    </row>
    <row r="38" spans="1:34" ht="15" thickBot="1" x14ac:dyDescent="0.4">
      <c r="A38" s="193"/>
      <c r="B38" s="202">
        <f>'N-Fixierung'!N15</f>
        <v>0</v>
      </c>
      <c r="C38" s="203"/>
      <c r="D38" s="188"/>
      <c r="E38" s="188"/>
      <c r="F38" s="188"/>
      <c r="G38" s="188"/>
      <c r="H38" s="188"/>
      <c r="I38" s="188"/>
      <c r="J38" s="189"/>
    </row>
    <row r="39" spans="1:34" s="181" customFormat="1" ht="15.5" x14ac:dyDescent="0.35">
      <c r="A39" s="187" t="s">
        <v>100</v>
      </c>
      <c r="B39" s="188"/>
      <c r="C39" s="188"/>
      <c r="D39" s="188"/>
      <c r="E39" s="188"/>
      <c r="F39" s="188"/>
      <c r="G39" s="188"/>
      <c r="H39" s="188"/>
      <c r="I39" s="188"/>
      <c r="J39" s="189"/>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row>
    <row r="40" spans="1:34" ht="17" x14ac:dyDescent="0.45">
      <c r="A40" s="14" t="s">
        <v>32</v>
      </c>
      <c r="B40" s="15" t="s">
        <v>13</v>
      </c>
      <c r="C40" s="466" t="s">
        <v>668</v>
      </c>
      <c r="D40" s="217" t="s">
        <v>670</v>
      </c>
      <c r="E40" s="217" t="s">
        <v>671</v>
      </c>
      <c r="F40" s="467" t="s">
        <v>16</v>
      </c>
      <c r="G40" s="217" t="s">
        <v>611</v>
      </c>
      <c r="H40" s="15" t="s">
        <v>18</v>
      </c>
      <c r="I40" s="15" t="s">
        <v>19</v>
      </c>
      <c r="J40" s="16" t="s">
        <v>20</v>
      </c>
    </row>
    <row r="41" spans="1:34" ht="17.5" thickBot="1" x14ac:dyDescent="0.4">
      <c r="A41" s="17" t="s">
        <v>729</v>
      </c>
      <c r="B41" s="17" t="s">
        <v>729</v>
      </c>
      <c r="C41" s="17" t="s">
        <v>729</v>
      </c>
      <c r="D41" s="468" t="s">
        <v>729</v>
      </c>
      <c r="E41" s="468" t="s">
        <v>729</v>
      </c>
      <c r="F41" s="17" t="s">
        <v>729</v>
      </c>
      <c r="G41" s="17" t="s">
        <v>729</v>
      </c>
      <c r="H41" s="17" t="s">
        <v>729</v>
      </c>
      <c r="I41" s="17" t="s">
        <v>729</v>
      </c>
      <c r="J41" s="17" t="s">
        <v>729</v>
      </c>
    </row>
    <row r="42" spans="1:34" ht="15" thickBot="1" x14ac:dyDescent="0.4">
      <c r="A42" s="204">
        <f t="shared" ref="A42:J42" si="2">A34+A38</f>
        <v>0</v>
      </c>
      <c r="B42" s="204">
        <f t="shared" si="2"/>
        <v>0</v>
      </c>
      <c r="C42" s="204">
        <f t="shared" si="2"/>
        <v>0</v>
      </c>
      <c r="D42" s="204">
        <f t="shared" si="2"/>
        <v>0</v>
      </c>
      <c r="E42" s="204">
        <f t="shared" si="2"/>
        <v>0</v>
      </c>
      <c r="F42" s="204">
        <f t="shared" si="2"/>
        <v>0</v>
      </c>
      <c r="G42" s="204">
        <f t="shared" si="2"/>
        <v>0</v>
      </c>
      <c r="H42" s="204">
        <f t="shared" si="2"/>
        <v>0</v>
      </c>
      <c r="I42" s="204">
        <f t="shared" si="2"/>
        <v>0</v>
      </c>
      <c r="J42" s="205">
        <f t="shared" si="2"/>
        <v>0</v>
      </c>
    </row>
    <row r="43" spans="1:34" s="181" customFormat="1" ht="15" thickBot="1" x14ac:dyDescent="0.4">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row>
    <row r="44" spans="1:34" s="181" customFormat="1" ht="21" x14ac:dyDescent="0.5">
      <c r="A44" s="184" t="s">
        <v>36</v>
      </c>
      <c r="B44" s="185"/>
      <c r="C44" s="185"/>
      <c r="D44" s="185"/>
      <c r="E44" s="185"/>
      <c r="F44" s="185"/>
      <c r="G44" s="185"/>
      <c r="H44" s="185"/>
      <c r="I44" s="185"/>
      <c r="J44" s="186"/>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row>
    <row r="45" spans="1:34" s="181" customFormat="1" ht="15.5" x14ac:dyDescent="0.35">
      <c r="A45" s="187" t="s">
        <v>76</v>
      </c>
      <c r="B45" s="188"/>
      <c r="C45" s="188"/>
      <c r="D45" s="188"/>
      <c r="E45" s="188"/>
      <c r="F45" s="188"/>
      <c r="G45" s="188"/>
      <c r="H45" s="188"/>
      <c r="I45" s="188"/>
      <c r="J45" s="189"/>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row>
    <row r="46" spans="1:34" ht="17" x14ac:dyDescent="0.45">
      <c r="A46" s="10" t="s">
        <v>32</v>
      </c>
      <c r="B46" s="11" t="s">
        <v>13</v>
      </c>
      <c r="C46" s="463" t="s">
        <v>668</v>
      </c>
      <c r="D46" s="218" t="s">
        <v>670</v>
      </c>
      <c r="E46" s="218" t="s">
        <v>671</v>
      </c>
      <c r="F46" s="464" t="s">
        <v>16</v>
      </c>
      <c r="G46" s="218" t="s">
        <v>611</v>
      </c>
      <c r="H46" s="11" t="s">
        <v>18</v>
      </c>
      <c r="I46" s="11" t="s">
        <v>19</v>
      </c>
      <c r="J46" s="12" t="s">
        <v>20</v>
      </c>
    </row>
    <row r="47" spans="1:34" ht="17.5" thickBot="1" x14ac:dyDescent="0.4">
      <c r="A47" s="13" t="s">
        <v>729</v>
      </c>
      <c r="B47" s="13" t="s">
        <v>729</v>
      </c>
      <c r="C47" s="13" t="s">
        <v>729</v>
      </c>
      <c r="D47" s="465" t="s">
        <v>729</v>
      </c>
      <c r="E47" s="465" t="s">
        <v>729</v>
      </c>
      <c r="F47" s="13" t="s">
        <v>729</v>
      </c>
      <c r="G47" s="13" t="s">
        <v>729</v>
      </c>
      <c r="H47" s="13" t="s">
        <v>729</v>
      </c>
      <c r="I47" s="13" t="s">
        <v>729</v>
      </c>
      <c r="J47" s="13" t="s">
        <v>729</v>
      </c>
    </row>
    <row r="48" spans="1:34" ht="15" thickBot="1" x14ac:dyDescent="0.4">
      <c r="A48" s="207">
        <f>(Tierzukauf!AW16+'Wi-Dü-Aufnahme'!AS33+Saatgut_MinD!AZ29+'Fu-Mi;Biogassubstr. Zuk.'!AW26)</f>
        <v>0</v>
      </c>
      <c r="B48" s="207">
        <f>(Tierzukauf!AX16+'Wi-Dü-Aufnahme'!AT33+Saatgut_MinD!BA29+'Fu-Mi;Biogassubstr. Zuk.'!AX26)</f>
        <v>0</v>
      </c>
      <c r="C48" s="207">
        <f>(Tierzukauf!AY16+'Wi-Dü-Aufnahme'!AU33+Saatgut_MinD!BB29+'Fu-Mi;Biogassubstr. Zuk.'!AY26)</f>
        <v>0</v>
      </c>
      <c r="D48" s="207">
        <f>(Tierzukauf!AZ16+'Wi-Dü-Aufnahme'!AV33+Saatgut_MinD!BC29+'Fu-Mi;Biogassubstr. Zuk.'!AZ26)</f>
        <v>0</v>
      </c>
      <c r="E48" s="207">
        <f>(Tierzukauf!BA16+'Wi-Dü-Aufnahme'!AW33+Saatgut_MinD!BD29+'Fu-Mi;Biogassubstr. Zuk.'!BA26)</f>
        <v>0</v>
      </c>
      <c r="F48" s="207">
        <f>(Tierzukauf!BB16+'Wi-Dü-Aufnahme'!AX33+Saatgut_MinD!BE29+'Fu-Mi;Biogassubstr. Zuk.'!BB26)</f>
        <v>0</v>
      </c>
      <c r="G48" s="207">
        <f>(Tierzukauf!BC16+'Wi-Dü-Aufnahme'!AY33+Saatgut_MinD!BF29+'Fu-Mi;Biogassubstr. Zuk.'!BC26)</f>
        <v>0</v>
      </c>
      <c r="H48" s="207">
        <f>(Tierzukauf!BD16+'Wi-Dü-Aufnahme'!AZ33+Saatgut_MinD!BG29+'Fu-Mi;Biogassubstr. Zuk.'!BD26)</f>
        <v>0</v>
      </c>
      <c r="I48" s="207">
        <f>(Tierzukauf!BE16+'Wi-Dü-Aufnahme'!BA33+Saatgut_MinD!BH29+'Fu-Mi;Biogassubstr. Zuk.'!BE26)</f>
        <v>0</v>
      </c>
      <c r="J48" s="207">
        <f>(Tierzukauf!BF16+'Wi-Dü-Aufnahme'!BB33+Saatgut_MinD!BI29+'Fu-Mi;Biogassubstr. Zuk.'!BF26)</f>
        <v>0</v>
      </c>
    </row>
    <row r="49" spans="1:34" s="181" customFormat="1" ht="16" thickBot="1" x14ac:dyDescent="0.4">
      <c r="A49" s="187" t="s">
        <v>77</v>
      </c>
      <c r="B49" s="188"/>
      <c r="C49" s="188"/>
      <c r="D49" s="188"/>
      <c r="E49" s="188"/>
      <c r="F49" s="188"/>
      <c r="G49" s="188"/>
      <c r="H49" s="188"/>
      <c r="I49" s="188"/>
      <c r="J49" s="189"/>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row>
    <row r="50" spans="1:34" x14ac:dyDescent="0.35">
      <c r="A50" s="193"/>
      <c r="B50" s="206" t="s">
        <v>13</v>
      </c>
      <c r="C50" s="208"/>
      <c r="D50" s="188"/>
      <c r="E50" s="188"/>
      <c r="F50" s="188"/>
      <c r="G50" s="188"/>
      <c r="H50" s="188"/>
      <c r="I50" s="188"/>
      <c r="J50" s="189"/>
    </row>
    <row r="51" spans="1:34" ht="17.5" thickBot="1" x14ac:dyDescent="0.4">
      <c r="A51" s="193"/>
      <c r="B51" s="13" t="s">
        <v>729</v>
      </c>
      <c r="C51" s="208"/>
      <c r="D51" s="188"/>
      <c r="E51" s="188"/>
      <c r="F51" s="188"/>
      <c r="G51" s="188"/>
      <c r="H51" s="188"/>
      <c r="I51" s="188"/>
      <c r="J51" s="189"/>
    </row>
    <row r="52" spans="1:34" ht="15" thickBot="1" x14ac:dyDescent="0.4">
      <c r="A52" s="193"/>
      <c r="B52" s="207">
        <f>'N-Fixierung'!O15</f>
        <v>0</v>
      </c>
      <c r="C52" s="208"/>
      <c r="D52" s="188"/>
      <c r="E52" s="188"/>
      <c r="F52" s="188"/>
      <c r="G52" s="188"/>
      <c r="H52" s="188"/>
      <c r="I52" s="188"/>
      <c r="J52" s="189"/>
    </row>
    <row r="53" spans="1:34" s="181" customFormat="1" ht="15.5" x14ac:dyDescent="0.35">
      <c r="A53" s="187" t="s">
        <v>100</v>
      </c>
      <c r="B53" s="188"/>
      <c r="C53" s="188"/>
      <c r="D53" s="188"/>
      <c r="E53" s="188"/>
      <c r="F53" s="188"/>
      <c r="G53" s="188"/>
      <c r="H53" s="188"/>
      <c r="I53" s="188"/>
      <c r="J53" s="189"/>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row>
    <row r="54" spans="1:34" ht="17" x14ac:dyDescent="0.45">
      <c r="A54" s="10" t="s">
        <v>32</v>
      </c>
      <c r="B54" s="11" t="s">
        <v>13</v>
      </c>
      <c r="C54" s="463" t="s">
        <v>668</v>
      </c>
      <c r="D54" s="218" t="s">
        <v>670</v>
      </c>
      <c r="E54" s="218" t="s">
        <v>671</v>
      </c>
      <c r="F54" s="464" t="s">
        <v>16</v>
      </c>
      <c r="G54" s="218" t="s">
        <v>611</v>
      </c>
      <c r="H54" s="11" t="s">
        <v>18</v>
      </c>
      <c r="I54" s="11" t="s">
        <v>19</v>
      </c>
      <c r="J54" s="12" t="s">
        <v>20</v>
      </c>
    </row>
    <row r="55" spans="1:34" ht="17.5" thickBot="1" x14ac:dyDescent="0.4">
      <c r="A55" s="13" t="s">
        <v>729</v>
      </c>
      <c r="B55" s="13" t="s">
        <v>729</v>
      </c>
      <c r="C55" s="13" t="s">
        <v>729</v>
      </c>
      <c r="D55" s="465" t="s">
        <v>729</v>
      </c>
      <c r="E55" s="465" t="s">
        <v>729</v>
      </c>
      <c r="F55" s="13" t="s">
        <v>729</v>
      </c>
      <c r="G55" s="13" t="s">
        <v>729</v>
      </c>
      <c r="H55" s="13" t="s">
        <v>729</v>
      </c>
      <c r="I55" s="13" t="s">
        <v>729</v>
      </c>
      <c r="J55" s="13" t="s">
        <v>729</v>
      </c>
    </row>
    <row r="56" spans="1:34" ht="15" thickBot="1" x14ac:dyDescent="0.4">
      <c r="A56" s="209">
        <f t="shared" ref="A56:J56" si="3">A48+A52</f>
        <v>0</v>
      </c>
      <c r="B56" s="209">
        <f t="shared" si="3"/>
        <v>0</v>
      </c>
      <c r="C56" s="209">
        <f t="shared" si="3"/>
        <v>0</v>
      </c>
      <c r="D56" s="209">
        <f t="shared" si="3"/>
        <v>0</v>
      </c>
      <c r="E56" s="209">
        <f t="shared" si="3"/>
        <v>0</v>
      </c>
      <c r="F56" s="209">
        <f t="shared" si="3"/>
        <v>0</v>
      </c>
      <c r="G56" s="209">
        <f t="shared" si="3"/>
        <v>0</v>
      </c>
      <c r="H56" s="209">
        <f t="shared" si="3"/>
        <v>0</v>
      </c>
      <c r="I56" s="209">
        <f t="shared" si="3"/>
        <v>0</v>
      </c>
      <c r="J56" s="210">
        <f t="shared" si="3"/>
        <v>0</v>
      </c>
    </row>
    <row r="57" spans="1:34" s="181" customFormat="1" x14ac:dyDescent="0.35">
      <c r="A57" s="211"/>
      <c r="B57" s="211"/>
      <c r="C57" s="211"/>
      <c r="D57" s="211"/>
      <c r="E57" s="211"/>
      <c r="F57" s="211"/>
      <c r="G57" s="211"/>
      <c r="H57" s="211"/>
      <c r="I57" s="211"/>
      <c r="J57" s="211"/>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row>
    <row r="58" spans="1:34" s="181" customFormat="1" x14ac:dyDescent="0.35">
      <c r="A58" s="211"/>
      <c r="B58" s="211"/>
      <c r="C58" s="211"/>
      <c r="D58" s="211"/>
      <c r="E58" s="211"/>
      <c r="F58" s="211"/>
      <c r="G58" s="211"/>
      <c r="H58" s="211"/>
      <c r="I58" s="211"/>
      <c r="J58" s="211"/>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row>
    <row r="59" spans="1:34" s="181" customFormat="1" x14ac:dyDescent="0.35">
      <c r="A59" s="211"/>
      <c r="B59" s="211"/>
      <c r="C59" s="211"/>
      <c r="D59" s="211"/>
      <c r="E59" s="211"/>
      <c r="F59" s="211"/>
      <c r="G59" s="211"/>
      <c r="H59" s="211"/>
      <c r="I59" s="211"/>
      <c r="J59" s="211"/>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row>
    <row r="60" spans="1:34" s="181" customFormat="1" x14ac:dyDescent="0.35">
      <c r="A60" s="211"/>
      <c r="B60" s="211"/>
      <c r="C60" s="211"/>
      <c r="D60" s="211"/>
      <c r="E60" s="211"/>
      <c r="F60" s="211"/>
      <c r="G60" s="211"/>
      <c r="H60" s="211"/>
      <c r="I60" s="211"/>
      <c r="J60" s="211"/>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row>
    <row r="61" spans="1:34" s="181" customFormat="1" x14ac:dyDescent="0.35">
      <c r="A61" s="211"/>
      <c r="B61" s="211"/>
      <c r="C61" s="211"/>
      <c r="D61" s="211"/>
      <c r="E61" s="211"/>
      <c r="F61" s="211"/>
      <c r="G61" s="211"/>
      <c r="H61" s="211"/>
      <c r="I61" s="211"/>
      <c r="J61" s="211"/>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row>
    <row r="62" spans="1:34" s="181" customFormat="1" x14ac:dyDescent="0.35">
      <c r="A62" s="211"/>
      <c r="B62" s="211"/>
      <c r="C62" s="211"/>
      <c r="D62" s="211"/>
      <c r="E62" s="211"/>
      <c r="F62" s="211"/>
      <c r="G62" s="211"/>
      <c r="H62" s="211"/>
      <c r="I62" s="211"/>
      <c r="J62" s="211"/>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row>
    <row r="63" spans="1:34" s="181" customFormat="1" x14ac:dyDescent="0.35">
      <c r="A63" s="211"/>
      <c r="B63" s="211"/>
      <c r="C63" s="211"/>
      <c r="D63" s="211"/>
      <c r="E63" s="211"/>
      <c r="F63" s="211"/>
      <c r="G63" s="211"/>
      <c r="H63" s="211"/>
      <c r="I63" s="211"/>
      <c r="J63" s="211"/>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row>
    <row r="64" spans="1:34" x14ac:dyDescent="0.35">
      <c r="A64" s="211"/>
      <c r="B64" s="211"/>
      <c r="C64" s="211"/>
      <c r="D64" s="211"/>
      <c r="E64" s="211"/>
      <c r="F64" s="211"/>
      <c r="G64" s="211"/>
      <c r="H64" s="211"/>
      <c r="I64" s="211"/>
      <c r="J64" s="211"/>
    </row>
    <row r="65" spans="1:10" x14ac:dyDescent="0.35">
      <c r="A65" s="211"/>
      <c r="B65" s="211"/>
      <c r="C65" s="211"/>
      <c r="D65" s="211"/>
      <c r="E65" s="211"/>
      <c r="F65" s="211"/>
      <c r="G65" s="211"/>
      <c r="H65" s="211"/>
      <c r="I65" s="211"/>
      <c r="J65" s="211"/>
    </row>
    <row r="66" spans="1:10" x14ac:dyDescent="0.35">
      <c r="A66" s="211"/>
      <c r="B66" s="211"/>
      <c r="C66" s="211"/>
      <c r="D66" s="211"/>
      <c r="E66" s="211"/>
      <c r="F66" s="211"/>
      <c r="G66" s="211"/>
      <c r="H66" s="211"/>
      <c r="I66" s="211"/>
      <c r="J66" s="211"/>
    </row>
    <row r="67" spans="1:10" x14ac:dyDescent="0.35">
      <c r="A67" s="211"/>
      <c r="B67" s="211"/>
      <c r="C67" s="211"/>
      <c r="D67" s="211"/>
      <c r="E67" s="211"/>
      <c r="F67" s="211"/>
      <c r="G67" s="211"/>
      <c r="H67" s="211"/>
      <c r="I67" s="211"/>
      <c r="J67" s="211"/>
    </row>
    <row r="68" spans="1:10" x14ac:dyDescent="0.35">
      <c r="A68" s="211"/>
      <c r="B68" s="211"/>
      <c r="C68" s="211"/>
      <c r="D68" s="211"/>
      <c r="E68" s="211"/>
      <c r="F68" s="211"/>
      <c r="G68" s="211"/>
      <c r="H68" s="211"/>
      <c r="I68" s="211"/>
      <c r="J68" s="211"/>
    </row>
    <row r="69" spans="1:10" x14ac:dyDescent="0.35">
      <c r="A69" s="211"/>
      <c r="B69" s="211"/>
      <c r="C69" s="211"/>
      <c r="D69" s="211"/>
      <c r="E69" s="211"/>
      <c r="F69" s="211"/>
      <c r="G69" s="211"/>
      <c r="H69" s="211"/>
      <c r="I69" s="211"/>
      <c r="J69" s="211"/>
    </row>
    <row r="70" spans="1:10" x14ac:dyDescent="0.35">
      <c r="A70" s="211"/>
      <c r="B70" s="211"/>
      <c r="C70" s="211"/>
      <c r="D70" s="211"/>
      <c r="E70" s="211"/>
      <c r="F70" s="211"/>
      <c r="G70" s="211"/>
      <c r="H70" s="211"/>
      <c r="I70" s="211"/>
      <c r="J70" s="211"/>
    </row>
    <row r="71" spans="1:10" x14ac:dyDescent="0.35">
      <c r="A71" s="211"/>
      <c r="B71" s="211"/>
      <c r="C71" s="211"/>
      <c r="D71" s="211"/>
      <c r="E71" s="211"/>
      <c r="F71" s="211"/>
      <c r="G71" s="211"/>
      <c r="H71" s="211"/>
      <c r="I71" s="211"/>
      <c r="J71" s="211"/>
    </row>
    <row r="72" spans="1:10" x14ac:dyDescent="0.35">
      <c r="A72" s="211"/>
      <c r="B72" s="211"/>
      <c r="C72" s="211"/>
      <c r="D72" s="211"/>
      <c r="E72" s="211"/>
      <c r="F72" s="211"/>
      <c r="G72" s="211"/>
      <c r="H72" s="211"/>
      <c r="I72" s="211"/>
      <c r="J72" s="211"/>
    </row>
    <row r="73" spans="1:10" x14ac:dyDescent="0.35">
      <c r="A73" s="211"/>
      <c r="B73" s="211"/>
      <c r="C73" s="211"/>
      <c r="D73" s="211"/>
      <c r="E73" s="211"/>
      <c r="F73" s="211"/>
      <c r="G73" s="211"/>
      <c r="H73" s="211"/>
      <c r="I73" s="211"/>
      <c r="J73" s="211"/>
    </row>
    <row r="74" spans="1:10" x14ac:dyDescent="0.35">
      <c r="A74" s="211"/>
      <c r="B74" s="211"/>
      <c r="C74" s="211"/>
      <c r="D74" s="211"/>
      <c r="E74" s="211"/>
      <c r="F74" s="211"/>
      <c r="G74" s="211"/>
      <c r="H74" s="211"/>
      <c r="I74" s="211"/>
      <c r="J74" s="211"/>
    </row>
    <row r="75" spans="1:10" x14ac:dyDescent="0.35">
      <c r="A75" s="211"/>
      <c r="B75" s="211"/>
      <c r="C75" s="211"/>
      <c r="D75" s="211"/>
      <c r="E75" s="211"/>
      <c r="F75" s="211"/>
      <c r="G75" s="211"/>
      <c r="H75" s="211"/>
      <c r="I75" s="211"/>
      <c r="J75" s="211"/>
    </row>
    <row r="76" spans="1:10" x14ac:dyDescent="0.35">
      <c r="A76" s="211"/>
      <c r="B76" s="211"/>
      <c r="C76" s="211"/>
      <c r="D76" s="211"/>
      <c r="E76" s="211"/>
      <c r="F76" s="211"/>
      <c r="G76" s="211"/>
      <c r="H76" s="211"/>
      <c r="I76" s="211"/>
      <c r="J76" s="211"/>
    </row>
    <row r="77" spans="1:10" x14ac:dyDescent="0.35">
      <c r="A77" s="211"/>
      <c r="B77" s="211"/>
      <c r="C77" s="211"/>
      <c r="D77" s="211"/>
      <c r="E77" s="211"/>
      <c r="F77" s="211"/>
      <c r="G77" s="211"/>
      <c r="H77" s="211"/>
      <c r="I77" s="211"/>
      <c r="J77" s="211"/>
    </row>
    <row r="78" spans="1:10" x14ac:dyDescent="0.35">
      <c r="A78" s="211"/>
      <c r="B78" s="211"/>
      <c r="C78" s="211"/>
      <c r="D78" s="211"/>
      <c r="E78" s="211"/>
      <c r="F78" s="211"/>
      <c r="G78" s="211"/>
      <c r="H78" s="211"/>
      <c r="I78" s="211"/>
      <c r="J78" s="211"/>
    </row>
    <row r="79" spans="1:10" x14ac:dyDescent="0.35">
      <c r="A79" s="211"/>
      <c r="B79" s="211"/>
      <c r="C79" s="211"/>
      <c r="D79" s="211"/>
      <c r="E79" s="211"/>
      <c r="F79" s="211"/>
      <c r="G79" s="211"/>
      <c r="H79" s="211"/>
      <c r="I79" s="211"/>
      <c r="J79" s="211"/>
    </row>
    <row r="80" spans="1:10" x14ac:dyDescent="0.35">
      <c r="A80" s="211"/>
      <c r="B80" s="211"/>
      <c r="C80" s="211"/>
      <c r="D80" s="211"/>
      <c r="E80" s="211"/>
      <c r="F80" s="211"/>
      <c r="G80" s="211"/>
      <c r="H80" s="211"/>
      <c r="I80" s="211"/>
      <c r="J80" s="211"/>
    </row>
    <row r="81" spans="1:10" x14ac:dyDescent="0.35">
      <c r="A81" s="211"/>
      <c r="B81" s="211"/>
      <c r="C81" s="211"/>
      <c r="D81" s="211"/>
      <c r="E81" s="211"/>
      <c r="F81" s="211"/>
      <c r="G81" s="211"/>
      <c r="H81" s="211"/>
      <c r="I81" s="211"/>
      <c r="J81" s="211"/>
    </row>
    <row r="82" spans="1:10" x14ac:dyDescent="0.35">
      <c r="A82" s="211"/>
      <c r="B82" s="211"/>
      <c r="C82" s="211"/>
      <c r="D82" s="211"/>
      <c r="E82" s="211"/>
      <c r="F82" s="211"/>
      <c r="G82" s="211"/>
      <c r="H82" s="211"/>
      <c r="I82" s="211"/>
      <c r="J82" s="211"/>
    </row>
    <row r="83" spans="1:10" x14ac:dyDescent="0.35">
      <c r="A83" s="211"/>
      <c r="B83" s="211"/>
      <c r="C83" s="211"/>
      <c r="D83" s="211"/>
      <c r="E83" s="211"/>
      <c r="F83" s="211"/>
      <c r="G83" s="211"/>
      <c r="H83" s="211"/>
      <c r="I83" s="211"/>
      <c r="J83" s="211"/>
    </row>
    <row r="84" spans="1:10" x14ac:dyDescent="0.35">
      <c r="A84" s="211"/>
      <c r="B84" s="211"/>
      <c r="C84" s="211"/>
      <c r="D84" s="211"/>
      <c r="E84" s="211"/>
      <c r="F84" s="211"/>
      <c r="G84" s="211"/>
      <c r="H84" s="211"/>
      <c r="I84" s="211"/>
      <c r="J84" s="211"/>
    </row>
    <row r="85" spans="1:10" x14ac:dyDescent="0.35">
      <c r="A85" s="211"/>
      <c r="B85" s="211"/>
      <c r="C85" s="211"/>
      <c r="D85" s="211"/>
      <c r="E85" s="211"/>
      <c r="F85" s="211"/>
      <c r="G85" s="211"/>
      <c r="H85" s="211"/>
      <c r="I85" s="211"/>
      <c r="J85" s="211"/>
    </row>
    <row r="86" spans="1:10" x14ac:dyDescent="0.35">
      <c r="A86" s="211"/>
      <c r="B86" s="211"/>
      <c r="C86" s="211"/>
      <c r="D86" s="211"/>
      <c r="E86" s="211"/>
      <c r="F86" s="211"/>
      <c r="G86" s="211"/>
      <c r="H86" s="211"/>
      <c r="I86" s="211"/>
      <c r="J86" s="211"/>
    </row>
    <row r="87" spans="1:10" x14ac:dyDescent="0.35">
      <c r="A87" s="211"/>
      <c r="B87" s="211"/>
      <c r="C87" s="211"/>
      <c r="D87" s="211"/>
      <c r="E87" s="211"/>
      <c r="F87" s="211"/>
      <c r="G87" s="211"/>
      <c r="H87" s="211"/>
      <c r="I87" s="211"/>
      <c r="J87" s="211"/>
    </row>
    <row r="88" spans="1:10" x14ac:dyDescent="0.35">
      <c r="A88" s="211"/>
      <c r="B88" s="211"/>
      <c r="C88" s="211"/>
      <c r="D88" s="211"/>
      <c r="E88" s="211"/>
      <c r="F88" s="211"/>
      <c r="G88" s="211"/>
      <c r="H88" s="211"/>
      <c r="I88" s="211"/>
      <c r="J88" s="211"/>
    </row>
    <row r="89" spans="1:10" x14ac:dyDescent="0.35">
      <c r="A89" s="211"/>
      <c r="B89" s="211"/>
      <c r="C89" s="211"/>
      <c r="D89" s="211"/>
      <c r="E89" s="211"/>
      <c r="F89" s="211"/>
      <c r="G89" s="211"/>
      <c r="H89" s="211"/>
      <c r="I89" s="211"/>
      <c r="J89" s="211"/>
    </row>
    <row r="90" spans="1:10" x14ac:dyDescent="0.35">
      <c r="A90" s="211"/>
      <c r="B90" s="211"/>
      <c r="C90" s="211"/>
      <c r="D90" s="211"/>
      <c r="E90" s="211"/>
      <c r="F90" s="211"/>
      <c r="G90" s="211"/>
      <c r="H90" s="211"/>
      <c r="I90" s="211"/>
      <c r="J90" s="211"/>
    </row>
    <row r="91" spans="1:10" x14ac:dyDescent="0.35">
      <c r="A91" s="211"/>
      <c r="B91" s="211"/>
      <c r="C91" s="211"/>
      <c r="D91" s="211"/>
      <c r="E91" s="211"/>
      <c r="F91" s="211"/>
      <c r="G91" s="211"/>
      <c r="H91" s="211"/>
      <c r="I91" s="211"/>
      <c r="J91" s="211"/>
    </row>
    <row r="92" spans="1:10" x14ac:dyDescent="0.35">
      <c r="A92" s="211"/>
      <c r="B92" s="211"/>
      <c r="C92" s="211"/>
      <c r="D92" s="211"/>
      <c r="E92" s="211"/>
      <c r="F92" s="211"/>
      <c r="G92" s="211"/>
      <c r="H92" s="211"/>
      <c r="I92" s="211"/>
      <c r="J92" s="211"/>
    </row>
    <row r="93" spans="1:10" x14ac:dyDescent="0.35">
      <c r="A93" s="211"/>
      <c r="B93" s="211"/>
      <c r="C93" s="211"/>
      <c r="D93" s="211"/>
      <c r="E93" s="211"/>
      <c r="F93" s="211"/>
      <c r="G93" s="211"/>
      <c r="H93" s="211"/>
      <c r="I93" s="211"/>
      <c r="J93" s="211"/>
    </row>
    <row r="94" spans="1:10" x14ac:dyDescent="0.35">
      <c r="A94" s="211"/>
      <c r="B94" s="211"/>
      <c r="C94" s="211"/>
      <c r="D94" s="211"/>
      <c r="E94" s="211"/>
      <c r="F94" s="211"/>
      <c r="G94" s="211"/>
      <c r="H94" s="211"/>
      <c r="I94" s="211"/>
      <c r="J94" s="211"/>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BL52"/>
  <sheetViews>
    <sheetView zoomScale="55" zoomScaleNormal="55" workbookViewId="0">
      <pane ySplit="5" topLeftCell="A24" activePane="bottomLeft" state="frozen"/>
      <selection pane="bottomLeft" activeCell="AA49" sqref="AA49"/>
    </sheetView>
  </sheetViews>
  <sheetFormatPr baseColWidth="10" defaultColWidth="11.54296875" defaultRowHeight="15.5" x14ac:dyDescent="0.35"/>
  <cols>
    <col min="1" max="1" width="11.54296875" style="610"/>
    <col min="2" max="2" width="31.7265625" style="610" customWidth="1"/>
    <col min="3" max="4" width="11.54296875" style="891"/>
    <col min="5" max="5" width="31.7265625" style="891" customWidth="1"/>
    <col min="6" max="7" width="11.54296875" style="891"/>
    <col min="8" max="8" width="31.54296875" style="610" customWidth="1"/>
    <col min="9" max="10" width="11.54296875" style="610"/>
    <col min="11" max="11" width="35" style="610" customWidth="1"/>
    <col min="12" max="12" width="11.54296875" style="610"/>
    <col min="13" max="17" width="2" style="610" customWidth="1"/>
    <col min="18" max="18" width="11.54296875" style="610"/>
    <col min="19" max="19" width="11.7265625" style="610" bestFit="1" customWidth="1"/>
    <col min="20" max="21" width="12.26953125" style="610" bestFit="1" customWidth="1"/>
    <col min="22" max="22" width="12.26953125" style="610" customWidth="1"/>
    <col min="23" max="29" width="12.26953125" style="610" bestFit="1" customWidth="1"/>
    <col min="30" max="30" width="11.54296875" style="610"/>
    <col min="31" max="31" width="11.7265625" style="610" bestFit="1" customWidth="1"/>
    <col min="32" max="33" width="12.26953125" style="610" bestFit="1" customWidth="1"/>
    <col min="34" max="34" width="12.26953125" style="610" customWidth="1"/>
    <col min="35" max="41" width="12.26953125" style="610" bestFit="1" customWidth="1"/>
    <col min="42" max="42" width="11.54296875" style="610"/>
    <col min="43" max="43" width="11.7265625" style="610" bestFit="1" customWidth="1"/>
    <col min="44" max="45" width="12.26953125" style="610" bestFit="1" customWidth="1"/>
    <col min="46" max="46" width="12.26953125" style="610" customWidth="1"/>
    <col min="47" max="53" width="12.26953125" style="610" bestFit="1" customWidth="1"/>
    <col min="54" max="56" width="11.7265625" style="610" bestFit="1" customWidth="1"/>
    <col min="57" max="57" width="11.7265625" style="610" customWidth="1"/>
    <col min="58" max="64" width="11.7265625" style="610" bestFit="1" customWidth="1"/>
    <col min="65" max="16384" width="11.54296875" style="610"/>
  </cols>
  <sheetData>
    <row r="1" spans="1:64" x14ac:dyDescent="0.35">
      <c r="A1" s="1449" t="s">
        <v>856</v>
      </c>
      <c r="B1" s="1449"/>
      <c r="C1" s="1449"/>
      <c r="D1" s="1449"/>
      <c r="E1" s="1449"/>
      <c r="F1" s="1449"/>
      <c r="G1" s="1449"/>
      <c r="H1" s="1449"/>
      <c r="I1" s="1449"/>
      <c r="J1" s="1449"/>
      <c r="K1" s="1449"/>
      <c r="L1" s="861"/>
      <c r="M1" s="861"/>
      <c r="N1" s="861"/>
      <c r="O1" s="861"/>
      <c r="P1" s="861"/>
      <c r="Q1" s="861"/>
      <c r="R1" s="861"/>
      <c r="S1" s="861"/>
      <c r="T1" s="861"/>
      <c r="U1" s="861"/>
      <c r="V1" s="861"/>
      <c r="W1" s="861"/>
      <c r="X1" s="861"/>
      <c r="Y1" s="861"/>
      <c r="Z1" s="861"/>
      <c r="AA1" s="861"/>
      <c r="AB1" s="861"/>
      <c r="AC1" s="861"/>
      <c r="AD1" s="861"/>
      <c r="AE1" s="861"/>
      <c r="AF1" s="861"/>
      <c r="AG1" s="861"/>
      <c r="AH1" s="861"/>
      <c r="AI1" s="861"/>
      <c r="AJ1" s="861"/>
      <c r="AK1" s="861"/>
      <c r="AL1" s="861"/>
      <c r="AM1" s="861"/>
      <c r="AN1" s="861"/>
      <c r="AO1" s="861"/>
      <c r="AP1" s="861"/>
      <c r="AQ1" s="861"/>
      <c r="AR1" s="861"/>
      <c r="AS1" s="861"/>
      <c r="AT1" s="861"/>
      <c r="AU1" s="861"/>
      <c r="AV1" s="861"/>
      <c r="AW1" s="861"/>
      <c r="AX1" s="861"/>
      <c r="AY1" s="861"/>
      <c r="AZ1" s="861"/>
      <c r="BA1" s="861"/>
      <c r="BB1" s="861"/>
      <c r="BC1" s="861"/>
      <c r="BD1" s="861"/>
      <c r="BE1" s="861"/>
      <c r="BF1" s="861"/>
      <c r="BG1" s="861"/>
      <c r="BH1" s="861"/>
      <c r="BI1" s="861"/>
      <c r="BJ1" s="861"/>
      <c r="BK1" s="861"/>
      <c r="BL1" s="861"/>
    </row>
    <row r="2" spans="1:64" ht="80.650000000000006" customHeight="1" thickBot="1" x14ac:dyDescent="0.4">
      <c r="A2" s="1314" t="s">
        <v>1127</v>
      </c>
      <c r="B2" s="1314"/>
      <c r="C2" s="1314"/>
      <c r="D2" s="1314"/>
      <c r="E2" s="1314"/>
      <c r="F2" s="1314"/>
      <c r="G2" s="1314"/>
      <c r="H2" s="1314"/>
      <c r="I2" s="1314"/>
      <c r="J2" s="1314"/>
      <c r="K2" s="862"/>
      <c r="L2" s="452"/>
      <c r="M2" s="452"/>
      <c r="N2" s="452"/>
      <c r="O2" s="452"/>
      <c r="P2" s="452"/>
      <c r="Q2" s="452"/>
      <c r="R2" s="1401" t="s">
        <v>854</v>
      </c>
      <c r="S2" s="1401"/>
      <c r="T2" s="861"/>
      <c r="U2" s="861"/>
      <c r="V2" s="861"/>
      <c r="W2" s="861"/>
      <c r="X2" s="861"/>
      <c r="Y2" s="861"/>
      <c r="Z2" s="861"/>
      <c r="AA2" s="861"/>
      <c r="AB2" s="861"/>
      <c r="AC2" s="861"/>
      <c r="AD2" s="1401" t="s">
        <v>854</v>
      </c>
      <c r="AE2" s="1401"/>
      <c r="AF2" s="861"/>
      <c r="AG2" s="861"/>
      <c r="AH2" s="861"/>
      <c r="AI2" s="861"/>
      <c r="AJ2" s="861"/>
      <c r="AK2" s="861"/>
      <c r="AL2" s="861"/>
      <c r="AM2" s="861"/>
      <c r="AN2" s="861"/>
      <c r="AO2" s="861"/>
      <c r="AP2" s="1401" t="s">
        <v>854</v>
      </c>
      <c r="AQ2" s="1401"/>
      <c r="AR2" s="861"/>
      <c r="AS2" s="861"/>
      <c r="AT2" s="861"/>
      <c r="AU2" s="861"/>
      <c r="AV2" s="861"/>
      <c r="AW2" s="861"/>
      <c r="AX2" s="861"/>
      <c r="AY2" s="861"/>
      <c r="AZ2" s="861"/>
      <c r="BA2" s="861"/>
      <c r="BB2" s="1401" t="s">
        <v>854</v>
      </c>
      <c r="BC2" s="1401"/>
      <c r="BD2" s="861"/>
      <c r="BE2" s="861"/>
      <c r="BF2" s="861"/>
      <c r="BG2" s="861"/>
      <c r="BH2" s="861"/>
      <c r="BI2" s="861"/>
      <c r="BJ2" s="861"/>
      <c r="BK2" s="861"/>
      <c r="BL2" s="861"/>
    </row>
    <row r="3" spans="1:64" ht="25.15" customHeight="1" thickBot="1" x14ac:dyDescent="0.4">
      <c r="A3" s="736"/>
      <c r="B3" s="1446">
        <f>Betriebsdaten!$B$29</f>
        <v>2022</v>
      </c>
      <c r="C3" s="1446"/>
      <c r="D3" s="1446"/>
      <c r="E3" s="1446">
        <f>Betriebsdaten!$B$30</f>
        <v>2021</v>
      </c>
      <c r="F3" s="1446"/>
      <c r="G3" s="1446"/>
      <c r="H3" s="1446">
        <f>Betriebsdaten!$B$31</f>
        <v>2020</v>
      </c>
      <c r="I3" s="1446"/>
      <c r="J3" s="1446"/>
      <c r="K3" s="863"/>
      <c r="R3" s="1403">
        <f>Betriebsdaten!$B$29</f>
        <v>2022</v>
      </c>
      <c r="S3" s="1404"/>
      <c r="T3" s="1404"/>
      <c r="U3" s="1404"/>
      <c r="V3" s="1404"/>
      <c r="W3" s="1405"/>
      <c r="X3" s="1405"/>
      <c r="Y3" s="1404"/>
      <c r="Z3" s="1404"/>
      <c r="AA3" s="1404"/>
      <c r="AB3" s="1404"/>
      <c r="AC3" s="1406"/>
      <c r="AD3" s="1407">
        <f>Betriebsdaten!$B$30</f>
        <v>2021</v>
      </c>
      <c r="AE3" s="1408"/>
      <c r="AF3" s="1408"/>
      <c r="AG3" s="1408"/>
      <c r="AH3" s="1408"/>
      <c r="AI3" s="1409"/>
      <c r="AJ3" s="1409"/>
      <c r="AK3" s="1408"/>
      <c r="AL3" s="1408"/>
      <c r="AM3" s="1408"/>
      <c r="AN3" s="1408"/>
      <c r="AO3" s="1410"/>
      <c r="AP3" s="1411">
        <f>Betriebsdaten!$B$31</f>
        <v>2020</v>
      </c>
      <c r="AQ3" s="1412"/>
      <c r="AR3" s="1412"/>
      <c r="AS3" s="1412"/>
      <c r="AT3" s="1412"/>
      <c r="AU3" s="1413"/>
      <c r="AV3" s="1413"/>
      <c r="AW3" s="1412"/>
      <c r="AX3" s="1412"/>
      <c r="AY3" s="1412"/>
      <c r="AZ3" s="1412"/>
      <c r="BA3" s="1445"/>
      <c r="BB3" s="1414" t="s">
        <v>36</v>
      </c>
      <c r="BC3" s="1415"/>
      <c r="BD3" s="1415"/>
      <c r="BE3" s="1415"/>
      <c r="BF3" s="1416"/>
      <c r="BG3" s="1416"/>
      <c r="BH3" s="1415"/>
      <c r="BI3" s="1415"/>
      <c r="BJ3" s="1415"/>
      <c r="BK3" s="1415"/>
      <c r="BL3" s="1417"/>
    </row>
    <row r="4" spans="1:64" ht="25.15" customHeight="1" thickBot="1" x14ac:dyDescent="0.5">
      <c r="A4" s="113"/>
      <c r="B4" s="113" t="s">
        <v>102</v>
      </c>
      <c r="C4" s="864" t="s">
        <v>238</v>
      </c>
      <c r="D4" s="864" t="s">
        <v>639</v>
      </c>
      <c r="E4" s="113" t="s">
        <v>102</v>
      </c>
      <c r="F4" s="864" t="s">
        <v>238</v>
      </c>
      <c r="G4" s="864" t="s">
        <v>639</v>
      </c>
      <c r="H4" s="113" t="s">
        <v>102</v>
      </c>
      <c r="I4" s="864" t="s">
        <v>238</v>
      </c>
      <c r="J4" s="864" t="s">
        <v>639</v>
      </c>
      <c r="K4" s="113" t="s">
        <v>1010</v>
      </c>
      <c r="R4" s="1224" t="s">
        <v>37</v>
      </c>
      <c r="S4" s="1224" t="s">
        <v>86</v>
      </c>
      <c r="T4" s="745" t="s">
        <v>32</v>
      </c>
      <c r="U4" s="746" t="s">
        <v>13</v>
      </c>
      <c r="V4" s="747" t="s">
        <v>668</v>
      </c>
      <c r="W4" s="748" t="s">
        <v>867</v>
      </c>
      <c r="X4" s="748" t="s">
        <v>868</v>
      </c>
      <c r="Y4" s="749" t="s">
        <v>16</v>
      </c>
      <c r="Z4" s="748" t="s">
        <v>611</v>
      </c>
      <c r="AA4" s="746" t="s">
        <v>18</v>
      </c>
      <c r="AB4" s="746" t="s">
        <v>19</v>
      </c>
      <c r="AC4" s="750" t="s">
        <v>20</v>
      </c>
      <c r="AD4" s="1226" t="s">
        <v>37</v>
      </c>
      <c r="AE4" s="1226" t="s">
        <v>86</v>
      </c>
      <c r="AF4" s="751" t="s">
        <v>32</v>
      </c>
      <c r="AG4" s="752" t="s">
        <v>13</v>
      </c>
      <c r="AH4" s="753" t="s">
        <v>668</v>
      </c>
      <c r="AI4" s="754" t="s">
        <v>867</v>
      </c>
      <c r="AJ4" s="754" t="s">
        <v>868</v>
      </c>
      <c r="AK4" s="755" t="s">
        <v>16</v>
      </c>
      <c r="AL4" s="754" t="s">
        <v>611</v>
      </c>
      <c r="AM4" s="752" t="s">
        <v>18</v>
      </c>
      <c r="AN4" s="752" t="s">
        <v>19</v>
      </c>
      <c r="AO4" s="756" t="s">
        <v>20</v>
      </c>
      <c r="AP4" s="1228" t="s">
        <v>37</v>
      </c>
      <c r="AQ4" s="1228" t="s">
        <v>86</v>
      </c>
      <c r="AR4" s="757" t="s">
        <v>32</v>
      </c>
      <c r="AS4" s="758" t="s">
        <v>13</v>
      </c>
      <c r="AT4" s="759" t="s">
        <v>668</v>
      </c>
      <c r="AU4" s="760" t="s">
        <v>867</v>
      </c>
      <c r="AV4" s="760" t="s">
        <v>868</v>
      </c>
      <c r="AW4" s="761" t="s">
        <v>16</v>
      </c>
      <c r="AX4" s="760" t="s">
        <v>611</v>
      </c>
      <c r="AY4" s="758" t="s">
        <v>18</v>
      </c>
      <c r="AZ4" s="758" t="s">
        <v>19</v>
      </c>
      <c r="BA4" s="762" t="s">
        <v>20</v>
      </c>
      <c r="BB4" s="1206" t="s">
        <v>86</v>
      </c>
      <c r="BC4" s="763" t="s">
        <v>32</v>
      </c>
      <c r="BD4" s="764" t="s">
        <v>13</v>
      </c>
      <c r="BE4" s="765" t="s">
        <v>668</v>
      </c>
      <c r="BF4" s="766" t="s">
        <v>867</v>
      </c>
      <c r="BG4" s="766" t="s">
        <v>868</v>
      </c>
      <c r="BH4" s="767" t="s">
        <v>16</v>
      </c>
      <c r="BI4" s="766" t="s">
        <v>611</v>
      </c>
      <c r="BJ4" s="764" t="s">
        <v>18</v>
      </c>
      <c r="BK4" s="764" t="s">
        <v>19</v>
      </c>
      <c r="BL4" s="768" t="s">
        <v>20</v>
      </c>
    </row>
    <row r="5" spans="1:64" ht="25.15" customHeight="1" thickBot="1" x14ac:dyDescent="0.4">
      <c r="A5" s="113"/>
      <c r="B5" s="113"/>
      <c r="C5" s="864" t="s">
        <v>806</v>
      </c>
      <c r="D5" s="864" t="s">
        <v>251</v>
      </c>
      <c r="E5" s="113"/>
      <c r="F5" s="864" t="s">
        <v>806</v>
      </c>
      <c r="G5" s="864" t="s">
        <v>251</v>
      </c>
      <c r="H5" s="113"/>
      <c r="I5" s="864" t="s">
        <v>806</v>
      </c>
      <c r="J5" s="864" t="s">
        <v>251</v>
      </c>
      <c r="K5" s="411"/>
      <c r="R5" s="1225"/>
      <c r="S5" s="1225"/>
      <c r="T5" s="769" t="s">
        <v>1125</v>
      </c>
      <c r="U5" s="769" t="s">
        <v>1125</v>
      </c>
      <c r="V5" s="769" t="s">
        <v>1125</v>
      </c>
      <c r="W5" s="770" t="s">
        <v>1125</v>
      </c>
      <c r="X5" s="770" t="s">
        <v>1125</v>
      </c>
      <c r="Y5" s="769" t="s">
        <v>1125</v>
      </c>
      <c r="Z5" s="769" t="s">
        <v>1125</v>
      </c>
      <c r="AA5" s="769" t="s">
        <v>1125</v>
      </c>
      <c r="AB5" s="769" t="s">
        <v>1125</v>
      </c>
      <c r="AC5" s="769" t="s">
        <v>1125</v>
      </c>
      <c r="AD5" s="1227"/>
      <c r="AE5" s="1227"/>
      <c r="AF5" s="771" t="s">
        <v>1125</v>
      </c>
      <c r="AG5" s="771" t="s">
        <v>1125</v>
      </c>
      <c r="AH5" s="771" t="s">
        <v>1125</v>
      </c>
      <c r="AI5" s="772" t="s">
        <v>1125</v>
      </c>
      <c r="AJ5" s="772" t="s">
        <v>1125</v>
      </c>
      <c r="AK5" s="771" t="s">
        <v>1125</v>
      </c>
      <c r="AL5" s="771" t="s">
        <v>1125</v>
      </c>
      <c r="AM5" s="771" t="s">
        <v>1125</v>
      </c>
      <c r="AN5" s="771" t="s">
        <v>1125</v>
      </c>
      <c r="AO5" s="771" t="s">
        <v>1125</v>
      </c>
      <c r="AP5" s="1229"/>
      <c r="AQ5" s="1229"/>
      <c r="AR5" s="773" t="s">
        <v>1125</v>
      </c>
      <c r="AS5" s="773" t="s">
        <v>1125</v>
      </c>
      <c r="AT5" s="773" t="s">
        <v>1125</v>
      </c>
      <c r="AU5" s="774" t="s">
        <v>1125</v>
      </c>
      <c r="AV5" s="774" t="s">
        <v>1125</v>
      </c>
      <c r="AW5" s="773" t="s">
        <v>1125</v>
      </c>
      <c r="AX5" s="773" t="s">
        <v>1125</v>
      </c>
      <c r="AY5" s="773" t="s">
        <v>1125</v>
      </c>
      <c r="AZ5" s="773" t="s">
        <v>1125</v>
      </c>
      <c r="BA5" s="773" t="s">
        <v>1125</v>
      </c>
      <c r="BB5" s="1207"/>
      <c r="BC5" s="775" t="s">
        <v>1125</v>
      </c>
      <c r="BD5" s="775" t="s">
        <v>1125</v>
      </c>
      <c r="BE5" s="775" t="s">
        <v>1125</v>
      </c>
      <c r="BF5" s="776" t="s">
        <v>1125</v>
      </c>
      <c r="BG5" s="776" t="s">
        <v>1125</v>
      </c>
      <c r="BH5" s="775" t="s">
        <v>1125</v>
      </c>
      <c r="BI5" s="775" t="s">
        <v>1125</v>
      </c>
      <c r="BJ5" s="775" t="s">
        <v>1125</v>
      </c>
      <c r="BK5" s="775" t="s">
        <v>1125</v>
      </c>
      <c r="BL5" s="775" t="s">
        <v>1125</v>
      </c>
    </row>
    <row r="6" spans="1:64" ht="25.15" customHeight="1" thickBot="1" x14ac:dyDescent="0.4">
      <c r="A6" s="277"/>
      <c r="B6" s="724" t="s">
        <v>669</v>
      </c>
      <c r="C6" s="778"/>
      <c r="D6" s="779"/>
      <c r="E6" s="724" t="s">
        <v>669</v>
      </c>
      <c r="F6" s="778"/>
      <c r="G6" s="779"/>
      <c r="H6" s="724" t="s">
        <v>669</v>
      </c>
      <c r="I6" s="778"/>
      <c r="J6" s="779"/>
      <c r="K6" s="411"/>
      <c r="R6" s="780">
        <f>VLOOKUP(B6,'Tierbestand Tabellen'!$AE$5:$AF$44,2,FALSE)</f>
        <v>0</v>
      </c>
      <c r="S6" s="277">
        <f>D6*1000</f>
        <v>0</v>
      </c>
      <c r="T6" s="780">
        <f>VLOOKUP(R6,'Tierbestand Tabellen'!$AF$5:$AP$44,2,FALSE)*(S6/1000)</f>
        <v>0</v>
      </c>
      <c r="U6" s="780">
        <f>VLOOKUP(R6,'Tierbestand Tabellen'!$AF$5:$AP$44,3,FALSE)*(S6/1000)</f>
        <v>0</v>
      </c>
      <c r="V6" s="780">
        <f>VLOOKUP(R6,'Tierbestand Tabellen'!$AF$5:$AP$44,4,FALSE)*(S6/1000)</f>
        <v>0</v>
      </c>
      <c r="W6" s="780">
        <f>VLOOKUP(R6,'Tierbestand Tabellen'!$AF$5:$AP$44,5,FALSE)*(S6/1000)</f>
        <v>0</v>
      </c>
      <c r="X6" s="780">
        <f>VLOOKUP(R6,'Tierbestand Tabellen'!$AF$5:$AP$44,6,FALSE)*(S6/1000)</f>
        <v>0</v>
      </c>
      <c r="Y6" s="780">
        <f>VLOOKUP(R6,'Tierbestand Tabellen'!$AF$5:$AP$44,7,FALSE)*(S6/1000)</f>
        <v>0</v>
      </c>
      <c r="Z6" s="780">
        <f>VLOOKUP(R6,'Tierbestand Tabellen'!$AF$5:$AP$44,8,FALSE)*(S6/1000)</f>
        <v>0</v>
      </c>
      <c r="AA6" s="780">
        <f>VLOOKUP(R6,'Tierbestand Tabellen'!$AF$5:$AP$44,9,FALSE)*(S6/1000)</f>
        <v>0</v>
      </c>
      <c r="AB6" s="780">
        <f>VLOOKUP(R6,'Tierbestand Tabellen'!$AF$5:$AP$44,10,FALSE)*(S6/1000)</f>
        <v>0</v>
      </c>
      <c r="AC6" s="780">
        <f>VLOOKUP(R6,'Tierbestand Tabellen'!$AF$5:$AP$44,11,FALSE)*(S6/1000)</f>
        <v>0</v>
      </c>
      <c r="AD6" s="277">
        <f>VLOOKUP(E6,'Tierbestand Tabellen'!$AE$5:$AF$44,2,FALSE)</f>
        <v>0</v>
      </c>
      <c r="AE6" s="277">
        <f>G6*1000</f>
        <v>0</v>
      </c>
      <c r="AF6" s="780">
        <f>VLOOKUP(AD6,'Tierbestand Tabellen'!$AF$5:$AP$44,2,FALSE)*(AE6/1000)</f>
        <v>0</v>
      </c>
      <c r="AG6" s="780">
        <f>VLOOKUP(AD6,'Tierbestand Tabellen'!$AF$5:$AP$44,3,FALSE)*(AE6/1000)</f>
        <v>0</v>
      </c>
      <c r="AH6" s="780">
        <f>VLOOKUP(AD6,'Tierbestand Tabellen'!$AF$5:$AP$44,4,FALSE)*(AE6/1000)</f>
        <v>0</v>
      </c>
      <c r="AI6" s="780">
        <f>VLOOKUP(AD6,'Tierbestand Tabellen'!$AF$5:$AP$44,5,FALSE)*(AE6/1000)</f>
        <v>0</v>
      </c>
      <c r="AJ6" s="780">
        <f>VLOOKUP(AD6,'Tierbestand Tabellen'!$AF$5:$AP$44,6,FALSE)*(AE6/1000)</f>
        <v>0</v>
      </c>
      <c r="AK6" s="780">
        <f>VLOOKUP(AD6,'Tierbestand Tabellen'!$AF$5:$AP$44,7,FALSE)*(AE6/1000)</f>
        <v>0</v>
      </c>
      <c r="AL6" s="780">
        <f>VLOOKUP(AD6,'Tierbestand Tabellen'!$AF$5:$AP$44,8,FALSE)*(AE6/1000)</f>
        <v>0</v>
      </c>
      <c r="AM6" s="780">
        <f>VLOOKUP(AD6,'Tierbestand Tabellen'!$AF$5:$AP$44,9,FALSE)*(AE6/1000)</f>
        <v>0</v>
      </c>
      <c r="AN6" s="780">
        <f>VLOOKUP(AD6,'Tierbestand Tabellen'!$AF$5:$AP$44,10,FALSE)*(AE6/1000)</f>
        <v>0</v>
      </c>
      <c r="AO6" s="780">
        <f>VLOOKUP(AD6,'Tierbestand Tabellen'!$AF$5:$AP$44,11,FALSE)*(AE6/1000)</f>
        <v>0</v>
      </c>
      <c r="AP6" s="277">
        <f>VLOOKUP(H6,'Tierbestand Tabellen'!$AE$5:$AF$44,2,FALSE)</f>
        <v>0</v>
      </c>
      <c r="AQ6" s="277">
        <f>J6*1000</f>
        <v>0</v>
      </c>
      <c r="AR6" s="780">
        <f>VLOOKUP(AP6,'Tierbestand Tabellen'!$AF$5:$AP$44,2,FALSE)*(AQ6/1000)</f>
        <v>0</v>
      </c>
      <c r="AS6" s="780">
        <f>VLOOKUP(AP6,'Tierbestand Tabellen'!$AF$5:$AP$44,3,FALSE)*(AQ6/1000)</f>
        <v>0</v>
      </c>
      <c r="AT6" s="780">
        <f>VLOOKUP(AP6,'Tierbestand Tabellen'!$AF$5:$AP$44,4,FALSE)*(AQ6/1000)</f>
        <v>0</v>
      </c>
      <c r="AU6" s="780">
        <f>VLOOKUP(AP6,'Tierbestand Tabellen'!$AF$5:$AP$44,5,FALSE)*(AQ6/1000)</f>
        <v>0</v>
      </c>
      <c r="AV6" s="780">
        <f>VLOOKUP(AP6,'Tierbestand Tabellen'!$AF$5:$AP$44,6,FALSE)*(AQ6/1000)</f>
        <v>0</v>
      </c>
      <c r="AW6" s="780">
        <f>VLOOKUP(AP6,'Tierbestand Tabellen'!$AF$5:$AP$44,7,FALSE)*(AQ6/1000)</f>
        <v>0</v>
      </c>
      <c r="AX6" s="780">
        <f>VLOOKUP(AP6,'Tierbestand Tabellen'!$AF$5:$AP$44,8,FALSE)*(AQ6/1000)</f>
        <v>0</v>
      </c>
      <c r="AY6" s="780">
        <f>VLOOKUP(AP6,'Tierbestand Tabellen'!$AF$5:$AP$44,9,FALSE)*(AQ6/1000)</f>
        <v>0</v>
      </c>
      <c r="AZ6" s="780">
        <f>VLOOKUP(AP6,'Tierbestand Tabellen'!$AF$5:$AP$44,10,FALSE)*(AQ6/1000)</f>
        <v>0</v>
      </c>
      <c r="BA6" s="780">
        <f>VLOOKUP(AP6,'Tierbestand Tabellen'!$AF$5:$AP$44,11,FALSE)*(AQ6/1000)</f>
        <v>0</v>
      </c>
      <c r="BB6" s="277">
        <f t="shared" ref="BB6:BD10" si="0">AVERAGE(S6,AE6,AQ6)</f>
        <v>0</v>
      </c>
      <c r="BC6" s="277">
        <f t="shared" si="0"/>
        <v>0</v>
      </c>
      <c r="BD6" s="277">
        <f t="shared" si="0"/>
        <v>0</v>
      </c>
      <c r="BE6" s="277">
        <f t="shared" ref="BE6:BL10" si="1">AVERAGE(V6,AH6,AT6)</f>
        <v>0</v>
      </c>
      <c r="BF6" s="277">
        <f t="shared" si="1"/>
        <v>0</v>
      </c>
      <c r="BG6" s="277">
        <f t="shared" si="1"/>
        <v>0</v>
      </c>
      <c r="BH6" s="277">
        <f t="shared" si="1"/>
        <v>0</v>
      </c>
      <c r="BI6" s="277">
        <f t="shared" si="1"/>
        <v>0</v>
      </c>
      <c r="BJ6" s="277">
        <f t="shared" si="1"/>
        <v>0</v>
      </c>
      <c r="BK6" s="277">
        <f t="shared" si="1"/>
        <v>0</v>
      </c>
      <c r="BL6" s="277">
        <f t="shared" si="1"/>
        <v>0</v>
      </c>
    </row>
    <row r="7" spans="1:64" ht="25.15" customHeight="1" thickBot="1" x14ac:dyDescent="0.4">
      <c r="A7" s="277"/>
      <c r="B7" s="724" t="s">
        <v>669</v>
      </c>
      <c r="C7" s="778"/>
      <c r="D7" s="779"/>
      <c r="E7" s="724" t="s">
        <v>669</v>
      </c>
      <c r="F7" s="778"/>
      <c r="G7" s="779"/>
      <c r="H7" s="724" t="s">
        <v>669</v>
      </c>
      <c r="I7" s="778"/>
      <c r="J7" s="779"/>
      <c r="K7" s="411"/>
      <c r="R7" s="780">
        <f>VLOOKUP(B7,'Tierbestand Tabellen'!$AE$5:$AF$44,2,FALSE)</f>
        <v>0</v>
      </c>
      <c r="S7" s="277">
        <f t="shared" ref="S7:S9" si="2">D7*1000</f>
        <v>0</v>
      </c>
      <c r="T7" s="780">
        <f>VLOOKUP(R7,'Tierbestand Tabellen'!$AF$5:$AP$44,2,FALSE)*(S7/1000)</f>
        <v>0</v>
      </c>
      <c r="U7" s="780">
        <f>VLOOKUP(R7,'Tierbestand Tabellen'!$AF$5:$AP$44,3,FALSE)*(S7/1000)</f>
        <v>0</v>
      </c>
      <c r="V7" s="780">
        <f>VLOOKUP(R7,'Tierbestand Tabellen'!$AF$5:$AP$44,4,FALSE)*(S7/1000)</f>
        <v>0</v>
      </c>
      <c r="W7" s="780">
        <f>VLOOKUP(R7,'Tierbestand Tabellen'!$AF$5:$AP$44,5,FALSE)*(S7/1000)</f>
        <v>0</v>
      </c>
      <c r="X7" s="780">
        <f>VLOOKUP(R7,'Tierbestand Tabellen'!$AF$5:$AP$44,6,FALSE)*(S7/1000)</f>
        <v>0</v>
      </c>
      <c r="Y7" s="780">
        <f>VLOOKUP(R7,'Tierbestand Tabellen'!$AF$5:$AP$44,7,FALSE)*(S7/1000)</f>
        <v>0</v>
      </c>
      <c r="Z7" s="780">
        <f>VLOOKUP(R7,'Tierbestand Tabellen'!$AF$5:$AP$44,8,FALSE)*(S7/1000)</f>
        <v>0</v>
      </c>
      <c r="AA7" s="780">
        <f>VLOOKUP(R7,'Tierbestand Tabellen'!$AF$5:$AP$44,9,FALSE)*(S7/1000)</f>
        <v>0</v>
      </c>
      <c r="AB7" s="780">
        <f>VLOOKUP(R7,'Tierbestand Tabellen'!$AF$5:$AP$44,10,FALSE)*(S7/1000)</f>
        <v>0</v>
      </c>
      <c r="AC7" s="780">
        <f>VLOOKUP(R7,'Tierbestand Tabellen'!$AF$5:$AP$44,11,FALSE)*(S7/1000)</f>
        <v>0</v>
      </c>
      <c r="AD7" s="277">
        <f>VLOOKUP(E7,'Tierbestand Tabellen'!$AE$5:$AF$44,2,FALSE)</f>
        <v>0</v>
      </c>
      <c r="AE7" s="277">
        <f t="shared" ref="AE7:AE10" si="3">G7*1000</f>
        <v>0</v>
      </c>
      <c r="AF7" s="780">
        <f>VLOOKUP(AD7,'Tierbestand Tabellen'!$AF$5:$AP$44,2,FALSE)*(AE7/1000)</f>
        <v>0</v>
      </c>
      <c r="AG7" s="780">
        <f>VLOOKUP(AD7,'Tierbestand Tabellen'!$AF$5:$AP$44,3,FALSE)*(AE7/1000)</f>
        <v>0</v>
      </c>
      <c r="AH7" s="780">
        <f>VLOOKUP(AD7,'Tierbestand Tabellen'!$AF$5:$AP$44,4,FALSE)*(AE7/1000)</f>
        <v>0</v>
      </c>
      <c r="AI7" s="780">
        <f>VLOOKUP(AD7,'Tierbestand Tabellen'!$AF$5:$AP$44,5,FALSE)*(AE7/1000)</f>
        <v>0</v>
      </c>
      <c r="AJ7" s="780">
        <f>VLOOKUP(AD7,'Tierbestand Tabellen'!$AF$5:$AP$44,6,FALSE)*(AE7/1000)</f>
        <v>0</v>
      </c>
      <c r="AK7" s="780">
        <f>VLOOKUP(AD7,'Tierbestand Tabellen'!$AF$5:$AP$44,7,FALSE)*(AE7/1000)</f>
        <v>0</v>
      </c>
      <c r="AL7" s="780">
        <f>VLOOKUP(AD7,'Tierbestand Tabellen'!$AF$5:$AP$44,8,FALSE)*(AE7/1000)</f>
        <v>0</v>
      </c>
      <c r="AM7" s="780">
        <f>VLOOKUP(AD7,'Tierbestand Tabellen'!$AF$5:$AP$44,9,FALSE)*(AE7/1000)</f>
        <v>0</v>
      </c>
      <c r="AN7" s="780">
        <f>VLOOKUP(AD7,'Tierbestand Tabellen'!$AF$5:$AP$44,10,FALSE)*(AE7/1000)</f>
        <v>0</v>
      </c>
      <c r="AO7" s="780">
        <f>VLOOKUP(AD7,'Tierbestand Tabellen'!$AF$5:$AP$44,11,FALSE)*(AE7/1000)</f>
        <v>0</v>
      </c>
      <c r="AP7" s="277">
        <f>VLOOKUP(H7,'Tierbestand Tabellen'!$AE$5:$AF$44,2,FALSE)</f>
        <v>0</v>
      </c>
      <c r="AQ7" s="277">
        <f t="shared" ref="AQ7:AQ10" si="4">J7*1000</f>
        <v>0</v>
      </c>
      <c r="AR7" s="780">
        <f>VLOOKUP(AP7,'Tierbestand Tabellen'!$AF$5:$AP$44,2,FALSE)*(AQ7/1000)</f>
        <v>0</v>
      </c>
      <c r="AS7" s="780">
        <f>VLOOKUP(AP7,'Tierbestand Tabellen'!$AF$5:$AP$44,3,FALSE)*(AQ7/1000)</f>
        <v>0</v>
      </c>
      <c r="AT7" s="780">
        <f>VLOOKUP(AP7,'Tierbestand Tabellen'!$AF$5:$AP$44,4,FALSE)*(AQ7/1000)</f>
        <v>0</v>
      </c>
      <c r="AU7" s="780">
        <f>VLOOKUP(AP7,'Tierbestand Tabellen'!$AF$5:$AP$44,5,FALSE)*(AQ7/1000)</f>
        <v>0</v>
      </c>
      <c r="AV7" s="780">
        <f>VLOOKUP(AP7,'Tierbestand Tabellen'!$AF$5:$AP$44,6,FALSE)*(AQ7/1000)</f>
        <v>0</v>
      </c>
      <c r="AW7" s="780">
        <f>VLOOKUP(AP7,'Tierbestand Tabellen'!$AF$5:$AP$44,7,FALSE)*(AQ7/1000)</f>
        <v>0</v>
      </c>
      <c r="AX7" s="780">
        <f>VLOOKUP(AP7,'Tierbestand Tabellen'!$AF$5:$AP$44,8,FALSE)*(AQ7/1000)</f>
        <v>0</v>
      </c>
      <c r="AY7" s="780">
        <f>VLOOKUP(AP7,'Tierbestand Tabellen'!$AF$5:$AP$44,9,FALSE)*(AQ7/1000)</f>
        <v>0</v>
      </c>
      <c r="AZ7" s="780">
        <f>VLOOKUP(AP7,'Tierbestand Tabellen'!$AF$5:$AP$44,10,FALSE)*(AQ7/1000)</f>
        <v>0</v>
      </c>
      <c r="BA7" s="780">
        <f>VLOOKUP(AP7,'Tierbestand Tabellen'!$AF$5:$AP$44,11,FALSE)*(AQ7/1000)</f>
        <v>0</v>
      </c>
      <c r="BB7" s="277">
        <f t="shared" si="0"/>
        <v>0</v>
      </c>
      <c r="BC7" s="277">
        <f t="shared" si="0"/>
        <v>0</v>
      </c>
      <c r="BD7" s="277">
        <f t="shared" si="0"/>
        <v>0</v>
      </c>
      <c r="BE7" s="277">
        <f t="shared" si="1"/>
        <v>0</v>
      </c>
      <c r="BF7" s="277">
        <f t="shared" si="1"/>
        <v>0</v>
      </c>
      <c r="BG7" s="277">
        <f t="shared" si="1"/>
        <v>0</v>
      </c>
      <c r="BH7" s="277">
        <f t="shared" si="1"/>
        <v>0</v>
      </c>
      <c r="BI7" s="277">
        <f t="shared" si="1"/>
        <v>0</v>
      </c>
      <c r="BJ7" s="277">
        <f t="shared" si="1"/>
        <v>0</v>
      </c>
      <c r="BK7" s="277">
        <f t="shared" si="1"/>
        <v>0</v>
      </c>
      <c r="BL7" s="277">
        <f t="shared" si="1"/>
        <v>0</v>
      </c>
    </row>
    <row r="8" spans="1:64" ht="25.15" customHeight="1" thickBot="1" x14ac:dyDescent="0.4">
      <c r="A8" s="277"/>
      <c r="B8" s="724" t="s">
        <v>669</v>
      </c>
      <c r="C8" s="778"/>
      <c r="D8" s="779"/>
      <c r="E8" s="724" t="s">
        <v>669</v>
      </c>
      <c r="F8" s="778"/>
      <c r="G8" s="779"/>
      <c r="H8" s="724" t="s">
        <v>669</v>
      </c>
      <c r="I8" s="778"/>
      <c r="J8" s="779"/>
      <c r="K8" s="411"/>
      <c r="R8" s="780">
        <f>VLOOKUP(B8,'Tierbestand Tabellen'!$AE$5:$AF$44,2,FALSE)</f>
        <v>0</v>
      </c>
      <c r="S8" s="277">
        <f t="shared" si="2"/>
        <v>0</v>
      </c>
      <c r="T8" s="780">
        <f>VLOOKUP(R8,'Tierbestand Tabellen'!$AF$5:$AP$44,2,FALSE)*(S8/1000)</f>
        <v>0</v>
      </c>
      <c r="U8" s="780">
        <f>VLOOKUP(R8,'Tierbestand Tabellen'!$AF$5:$AP$44,3,FALSE)*(S8/1000)</f>
        <v>0</v>
      </c>
      <c r="V8" s="780">
        <f>VLOOKUP(R8,'Tierbestand Tabellen'!$AF$5:$AP$44,4,FALSE)*(S8/1000)</f>
        <v>0</v>
      </c>
      <c r="W8" s="780">
        <f>VLOOKUP(R8,'Tierbestand Tabellen'!$AF$5:$AP$44,5,FALSE)*(S8/1000)</f>
        <v>0</v>
      </c>
      <c r="X8" s="780">
        <f>VLOOKUP(R8,'Tierbestand Tabellen'!$AF$5:$AP$44,6,FALSE)*(S8/1000)</f>
        <v>0</v>
      </c>
      <c r="Y8" s="780">
        <f>VLOOKUP(R8,'Tierbestand Tabellen'!$AF$5:$AP$44,7,FALSE)*(S8/1000)</f>
        <v>0</v>
      </c>
      <c r="Z8" s="780">
        <f>VLOOKUP(R8,'Tierbestand Tabellen'!$AF$5:$AP$44,8,FALSE)*(S8/1000)</f>
        <v>0</v>
      </c>
      <c r="AA8" s="780">
        <f>VLOOKUP(R8,'Tierbestand Tabellen'!$AF$5:$AP$44,9,FALSE)*(S8/1000)</f>
        <v>0</v>
      </c>
      <c r="AB8" s="780">
        <f>VLOOKUP(R8,'Tierbestand Tabellen'!$AF$5:$AP$44,10,FALSE)*(S8/1000)</f>
        <v>0</v>
      </c>
      <c r="AC8" s="780">
        <f>VLOOKUP(R8,'Tierbestand Tabellen'!$AF$5:$AP$44,11,FALSE)*(S8/1000)</f>
        <v>0</v>
      </c>
      <c r="AD8" s="277">
        <f>VLOOKUP(E8,'Tierbestand Tabellen'!$AE$5:$AF$44,2,FALSE)</f>
        <v>0</v>
      </c>
      <c r="AE8" s="277">
        <f t="shared" si="3"/>
        <v>0</v>
      </c>
      <c r="AF8" s="780">
        <f>VLOOKUP(AD8,'Tierbestand Tabellen'!$AF$5:$AP$44,2,FALSE)*(AE8/1000)</f>
        <v>0</v>
      </c>
      <c r="AG8" s="780">
        <f>VLOOKUP(AD8,'Tierbestand Tabellen'!$AF$5:$AP$44,3,FALSE)*(AE8/1000)</f>
        <v>0</v>
      </c>
      <c r="AH8" s="780">
        <f>VLOOKUP(AD8,'Tierbestand Tabellen'!$AF$5:$AP$44,4,FALSE)*(AE8/1000)</f>
        <v>0</v>
      </c>
      <c r="AI8" s="780">
        <f>VLOOKUP(AD8,'Tierbestand Tabellen'!$AF$5:$AP$44,5,FALSE)*(AE8/1000)</f>
        <v>0</v>
      </c>
      <c r="AJ8" s="780">
        <f>VLOOKUP(AD8,'Tierbestand Tabellen'!$AF$5:$AP$44,6,FALSE)*(AE8/1000)</f>
        <v>0</v>
      </c>
      <c r="AK8" s="780">
        <f>VLOOKUP(AD8,'Tierbestand Tabellen'!$AF$5:$AP$44,7,FALSE)*(AE8/1000)</f>
        <v>0</v>
      </c>
      <c r="AL8" s="780">
        <f>VLOOKUP(AD8,'Tierbestand Tabellen'!$AF$5:$AP$44,8,FALSE)*(AE8/1000)</f>
        <v>0</v>
      </c>
      <c r="AM8" s="780">
        <f>VLOOKUP(AD8,'Tierbestand Tabellen'!$AF$5:$AP$44,9,FALSE)*(AE8/1000)</f>
        <v>0</v>
      </c>
      <c r="AN8" s="780">
        <f>VLOOKUP(AD8,'Tierbestand Tabellen'!$AF$5:$AP$44,10,FALSE)*(AE8/1000)</f>
        <v>0</v>
      </c>
      <c r="AO8" s="780">
        <f>VLOOKUP(AD8,'Tierbestand Tabellen'!$AF$5:$AP$44,11,FALSE)*(AE8/1000)</f>
        <v>0</v>
      </c>
      <c r="AP8" s="277">
        <f>VLOOKUP(H8,'Tierbestand Tabellen'!$AE$5:$AF$44,2,FALSE)</f>
        <v>0</v>
      </c>
      <c r="AQ8" s="277">
        <f t="shared" si="4"/>
        <v>0</v>
      </c>
      <c r="AR8" s="780">
        <f>VLOOKUP(AP8,'Tierbestand Tabellen'!$AF$5:$AP$44,2,FALSE)*(AQ8/1000)</f>
        <v>0</v>
      </c>
      <c r="AS8" s="780">
        <f>VLOOKUP(AP8,'Tierbestand Tabellen'!$AF$5:$AP$44,3,FALSE)*(AQ8/1000)</f>
        <v>0</v>
      </c>
      <c r="AT8" s="780">
        <f>VLOOKUP(AP8,'Tierbestand Tabellen'!$AF$5:$AP$44,4,FALSE)*(AQ8/1000)</f>
        <v>0</v>
      </c>
      <c r="AU8" s="780">
        <f>VLOOKUP(AP8,'Tierbestand Tabellen'!$AF$5:$AP$44,5,FALSE)*(AQ8/1000)</f>
        <v>0</v>
      </c>
      <c r="AV8" s="780">
        <f>VLOOKUP(AP8,'Tierbestand Tabellen'!$AF$5:$AP$44,6,FALSE)*(AQ8/1000)</f>
        <v>0</v>
      </c>
      <c r="AW8" s="780">
        <f>VLOOKUP(AP8,'Tierbestand Tabellen'!$AF$5:$AP$44,7,FALSE)*(AQ8/1000)</f>
        <v>0</v>
      </c>
      <c r="AX8" s="780">
        <f>VLOOKUP(AP8,'Tierbestand Tabellen'!$AF$5:$AP$44,8,FALSE)*(AQ8/1000)</f>
        <v>0</v>
      </c>
      <c r="AY8" s="780">
        <f>VLOOKUP(AP8,'Tierbestand Tabellen'!$AF$5:$AP$44,9,FALSE)*(AQ8/1000)</f>
        <v>0</v>
      </c>
      <c r="AZ8" s="780">
        <f>VLOOKUP(AP8,'Tierbestand Tabellen'!$AF$5:$AP$44,10,FALSE)*(AQ8/1000)</f>
        <v>0</v>
      </c>
      <c r="BA8" s="780">
        <f>VLOOKUP(AP8,'Tierbestand Tabellen'!$AF$5:$AP$44,11,FALSE)*(AQ8/1000)</f>
        <v>0</v>
      </c>
      <c r="BB8" s="277">
        <f t="shared" si="0"/>
        <v>0</v>
      </c>
      <c r="BC8" s="277">
        <f t="shared" si="0"/>
        <v>0</v>
      </c>
      <c r="BD8" s="277">
        <f t="shared" si="0"/>
        <v>0</v>
      </c>
      <c r="BE8" s="277">
        <f t="shared" si="1"/>
        <v>0</v>
      </c>
      <c r="BF8" s="277">
        <f t="shared" si="1"/>
        <v>0</v>
      </c>
      <c r="BG8" s="277">
        <f t="shared" si="1"/>
        <v>0</v>
      </c>
      <c r="BH8" s="277">
        <f t="shared" si="1"/>
        <v>0</v>
      </c>
      <c r="BI8" s="277">
        <f t="shared" si="1"/>
        <v>0</v>
      </c>
      <c r="BJ8" s="277">
        <f t="shared" si="1"/>
        <v>0</v>
      </c>
      <c r="BK8" s="277">
        <f t="shared" si="1"/>
        <v>0</v>
      </c>
      <c r="BL8" s="277">
        <f t="shared" si="1"/>
        <v>0</v>
      </c>
    </row>
    <row r="9" spans="1:64" ht="25.15" customHeight="1" thickBot="1" x14ac:dyDescent="0.4">
      <c r="A9" s="277"/>
      <c r="B9" s="724" t="s">
        <v>669</v>
      </c>
      <c r="C9" s="778"/>
      <c r="D9" s="779"/>
      <c r="E9" s="724" t="s">
        <v>669</v>
      </c>
      <c r="F9" s="778"/>
      <c r="G9" s="779"/>
      <c r="H9" s="724" t="s">
        <v>669</v>
      </c>
      <c r="I9" s="778"/>
      <c r="J9" s="779"/>
      <c r="K9" s="411"/>
      <c r="R9" s="780">
        <f>VLOOKUP(B9,'Tierbestand Tabellen'!$AE$5:$AF$44,2,FALSE)</f>
        <v>0</v>
      </c>
      <c r="S9" s="277">
        <f t="shared" si="2"/>
        <v>0</v>
      </c>
      <c r="T9" s="780">
        <f>VLOOKUP(R9,'Tierbestand Tabellen'!$AF$5:$AP$44,2,FALSE)*(S9/1000)</f>
        <v>0</v>
      </c>
      <c r="U9" s="780">
        <f>VLOOKUP(R9,'Tierbestand Tabellen'!$AF$5:$AP$44,3,FALSE)*(S9/1000)</f>
        <v>0</v>
      </c>
      <c r="V9" s="780">
        <f>VLOOKUP(R9,'Tierbestand Tabellen'!$AF$5:$AP$44,4,FALSE)*(S9/1000)</f>
        <v>0</v>
      </c>
      <c r="W9" s="780">
        <f>VLOOKUP(R9,'Tierbestand Tabellen'!$AF$5:$AP$44,5,FALSE)*(S9/1000)</f>
        <v>0</v>
      </c>
      <c r="X9" s="780">
        <f>VLOOKUP(R9,'Tierbestand Tabellen'!$AF$5:$AP$44,6,FALSE)*(S9/1000)</f>
        <v>0</v>
      </c>
      <c r="Y9" s="780">
        <f>VLOOKUP(R9,'Tierbestand Tabellen'!$AF$5:$AP$44,7,FALSE)*(S9/1000)</f>
        <v>0</v>
      </c>
      <c r="Z9" s="780">
        <f>VLOOKUP(R9,'Tierbestand Tabellen'!$AF$5:$AP$44,8,FALSE)*(S9/1000)</f>
        <v>0</v>
      </c>
      <c r="AA9" s="780">
        <f>VLOOKUP(R9,'Tierbestand Tabellen'!$AF$5:$AP$44,9,FALSE)*(S9/1000)</f>
        <v>0</v>
      </c>
      <c r="AB9" s="780">
        <f>VLOOKUP(R9,'Tierbestand Tabellen'!$AF$5:$AP$44,10,FALSE)*(S9/1000)</f>
        <v>0</v>
      </c>
      <c r="AC9" s="780">
        <f>VLOOKUP(R9,'Tierbestand Tabellen'!$AF$5:$AP$44,11,FALSE)*(S9/1000)</f>
        <v>0</v>
      </c>
      <c r="AD9" s="277">
        <f>VLOOKUP(E9,'Tierbestand Tabellen'!$AE$5:$AF$44,2,FALSE)</f>
        <v>0</v>
      </c>
      <c r="AE9" s="277">
        <f t="shared" si="3"/>
        <v>0</v>
      </c>
      <c r="AF9" s="780">
        <f>VLOOKUP(AD9,'Tierbestand Tabellen'!$AF$5:$AP$44,2,FALSE)*(AE9/1000)</f>
        <v>0</v>
      </c>
      <c r="AG9" s="780">
        <f>VLOOKUP(AD9,'Tierbestand Tabellen'!$AF$5:$AP$44,3,FALSE)*(AE9/1000)</f>
        <v>0</v>
      </c>
      <c r="AH9" s="780">
        <f>VLOOKUP(AD9,'Tierbestand Tabellen'!$AF$5:$AP$44,4,FALSE)*(AE9/1000)</f>
        <v>0</v>
      </c>
      <c r="AI9" s="780">
        <f>VLOOKUP(AD9,'Tierbestand Tabellen'!$AF$5:$AP$44,5,FALSE)*(AE9/1000)</f>
        <v>0</v>
      </c>
      <c r="AJ9" s="780">
        <f>VLOOKUP(AD9,'Tierbestand Tabellen'!$AF$5:$AP$44,6,FALSE)*(AE9/1000)</f>
        <v>0</v>
      </c>
      <c r="AK9" s="780">
        <f>VLOOKUP(AD9,'Tierbestand Tabellen'!$AF$5:$AP$44,7,FALSE)*(AE9/1000)</f>
        <v>0</v>
      </c>
      <c r="AL9" s="780">
        <f>VLOOKUP(AD9,'Tierbestand Tabellen'!$AF$5:$AP$44,8,FALSE)*(AE9/1000)</f>
        <v>0</v>
      </c>
      <c r="AM9" s="780">
        <f>VLOOKUP(AD9,'Tierbestand Tabellen'!$AF$5:$AP$44,9,FALSE)*(AE9/1000)</f>
        <v>0</v>
      </c>
      <c r="AN9" s="780">
        <f>VLOOKUP(AD9,'Tierbestand Tabellen'!$AF$5:$AP$44,10,FALSE)*(AE9/1000)</f>
        <v>0</v>
      </c>
      <c r="AO9" s="780">
        <f>VLOOKUP(AD9,'Tierbestand Tabellen'!$AF$5:$AP$44,11,FALSE)*(AE9/1000)</f>
        <v>0</v>
      </c>
      <c r="AP9" s="277">
        <f>VLOOKUP(H9,'Tierbestand Tabellen'!$AE$5:$AF$44,2,FALSE)</f>
        <v>0</v>
      </c>
      <c r="AQ9" s="277">
        <f t="shared" si="4"/>
        <v>0</v>
      </c>
      <c r="AR9" s="780">
        <f>VLOOKUP(AP9,'Tierbestand Tabellen'!$AF$5:$AP$44,2,FALSE)*(AQ9/1000)</f>
        <v>0</v>
      </c>
      <c r="AS9" s="780">
        <f>VLOOKUP(AP9,'Tierbestand Tabellen'!$AF$5:$AP$44,3,FALSE)*(AQ9/1000)</f>
        <v>0</v>
      </c>
      <c r="AT9" s="780">
        <f>VLOOKUP(AP9,'Tierbestand Tabellen'!$AF$5:$AP$44,4,FALSE)*(AQ9/1000)</f>
        <v>0</v>
      </c>
      <c r="AU9" s="780">
        <f>VLOOKUP(AP9,'Tierbestand Tabellen'!$AF$5:$AP$44,5,FALSE)*(AQ9/1000)</f>
        <v>0</v>
      </c>
      <c r="AV9" s="780">
        <f>VLOOKUP(AP9,'Tierbestand Tabellen'!$AF$5:$AP$44,6,FALSE)*(AQ9/1000)</f>
        <v>0</v>
      </c>
      <c r="AW9" s="780">
        <f>VLOOKUP(AP9,'Tierbestand Tabellen'!$AF$5:$AP$44,7,FALSE)*(AQ9/1000)</f>
        <v>0</v>
      </c>
      <c r="AX9" s="780">
        <f>VLOOKUP(AP9,'Tierbestand Tabellen'!$AF$5:$AP$44,8,FALSE)*(AQ9/1000)</f>
        <v>0</v>
      </c>
      <c r="AY9" s="780">
        <f>VLOOKUP(AP9,'Tierbestand Tabellen'!$AF$5:$AP$44,9,FALSE)*(AQ9/1000)</f>
        <v>0</v>
      </c>
      <c r="AZ9" s="780">
        <f>VLOOKUP(AP9,'Tierbestand Tabellen'!$AF$5:$AP$44,10,FALSE)*(AQ9/1000)</f>
        <v>0</v>
      </c>
      <c r="BA9" s="780">
        <f>VLOOKUP(AP9,'Tierbestand Tabellen'!$AF$5:$AP$44,11,FALSE)*(AQ9/1000)</f>
        <v>0</v>
      </c>
      <c r="BB9" s="277">
        <f t="shared" si="0"/>
        <v>0</v>
      </c>
      <c r="BC9" s="277">
        <f t="shared" si="0"/>
        <v>0</v>
      </c>
      <c r="BD9" s="277">
        <f t="shared" si="0"/>
        <v>0</v>
      </c>
      <c r="BE9" s="277">
        <f t="shared" si="1"/>
        <v>0</v>
      </c>
      <c r="BF9" s="277">
        <f t="shared" si="1"/>
        <v>0</v>
      </c>
      <c r="BG9" s="277">
        <f t="shared" si="1"/>
        <v>0</v>
      </c>
      <c r="BH9" s="277">
        <f t="shared" si="1"/>
        <v>0</v>
      </c>
      <c r="BI9" s="277">
        <f t="shared" si="1"/>
        <v>0</v>
      </c>
      <c r="BJ9" s="277">
        <f t="shared" si="1"/>
        <v>0</v>
      </c>
      <c r="BK9" s="277">
        <f t="shared" si="1"/>
        <v>0</v>
      </c>
      <c r="BL9" s="277">
        <f t="shared" si="1"/>
        <v>0</v>
      </c>
    </row>
    <row r="10" spans="1:64" ht="25.15" customHeight="1" thickBot="1" x14ac:dyDescent="0.4">
      <c r="A10" s="277"/>
      <c r="B10" s="724" t="s">
        <v>669</v>
      </c>
      <c r="C10" s="778"/>
      <c r="D10" s="779"/>
      <c r="E10" s="724" t="s">
        <v>669</v>
      </c>
      <c r="F10" s="778"/>
      <c r="G10" s="779"/>
      <c r="H10" s="724" t="s">
        <v>669</v>
      </c>
      <c r="I10" s="778"/>
      <c r="J10" s="779"/>
      <c r="K10" s="411"/>
      <c r="R10" s="780">
        <f>VLOOKUP(B10,'Tierbestand Tabellen'!$AE$5:$AF$44,2,FALSE)</f>
        <v>0</v>
      </c>
      <c r="S10" s="277">
        <f>D10*1000</f>
        <v>0</v>
      </c>
      <c r="T10" s="780">
        <f>VLOOKUP(R10,'Tierbestand Tabellen'!$AF$5:$AP$44,2,FALSE)*(S10/1000)</f>
        <v>0</v>
      </c>
      <c r="U10" s="780">
        <f>VLOOKUP(R10,'Tierbestand Tabellen'!$AF$5:$AP$44,3,FALSE)*(S10/1000)</f>
        <v>0</v>
      </c>
      <c r="V10" s="780">
        <f>VLOOKUP(R10,'Tierbestand Tabellen'!$AF$5:$AP$44,4,FALSE)*(S10/1000)</f>
        <v>0</v>
      </c>
      <c r="W10" s="780">
        <f>VLOOKUP(R10,'Tierbestand Tabellen'!$AF$5:$AP$44,5,FALSE)*(S10/1000)</f>
        <v>0</v>
      </c>
      <c r="X10" s="780">
        <f>VLOOKUP(R10,'Tierbestand Tabellen'!$AF$5:$AP$44,6,FALSE)*(S10/1000)</f>
        <v>0</v>
      </c>
      <c r="Y10" s="780">
        <f>VLOOKUP(R10,'Tierbestand Tabellen'!$AF$5:$AP$44,7,FALSE)*(S10/1000)</f>
        <v>0</v>
      </c>
      <c r="Z10" s="780">
        <f>VLOOKUP(R10,'Tierbestand Tabellen'!$AF$5:$AP$44,8,FALSE)*(S10/1000)</f>
        <v>0</v>
      </c>
      <c r="AA10" s="780">
        <f>VLOOKUP(R10,'Tierbestand Tabellen'!$AF$5:$AP$44,9,FALSE)*(S10/1000)</f>
        <v>0</v>
      </c>
      <c r="AB10" s="780">
        <f>VLOOKUP(R10,'Tierbestand Tabellen'!$AF$5:$AP$44,10,FALSE)*(S10/1000)</f>
        <v>0</v>
      </c>
      <c r="AC10" s="780">
        <f>VLOOKUP(R10,'Tierbestand Tabellen'!$AF$5:$AP$44,11,FALSE)*(S10/1000)</f>
        <v>0</v>
      </c>
      <c r="AD10" s="277">
        <f>VLOOKUP(E10,'Tierbestand Tabellen'!$AE$5:$AF$44,2,FALSE)</f>
        <v>0</v>
      </c>
      <c r="AE10" s="277">
        <f t="shared" si="3"/>
        <v>0</v>
      </c>
      <c r="AF10" s="780">
        <f>VLOOKUP(AD10,'Tierbestand Tabellen'!$AF$5:$AP$44,2,FALSE)*(AE10/1000)</f>
        <v>0</v>
      </c>
      <c r="AG10" s="780">
        <f>VLOOKUP(AD10,'Tierbestand Tabellen'!$AF$5:$AP$44,3,FALSE)*(AE10/1000)</f>
        <v>0</v>
      </c>
      <c r="AH10" s="780">
        <f>VLOOKUP(AD10,'Tierbestand Tabellen'!$AF$5:$AP$44,4,FALSE)*(AE10/1000)</f>
        <v>0</v>
      </c>
      <c r="AI10" s="780">
        <f>VLOOKUP(AD10,'Tierbestand Tabellen'!$AF$5:$AP$44,5,FALSE)*(AE10/1000)</f>
        <v>0</v>
      </c>
      <c r="AJ10" s="780">
        <f>VLOOKUP(AD10,'Tierbestand Tabellen'!$AF$5:$AP$44,6,FALSE)*(AE10/1000)</f>
        <v>0</v>
      </c>
      <c r="AK10" s="780">
        <f>VLOOKUP(AD10,'Tierbestand Tabellen'!$AF$5:$AP$44,7,FALSE)*(AE10/1000)</f>
        <v>0</v>
      </c>
      <c r="AL10" s="780">
        <f>VLOOKUP(AD10,'Tierbestand Tabellen'!$AF$5:$AP$44,8,FALSE)*(AE10/1000)</f>
        <v>0</v>
      </c>
      <c r="AM10" s="780">
        <f>VLOOKUP(AD10,'Tierbestand Tabellen'!$AF$5:$AP$44,9,FALSE)*(AE10/1000)</f>
        <v>0</v>
      </c>
      <c r="AN10" s="780">
        <f>VLOOKUP(AD10,'Tierbestand Tabellen'!$AF$5:$AP$44,10,FALSE)*(AE10/1000)</f>
        <v>0</v>
      </c>
      <c r="AO10" s="780">
        <f>VLOOKUP(AD10,'Tierbestand Tabellen'!$AF$5:$AP$44,11,FALSE)*(AE10/1000)</f>
        <v>0</v>
      </c>
      <c r="AP10" s="277">
        <f>VLOOKUP(H10,'Tierbestand Tabellen'!$AE$5:$AF$44,2,FALSE)</f>
        <v>0</v>
      </c>
      <c r="AQ10" s="277">
        <f t="shared" si="4"/>
        <v>0</v>
      </c>
      <c r="AR10" s="780">
        <f>VLOOKUP(AP10,'Tierbestand Tabellen'!$AF$5:$AP$44,2,FALSE)*(AQ10/1000)</f>
        <v>0</v>
      </c>
      <c r="AS10" s="780">
        <f>VLOOKUP(AP10,'Tierbestand Tabellen'!$AF$5:$AP$44,3,FALSE)*(AQ10/1000)</f>
        <v>0</v>
      </c>
      <c r="AT10" s="780">
        <f>VLOOKUP(AP10,'Tierbestand Tabellen'!$AF$5:$AP$44,4,FALSE)*(AQ10/1000)</f>
        <v>0</v>
      </c>
      <c r="AU10" s="780">
        <f>VLOOKUP(AP10,'Tierbestand Tabellen'!$AF$5:$AP$44,5,FALSE)*(AQ10/1000)</f>
        <v>0</v>
      </c>
      <c r="AV10" s="780">
        <f>VLOOKUP(AP10,'Tierbestand Tabellen'!$AF$5:$AP$44,6,FALSE)*(AQ10/1000)</f>
        <v>0</v>
      </c>
      <c r="AW10" s="780">
        <f>VLOOKUP(AP10,'Tierbestand Tabellen'!$AF$5:$AP$44,7,FALSE)*(AQ10/1000)</f>
        <v>0</v>
      </c>
      <c r="AX10" s="780">
        <f>VLOOKUP(AP10,'Tierbestand Tabellen'!$AF$5:$AP$44,8,FALSE)*(AQ10/1000)</f>
        <v>0</v>
      </c>
      <c r="AY10" s="780">
        <f>VLOOKUP(AP10,'Tierbestand Tabellen'!$AF$5:$AP$44,9,FALSE)*(AQ10/1000)</f>
        <v>0</v>
      </c>
      <c r="AZ10" s="780">
        <f>VLOOKUP(AP10,'Tierbestand Tabellen'!$AF$5:$AP$44,10,FALSE)*(AQ10/1000)</f>
        <v>0</v>
      </c>
      <c r="BA10" s="780">
        <f>VLOOKUP(AP10,'Tierbestand Tabellen'!$AF$5:$AP$44,11,FALSE)*(AQ10/1000)</f>
        <v>0</v>
      </c>
      <c r="BB10" s="277">
        <f t="shared" si="0"/>
        <v>0</v>
      </c>
      <c r="BC10" s="277">
        <f t="shared" si="0"/>
        <v>0</v>
      </c>
      <c r="BD10" s="277">
        <f t="shared" si="0"/>
        <v>0</v>
      </c>
      <c r="BE10" s="277">
        <f t="shared" si="1"/>
        <v>0</v>
      </c>
      <c r="BF10" s="277">
        <f t="shared" si="1"/>
        <v>0</v>
      </c>
      <c r="BG10" s="277">
        <f t="shared" si="1"/>
        <v>0</v>
      </c>
      <c r="BH10" s="277">
        <f t="shared" si="1"/>
        <v>0</v>
      </c>
      <c r="BI10" s="277">
        <f t="shared" si="1"/>
        <v>0</v>
      </c>
      <c r="BJ10" s="277">
        <f t="shared" si="1"/>
        <v>0</v>
      </c>
      <c r="BK10" s="277">
        <f t="shared" si="1"/>
        <v>0</v>
      </c>
      <c r="BL10" s="277">
        <f t="shared" si="1"/>
        <v>0</v>
      </c>
    </row>
    <row r="11" spans="1:64" x14ac:dyDescent="0.35">
      <c r="A11" s="865"/>
      <c r="B11" s="865"/>
      <c r="C11" s="866"/>
      <c r="D11" s="866"/>
      <c r="E11" s="865"/>
      <c r="F11" s="866"/>
      <c r="G11" s="866"/>
      <c r="H11" s="865"/>
      <c r="I11" s="866"/>
      <c r="J11" s="866"/>
      <c r="K11" s="865"/>
      <c r="R11" s="1403">
        <f>Betriebsdaten!$B$29</f>
        <v>2022</v>
      </c>
      <c r="S11" s="1404"/>
      <c r="T11" s="1404"/>
      <c r="U11" s="1404"/>
      <c r="V11" s="1404"/>
      <c r="W11" s="1405"/>
      <c r="X11" s="1405"/>
      <c r="Y11" s="1404"/>
      <c r="Z11" s="1404"/>
      <c r="AA11" s="1404"/>
      <c r="AB11" s="1404"/>
      <c r="AC11" s="1406"/>
      <c r="AD11" s="1407">
        <f>Betriebsdaten!$B$30</f>
        <v>2021</v>
      </c>
      <c r="AE11" s="1408"/>
      <c r="AF11" s="1408"/>
      <c r="AG11" s="1408"/>
      <c r="AH11" s="1408"/>
      <c r="AI11" s="1409"/>
      <c r="AJ11" s="1409"/>
      <c r="AK11" s="1408"/>
      <c r="AL11" s="1408"/>
      <c r="AM11" s="1408"/>
      <c r="AN11" s="1408"/>
      <c r="AO11" s="1410"/>
      <c r="AP11" s="1411">
        <f>Betriebsdaten!$B$31</f>
        <v>2020</v>
      </c>
      <c r="AQ11" s="1412"/>
      <c r="AR11" s="1412"/>
      <c r="AS11" s="1412"/>
      <c r="AT11" s="1412"/>
      <c r="AU11" s="1413"/>
      <c r="AV11" s="1413"/>
      <c r="AW11" s="1412"/>
      <c r="AX11" s="1412"/>
      <c r="AY11" s="1412"/>
      <c r="AZ11" s="1412"/>
      <c r="BA11" s="1412"/>
      <c r="BB11" s="1414" t="s">
        <v>36</v>
      </c>
      <c r="BC11" s="1415"/>
      <c r="BD11" s="1415"/>
      <c r="BE11" s="1415"/>
      <c r="BF11" s="1416"/>
      <c r="BG11" s="1416"/>
      <c r="BH11" s="1415"/>
      <c r="BI11" s="1415"/>
      <c r="BJ11" s="1415"/>
      <c r="BK11" s="1415"/>
      <c r="BL11" s="1417"/>
    </row>
    <row r="12" spans="1:64" ht="17.5" x14ac:dyDescent="0.45">
      <c r="A12" s="865"/>
      <c r="B12" s="865"/>
      <c r="C12" s="866"/>
      <c r="D12" s="866"/>
      <c r="E12" s="866"/>
      <c r="F12" s="866"/>
      <c r="G12" s="866"/>
      <c r="H12" s="865"/>
      <c r="I12" s="865"/>
      <c r="J12" s="865"/>
      <c r="K12" s="865"/>
      <c r="R12" s="1418" t="s">
        <v>38</v>
      </c>
      <c r="S12" s="1419"/>
      <c r="T12" s="745" t="s">
        <v>32</v>
      </c>
      <c r="U12" s="746" t="s">
        <v>13</v>
      </c>
      <c r="V12" s="747" t="s">
        <v>668</v>
      </c>
      <c r="W12" s="748" t="s">
        <v>867</v>
      </c>
      <c r="X12" s="748" t="s">
        <v>868</v>
      </c>
      <c r="Y12" s="749" t="s">
        <v>16</v>
      </c>
      <c r="Z12" s="748" t="s">
        <v>611</v>
      </c>
      <c r="AA12" s="746" t="s">
        <v>18</v>
      </c>
      <c r="AB12" s="746" t="s">
        <v>19</v>
      </c>
      <c r="AC12" s="750" t="s">
        <v>20</v>
      </c>
      <c r="AD12" s="1424" t="s">
        <v>38</v>
      </c>
      <c r="AE12" s="1424"/>
      <c r="AF12" s="751" t="s">
        <v>32</v>
      </c>
      <c r="AG12" s="752" t="s">
        <v>13</v>
      </c>
      <c r="AH12" s="753" t="s">
        <v>668</v>
      </c>
      <c r="AI12" s="754" t="s">
        <v>867</v>
      </c>
      <c r="AJ12" s="754" t="s">
        <v>868</v>
      </c>
      <c r="AK12" s="755" t="s">
        <v>16</v>
      </c>
      <c r="AL12" s="754" t="s">
        <v>611</v>
      </c>
      <c r="AM12" s="752" t="s">
        <v>18</v>
      </c>
      <c r="AN12" s="752" t="s">
        <v>19</v>
      </c>
      <c r="AO12" s="756" t="s">
        <v>20</v>
      </c>
      <c r="AP12" s="867" t="s">
        <v>38</v>
      </c>
      <c r="AQ12" s="867"/>
      <c r="AR12" s="757" t="s">
        <v>32</v>
      </c>
      <c r="AS12" s="758" t="s">
        <v>13</v>
      </c>
      <c r="AT12" s="759" t="s">
        <v>668</v>
      </c>
      <c r="AU12" s="760" t="s">
        <v>867</v>
      </c>
      <c r="AV12" s="760" t="s">
        <v>868</v>
      </c>
      <c r="AW12" s="761" t="s">
        <v>16</v>
      </c>
      <c r="AX12" s="760" t="s">
        <v>611</v>
      </c>
      <c r="AY12" s="758" t="s">
        <v>18</v>
      </c>
      <c r="AZ12" s="758" t="s">
        <v>19</v>
      </c>
      <c r="BA12" s="762" t="s">
        <v>20</v>
      </c>
      <c r="BB12" s="1426" t="s">
        <v>38</v>
      </c>
      <c r="BC12" s="763" t="s">
        <v>32</v>
      </c>
      <c r="BD12" s="764" t="s">
        <v>13</v>
      </c>
      <c r="BE12" s="765" t="s">
        <v>668</v>
      </c>
      <c r="BF12" s="766" t="s">
        <v>867</v>
      </c>
      <c r="BG12" s="766" t="s">
        <v>868</v>
      </c>
      <c r="BH12" s="767" t="s">
        <v>16</v>
      </c>
      <c r="BI12" s="766" t="s">
        <v>611</v>
      </c>
      <c r="BJ12" s="764" t="s">
        <v>18</v>
      </c>
      <c r="BK12" s="764" t="s">
        <v>19</v>
      </c>
      <c r="BL12" s="768" t="s">
        <v>20</v>
      </c>
    </row>
    <row r="13" spans="1:64" ht="19" thickBot="1" x14ac:dyDescent="0.4">
      <c r="A13" s="865"/>
      <c r="B13" s="865"/>
      <c r="C13" s="866"/>
      <c r="D13" s="866"/>
      <c r="E13" s="866"/>
      <c r="F13" s="866"/>
      <c r="G13" s="866"/>
      <c r="H13" s="865"/>
      <c r="I13" s="865"/>
      <c r="J13" s="865"/>
      <c r="K13" s="865"/>
      <c r="R13" s="1420"/>
      <c r="S13" s="1421"/>
      <c r="T13" s="769" t="s">
        <v>1125</v>
      </c>
      <c r="U13" s="769" t="s">
        <v>1125</v>
      </c>
      <c r="V13" s="769" t="s">
        <v>1125</v>
      </c>
      <c r="W13" s="770" t="s">
        <v>1125</v>
      </c>
      <c r="X13" s="770" t="s">
        <v>1125</v>
      </c>
      <c r="Y13" s="769" t="s">
        <v>1125</v>
      </c>
      <c r="Z13" s="769" t="s">
        <v>1125</v>
      </c>
      <c r="AA13" s="769" t="s">
        <v>1125</v>
      </c>
      <c r="AB13" s="769" t="s">
        <v>1125</v>
      </c>
      <c r="AC13" s="769" t="s">
        <v>1125</v>
      </c>
      <c r="AD13" s="1425"/>
      <c r="AE13" s="1425"/>
      <c r="AF13" s="771" t="s">
        <v>1125</v>
      </c>
      <c r="AG13" s="771" t="s">
        <v>1125</v>
      </c>
      <c r="AH13" s="771" t="s">
        <v>1125</v>
      </c>
      <c r="AI13" s="772" t="s">
        <v>1125</v>
      </c>
      <c r="AJ13" s="772" t="s">
        <v>1125</v>
      </c>
      <c r="AK13" s="771" t="s">
        <v>1125</v>
      </c>
      <c r="AL13" s="771" t="s">
        <v>1125</v>
      </c>
      <c r="AM13" s="771" t="s">
        <v>1125</v>
      </c>
      <c r="AN13" s="771" t="s">
        <v>1125</v>
      </c>
      <c r="AO13" s="771" t="s">
        <v>1125</v>
      </c>
      <c r="AP13" s="868"/>
      <c r="AQ13" s="868"/>
      <c r="AR13" s="773" t="s">
        <v>1125</v>
      </c>
      <c r="AS13" s="773" t="s">
        <v>1125</v>
      </c>
      <c r="AT13" s="773" t="s">
        <v>1125</v>
      </c>
      <c r="AU13" s="774" t="s">
        <v>1125</v>
      </c>
      <c r="AV13" s="774" t="s">
        <v>1125</v>
      </c>
      <c r="AW13" s="773" t="s">
        <v>1125</v>
      </c>
      <c r="AX13" s="773" t="s">
        <v>1125</v>
      </c>
      <c r="AY13" s="773" t="s">
        <v>1125</v>
      </c>
      <c r="AZ13" s="773" t="s">
        <v>1125</v>
      </c>
      <c r="BA13" s="773" t="s">
        <v>1125</v>
      </c>
      <c r="BB13" s="1427"/>
      <c r="BC13" s="775" t="s">
        <v>1125</v>
      </c>
      <c r="BD13" s="775" t="s">
        <v>1125</v>
      </c>
      <c r="BE13" s="775" t="s">
        <v>1125</v>
      </c>
      <c r="BF13" s="776" t="s">
        <v>1125</v>
      </c>
      <c r="BG13" s="776" t="s">
        <v>1125</v>
      </c>
      <c r="BH13" s="775" t="s">
        <v>1125</v>
      </c>
      <c r="BI13" s="775" t="s">
        <v>1125</v>
      </c>
      <c r="BJ13" s="775" t="s">
        <v>1125</v>
      </c>
      <c r="BK13" s="775" t="s">
        <v>1125</v>
      </c>
      <c r="BL13" s="775" t="s">
        <v>1125</v>
      </c>
    </row>
    <row r="14" spans="1:64" ht="16.5" thickTop="1" thickBot="1" x14ac:dyDescent="0.4">
      <c r="A14" s="865"/>
      <c r="B14" s="865"/>
      <c r="C14" s="866"/>
      <c r="D14" s="866"/>
      <c r="E14" s="866"/>
      <c r="F14" s="866"/>
      <c r="G14" s="866"/>
      <c r="H14" s="865"/>
      <c r="I14" s="865"/>
      <c r="J14" s="865"/>
      <c r="K14" s="865"/>
      <c r="R14" s="1422"/>
      <c r="S14" s="1423"/>
      <c r="T14" s="869">
        <f t="shared" ref="T14:AC14" si="5">SUM(T6:T10)</f>
        <v>0</v>
      </c>
      <c r="U14" s="869">
        <f t="shared" si="5"/>
        <v>0</v>
      </c>
      <c r="V14" s="869">
        <f t="shared" si="5"/>
        <v>0</v>
      </c>
      <c r="W14" s="869">
        <f t="shared" si="5"/>
        <v>0</v>
      </c>
      <c r="X14" s="869">
        <f t="shared" si="5"/>
        <v>0</v>
      </c>
      <c r="Y14" s="869">
        <f t="shared" si="5"/>
        <v>0</v>
      </c>
      <c r="Z14" s="869">
        <f t="shared" si="5"/>
        <v>0</v>
      </c>
      <c r="AA14" s="869">
        <f t="shared" si="5"/>
        <v>0</v>
      </c>
      <c r="AB14" s="869">
        <f t="shared" si="5"/>
        <v>0</v>
      </c>
      <c r="AC14" s="869">
        <f t="shared" si="5"/>
        <v>0</v>
      </c>
      <c r="AD14" s="1425"/>
      <c r="AE14" s="1425"/>
      <c r="AF14" s="869">
        <f>SUM(AF6:AF10)</f>
        <v>0</v>
      </c>
      <c r="AG14" s="869">
        <f>SUM(AG6:AG10)</f>
        <v>0</v>
      </c>
      <c r="AH14" s="869"/>
      <c r="AI14" s="869">
        <f t="shared" ref="AI14:AO14" si="6">SUM(AI6:AI10)</f>
        <v>0</v>
      </c>
      <c r="AJ14" s="869">
        <f t="shared" si="6"/>
        <v>0</v>
      </c>
      <c r="AK14" s="869">
        <f t="shared" si="6"/>
        <v>0</v>
      </c>
      <c r="AL14" s="869">
        <f t="shared" si="6"/>
        <v>0</v>
      </c>
      <c r="AM14" s="869">
        <f t="shared" si="6"/>
        <v>0</v>
      </c>
      <c r="AN14" s="869">
        <f t="shared" si="6"/>
        <v>0</v>
      </c>
      <c r="AO14" s="869">
        <f t="shared" si="6"/>
        <v>0</v>
      </c>
      <c r="AP14" s="868"/>
      <c r="AQ14" s="868"/>
      <c r="AR14" s="869">
        <f t="shared" ref="AR14:BA14" si="7">SUM(AR6:AR10)</f>
        <v>0</v>
      </c>
      <c r="AS14" s="869">
        <f t="shared" si="7"/>
        <v>0</v>
      </c>
      <c r="AT14" s="869">
        <f t="shared" si="7"/>
        <v>0</v>
      </c>
      <c r="AU14" s="869">
        <f t="shared" si="7"/>
        <v>0</v>
      </c>
      <c r="AV14" s="869">
        <f t="shared" si="7"/>
        <v>0</v>
      </c>
      <c r="AW14" s="869">
        <f t="shared" si="7"/>
        <v>0</v>
      </c>
      <c r="AX14" s="869">
        <f t="shared" si="7"/>
        <v>0</v>
      </c>
      <c r="AY14" s="869">
        <f t="shared" si="7"/>
        <v>0</v>
      </c>
      <c r="AZ14" s="869">
        <f t="shared" si="7"/>
        <v>0</v>
      </c>
      <c r="BA14" s="869">
        <f t="shared" si="7"/>
        <v>0</v>
      </c>
      <c r="BB14" s="1427"/>
      <c r="BC14" s="869">
        <f t="shared" ref="BC14:BL14" si="8">SUM(BC6:BC10)</f>
        <v>0</v>
      </c>
      <c r="BD14" s="869">
        <f t="shared" si="8"/>
        <v>0</v>
      </c>
      <c r="BE14" s="869">
        <f t="shared" si="8"/>
        <v>0</v>
      </c>
      <c r="BF14" s="869">
        <f t="shared" si="8"/>
        <v>0</v>
      </c>
      <c r="BG14" s="869">
        <f t="shared" si="8"/>
        <v>0</v>
      </c>
      <c r="BH14" s="869">
        <f t="shared" si="8"/>
        <v>0</v>
      </c>
      <c r="BI14" s="869">
        <f t="shared" si="8"/>
        <v>0</v>
      </c>
      <c r="BJ14" s="869">
        <f t="shared" si="8"/>
        <v>0</v>
      </c>
      <c r="BK14" s="869">
        <f t="shared" si="8"/>
        <v>0</v>
      </c>
      <c r="BL14" s="869">
        <f t="shared" si="8"/>
        <v>0</v>
      </c>
    </row>
    <row r="15" spans="1:64" ht="17.649999999999999" customHeight="1" x14ac:dyDescent="0.35">
      <c r="A15" s="870"/>
      <c r="B15" s="870"/>
      <c r="C15" s="871"/>
      <c r="D15" s="871"/>
      <c r="E15" s="871"/>
      <c r="F15" s="871"/>
      <c r="G15" s="871"/>
      <c r="H15" s="870"/>
      <c r="I15" s="870"/>
      <c r="J15" s="870"/>
      <c r="K15" s="870"/>
      <c r="L15" s="861"/>
      <c r="M15" s="861"/>
      <c r="N15" s="861"/>
      <c r="O15" s="861"/>
      <c r="P15" s="861"/>
      <c r="Q15" s="861"/>
      <c r="R15" s="872"/>
      <c r="S15" s="872"/>
      <c r="T15" s="873"/>
      <c r="U15" s="873"/>
      <c r="V15" s="873"/>
      <c r="W15" s="873"/>
      <c r="X15" s="873"/>
      <c r="Y15" s="873"/>
      <c r="Z15" s="873"/>
      <c r="AA15" s="873"/>
      <c r="AB15" s="873"/>
      <c r="AC15" s="873"/>
      <c r="AD15" s="872"/>
      <c r="AE15" s="872"/>
      <c r="AF15" s="873"/>
      <c r="AG15" s="873"/>
      <c r="AH15" s="873"/>
      <c r="AI15" s="873"/>
      <c r="AJ15" s="873"/>
      <c r="AK15" s="873"/>
      <c r="AL15" s="873"/>
      <c r="AM15" s="873"/>
      <c r="AN15" s="873"/>
      <c r="AO15" s="873"/>
      <c r="AP15" s="874"/>
      <c r="AQ15" s="874"/>
      <c r="AR15" s="873"/>
      <c r="AS15" s="873"/>
      <c r="AT15" s="873"/>
      <c r="AU15" s="873"/>
      <c r="AV15" s="873"/>
      <c r="AW15" s="873"/>
      <c r="AX15" s="873"/>
      <c r="AY15" s="873"/>
      <c r="AZ15" s="873"/>
      <c r="BA15" s="873"/>
      <c r="BB15" s="872"/>
      <c r="BC15" s="873"/>
      <c r="BD15" s="873"/>
      <c r="BE15" s="873"/>
      <c r="BF15" s="873"/>
      <c r="BG15" s="873"/>
      <c r="BH15" s="873"/>
      <c r="BI15" s="873"/>
      <c r="BJ15" s="873"/>
      <c r="BK15" s="873"/>
      <c r="BL15" s="873"/>
    </row>
    <row r="16" spans="1:64" ht="69" customHeight="1" thickBot="1" x14ac:dyDescent="0.4">
      <c r="A16" s="1448" t="s">
        <v>1128</v>
      </c>
      <c r="B16" s="1448"/>
      <c r="C16" s="1448"/>
      <c r="D16" s="1448"/>
      <c r="E16" s="1448"/>
      <c r="F16" s="1448"/>
      <c r="G16" s="1448"/>
      <c r="H16" s="1448"/>
      <c r="I16" s="1448"/>
      <c r="J16" s="1448"/>
      <c r="K16" s="870"/>
      <c r="L16" s="861"/>
      <c r="M16" s="861"/>
      <c r="N16" s="861"/>
      <c r="O16" s="861"/>
      <c r="P16" s="861"/>
      <c r="Q16" s="861"/>
      <c r="R16" s="1402" t="s">
        <v>855</v>
      </c>
      <c r="S16" s="1402"/>
      <c r="T16" s="873"/>
      <c r="U16" s="873"/>
      <c r="V16" s="873"/>
      <c r="W16" s="873"/>
      <c r="X16" s="873"/>
      <c r="Y16" s="873"/>
      <c r="Z16" s="873"/>
      <c r="AA16" s="873"/>
      <c r="AB16" s="873"/>
      <c r="AC16" s="873"/>
      <c r="AD16" s="1402" t="s">
        <v>855</v>
      </c>
      <c r="AE16" s="1402"/>
      <c r="AF16" s="873"/>
      <c r="AG16" s="873"/>
      <c r="AH16" s="873"/>
      <c r="AI16" s="873"/>
      <c r="AJ16" s="873"/>
      <c r="AK16" s="873"/>
      <c r="AL16" s="873"/>
      <c r="AM16" s="873"/>
      <c r="AN16" s="873"/>
      <c r="AO16" s="873"/>
      <c r="AP16" s="1402" t="s">
        <v>855</v>
      </c>
      <c r="AQ16" s="1402"/>
      <c r="AR16" s="873"/>
      <c r="AS16" s="873"/>
      <c r="AT16" s="873"/>
      <c r="AU16" s="873"/>
      <c r="AV16" s="873"/>
      <c r="AW16" s="873"/>
      <c r="AX16" s="873"/>
      <c r="AY16" s="873"/>
      <c r="AZ16" s="873"/>
      <c r="BA16" s="873"/>
      <c r="BB16" s="1402" t="s">
        <v>855</v>
      </c>
      <c r="BC16" s="1402"/>
      <c r="BD16" s="873"/>
      <c r="BE16" s="873"/>
      <c r="BF16" s="873"/>
      <c r="BG16" s="873"/>
      <c r="BH16" s="873"/>
      <c r="BI16" s="873"/>
      <c r="BJ16" s="873"/>
      <c r="BK16" s="873"/>
      <c r="BL16" s="873"/>
    </row>
    <row r="17" spans="1:64" ht="30.65" customHeight="1" thickBot="1" x14ac:dyDescent="0.4">
      <c r="A17" s="736"/>
      <c r="B17" s="1446">
        <f>Betriebsdaten!$B$29</f>
        <v>2022</v>
      </c>
      <c r="C17" s="1446"/>
      <c r="D17" s="1446"/>
      <c r="E17" s="1446">
        <f>Betriebsdaten!$B$30</f>
        <v>2021</v>
      </c>
      <c r="F17" s="1446"/>
      <c r="G17" s="1446"/>
      <c r="H17" s="1446">
        <f>Betriebsdaten!$B$31</f>
        <v>2020</v>
      </c>
      <c r="I17" s="1446"/>
      <c r="J17" s="1446"/>
      <c r="K17" s="863"/>
      <c r="R17" s="1403">
        <f>Betriebsdaten!$B$29</f>
        <v>2022</v>
      </c>
      <c r="S17" s="1404"/>
      <c r="T17" s="1404"/>
      <c r="U17" s="1404"/>
      <c r="V17" s="1404"/>
      <c r="W17" s="1404"/>
      <c r="X17" s="1404"/>
      <c r="Y17" s="1404"/>
      <c r="Z17" s="1404"/>
      <c r="AA17" s="1404"/>
      <c r="AB17" s="1404"/>
      <c r="AC17" s="1406"/>
      <c r="AD17" s="1407">
        <f>Betriebsdaten!$B$30</f>
        <v>2021</v>
      </c>
      <c r="AE17" s="1408"/>
      <c r="AF17" s="1408"/>
      <c r="AG17" s="1408"/>
      <c r="AH17" s="1408"/>
      <c r="AI17" s="1408"/>
      <c r="AJ17" s="1408"/>
      <c r="AK17" s="1408"/>
      <c r="AL17" s="1408"/>
      <c r="AM17" s="1408"/>
      <c r="AN17" s="1408"/>
      <c r="AO17" s="1410"/>
      <c r="AP17" s="1411">
        <f>Betriebsdaten!$B$31</f>
        <v>2020</v>
      </c>
      <c r="AQ17" s="1412"/>
      <c r="AR17" s="1412"/>
      <c r="AS17" s="1412"/>
      <c r="AT17" s="1412"/>
      <c r="AU17" s="1412"/>
      <c r="AV17" s="1412"/>
      <c r="AW17" s="1412"/>
      <c r="AX17" s="1412"/>
      <c r="AY17" s="1412"/>
      <c r="AZ17" s="1412"/>
      <c r="BA17" s="1445"/>
      <c r="BB17" s="1414" t="s">
        <v>36</v>
      </c>
      <c r="BC17" s="1415"/>
      <c r="BD17" s="1415"/>
      <c r="BE17" s="1415"/>
      <c r="BF17" s="1415"/>
      <c r="BG17" s="1415"/>
      <c r="BH17" s="1415"/>
      <c r="BI17" s="1415"/>
      <c r="BJ17" s="1415"/>
      <c r="BK17" s="1415"/>
      <c r="BL17" s="1417"/>
    </row>
    <row r="18" spans="1:64" ht="25.15" customHeight="1" thickBot="1" x14ac:dyDescent="0.5">
      <c r="A18" s="113"/>
      <c r="B18" s="113" t="s">
        <v>102</v>
      </c>
      <c r="C18" s="864" t="s">
        <v>238</v>
      </c>
      <c r="D18" s="864" t="s">
        <v>639</v>
      </c>
      <c r="E18" s="113" t="s">
        <v>102</v>
      </c>
      <c r="F18" s="864" t="s">
        <v>238</v>
      </c>
      <c r="G18" s="864" t="s">
        <v>639</v>
      </c>
      <c r="H18" s="113" t="s">
        <v>102</v>
      </c>
      <c r="I18" s="864" t="s">
        <v>238</v>
      </c>
      <c r="J18" s="864" t="s">
        <v>639</v>
      </c>
      <c r="K18" s="113" t="s">
        <v>1010</v>
      </c>
      <c r="R18" s="1224" t="s">
        <v>37</v>
      </c>
      <c r="S18" s="1224" t="s">
        <v>86</v>
      </c>
      <c r="T18" s="745" t="s">
        <v>32</v>
      </c>
      <c r="U18" s="746" t="s">
        <v>13</v>
      </c>
      <c r="V18" s="747" t="s">
        <v>668</v>
      </c>
      <c r="W18" s="748" t="s">
        <v>867</v>
      </c>
      <c r="X18" s="748" t="s">
        <v>868</v>
      </c>
      <c r="Y18" s="749" t="s">
        <v>16</v>
      </c>
      <c r="Z18" s="748" t="s">
        <v>611</v>
      </c>
      <c r="AA18" s="746" t="s">
        <v>18</v>
      </c>
      <c r="AB18" s="746" t="s">
        <v>19</v>
      </c>
      <c r="AC18" s="750" t="s">
        <v>20</v>
      </c>
      <c r="AD18" s="1226" t="s">
        <v>37</v>
      </c>
      <c r="AE18" s="1226" t="s">
        <v>86</v>
      </c>
      <c r="AF18" s="751" t="s">
        <v>32</v>
      </c>
      <c r="AG18" s="752" t="s">
        <v>13</v>
      </c>
      <c r="AH18" s="753" t="s">
        <v>668</v>
      </c>
      <c r="AI18" s="754" t="s">
        <v>867</v>
      </c>
      <c r="AJ18" s="754" t="s">
        <v>868</v>
      </c>
      <c r="AK18" s="755" t="s">
        <v>16</v>
      </c>
      <c r="AL18" s="754" t="s">
        <v>611</v>
      </c>
      <c r="AM18" s="752" t="s">
        <v>18</v>
      </c>
      <c r="AN18" s="752" t="s">
        <v>19</v>
      </c>
      <c r="AO18" s="756" t="s">
        <v>20</v>
      </c>
      <c r="AP18" s="1228" t="s">
        <v>37</v>
      </c>
      <c r="AQ18" s="1228" t="s">
        <v>86</v>
      </c>
      <c r="AR18" s="757" t="s">
        <v>32</v>
      </c>
      <c r="AS18" s="758" t="s">
        <v>13</v>
      </c>
      <c r="AT18" s="758" t="s">
        <v>668</v>
      </c>
      <c r="AU18" s="875" t="s">
        <v>867</v>
      </c>
      <c r="AV18" s="875" t="s">
        <v>868</v>
      </c>
      <c r="AW18" s="760" t="s">
        <v>16</v>
      </c>
      <c r="AX18" s="760" t="s">
        <v>611</v>
      </c>
      <c r="AY18" s="758" t="s">
        <v>18</v>
      </c>
      <c r="AZ18" s="758" t="s">
        <v>19</v>
      </c>
      <c r="BA18" s="762" t="s">
        <v>20</v>
      </c>
      <c r="BB18" s="1206" t="s">
        <v>86</v>
      </c>
      <c r="BC18" s="763" t="s">
        <v>32</v>
      </c>
      <c r="BD18" s="764" t="s">
        <v>13</v>
      </c>
      <c r="BE18" s="764" t="s">
        <v>668</v>
      </c>
      <c r="BF18" s="876" t="s">
        <v>867</v>
      </c>
      <c r="BG18" s="876" t="s">
        <v>868</v>
      </c>
      <c r="BH18" s="766" t="s">
        <v>16</v>
      </c>
      <c r="BI18" s="766" t="s">
        <v>611</v>
      </c>
      <c r="BJ18" s="764" t="s">
        <v>18</v>
      </c>
      <c r="BK18" s="764" t="s">
        <v>19</v>
      </c>
      <c r="BL18" s="768" t="s">
        <v>20</v>
      </c>
    </row>
    <row r="19" spans="1:64" ht="25.15" customHeight="1" thickBot="1" x14ac:dyDescent="0.4">
      <c r="A19" s="113"/>
      <c r="B19" s="113"/>
      <c r="C19" s="864" t="s">
        <v>806</v>
      </c>
      <c r="D19" s="864" t="s">
        <v>251</v>
      </c>
      <c r="E19" s="113"/>
      <c r="F19" s="864" t="s">
        <v>806</v>
      </c>
      <c r="G19" s="864" t="s">
        <v>251</v>
      </c>
      <c r="H19" s="113"/>
      <c r="I19" s="864" t="s">
        <v>806</v>
      </c>
      <c r="J19" s="864" t="s">
        <v>251</v>
      </c>
      <c r="K19" s="411"/>
      <c r="R19" s="1225"/>
      <c r="S19" s="1225"/>
      <c r="T19" s="769" t="s">
        <v>1125</v>
      </c>
      <c r="U19" s="769" t="s">
        <v>1125</v>
      </c>
      <c r="V19" s="769" t="s">
        <v>1125</v>
      </c>
      <c r="W19" s="770" t="s">
        <v>1125</v>
      </c>
      <c r="X19" s="770" t="s">
        <v>1125</v>
      </c>
      <c r="Y19" s="769" t="s">
        <v>1125</v>
      </c>
      <c r="Z19" s="769" t="s">
        <v>1125</v>
      </c>
      <c r="AA19" s="769" t="s">
        <v>1125</v>
      </c>
      <c r="AB19" s="769" t="s">
        <v>1125</v>
      </c>
      <c r="AC19" s="769" t="s">
        <v>1125</v>
      </c>
      <c r="AD19" s="1227"/>
      <c r="AE19" s="1227"/>
      <c r="AF19" s="771" t="s">
        <v>1125</v>
      </c>
      <c r="AG19" s="771" t="s">
        <v>1125</v>
      </c>
      <c r="AH19" s="771" t="s">
        <v>1125</v>
      </c>
      <c r="AI19" s="772" t="s">
        <v>1125</v>
      </c>
      <c r="AJ19" s="772" t="s">
        <v>1125</v>
      </c>
      <c r="AK19" s="771" t="s">
        <v>1125</v>
      </c>
      <c r="AL19" s="771" t="s">
        <v>1125</v>
      </c>
      <c r="AM19" s="771" t="s">
        <v>1125</v>
      </c>
      <c r="AN19" s="771" t="s">
        <v>1125</v>
      </c>
      <c r="AO19" s="771" t="s">
        <v>1125</v>
      </c>
      <c r="AP19" s="1443"/>
      <c r="AQ19" s="1443"/>
      <c r="AR19" s="773" t="s">
        <v>1125</v>
      </c>
      <c r="AS19" s="773" t="s">
        <v>1125</v>
      </c>
      <c r="AT19" s="773" t="s">
        <v>1125</v>
      </c>
      <c r="AU19" s="773" t="s">
        <v>1125</v>
      </c>
      <c r="AV19" s="773" t="s">
        <v>1125</v>
      </c>
      <c r="AW19" s="773" t="s">
        <v>1125</v>
      </c>
      <c r="AX19" s="773" t="s">
        <v>1125</v>
      </c>
      <c r="AY19" s="773" t="s">
        <v>1125</v>
      </c>
      <c r="AZ19" s="773" t="s">
        <v>1125</v>
      </c>
      <c r="BA19" s="773" t="s">
        <v>1125</v>
      </c>
      <c r="BB19" s="1444"/>
      <c r="BC19" s="775" t="s">
        <v>1125</v>
      </c>
      <c r="BD19" s="775" t="s">
        <v>1125</v>
      </c>
      <c r="BE19" s="775" t="s">
        <v>1125</v>
      </c>
      <c r="BF19" s="775" t="s">
        <v>1125</v>
      </c>
      <c r="BG19" s="775" t="s">
        <v>1125</v>
      </c>
      <c r="BH19" s="775" t="s">
        <v>1125</v>
      </c>
      <c r="BI19" s="775" t="s">
        <v>1125</v>
      </c>
      <c r="BJ19" s="775" t="s">
        <v>1125</v>
      </c>
      <c r="BK19" s="775" t="s">
        <v>1125</v>
      </c>
      <c r="BL19" s="775" t="s">
        <v>1125</v>
      </c>
    </row>
    <row r="20" spans="1:64" ht="25.15" customHeight="1" thickBot="1" x14ac:dyDescent="0.4">
      <c r="A20" s="277"/>
      <c r="B20" s="724" t="s">
        <v>669</v>
      </c>
      <c r="C20" s="778"/>
      <c r="D20" s="779"/>
      <c r="E20" s="724" t="s">
        <v>669</v>
      </c>
      <c r="F20" s="778"/>
      <c r="G20" s="779"/>
      <c r="H20" s="724" t="s">
        <v>669</v>
      </c>
      <c r="I20" s="778"/>
      <c r="J20" s="779"/>
      <c r="K20" s="411"/>
      <c r="R20" s="277">
        <f>VLOOKUP(B20,'Tierbestand Tabellen'!$AE$5:$AF$44,2,FALSE)</f>
        <v>0</v>
      </c>
      <c r="S20" s="277">
        <f>D20*1000</f>
        <v>0</v>
      </c>
      <c r="T20" s="780">
        <f>VLOOKUP(R20,'Tierbestand Tabellen'!$AF$5:$AP$44,2,FALSE)*(S20/1000)</f>
        <v>0</v>
      </c>
      <c r="U20" s="780">
        <f>VLOOKUP(R20,'Tierbestand Tabellen'!$AF$5:$AP$44,3,FALSE)*(S20/1000)</f>
        <v>0</v>
      </c>
      <c r="V20" s="780">
        <f>VLOOKUP(R20,'Tierbestand Tabellen'!$AF$5:$AP$44,4,FALSE)*(S20/1000)</f>
        <v>0</v>
      </c>
      <c r="W20" s="780">
        <f>VLOOKUP(R20,'Tierbestand Tabellen'!$AF$5:$AP$44,5,FALSE)*(S20/1000)</f>
        <v>0</v>
      </c>
      <c r="X20" s="780">
        <f>VLOOKUP(R20,'Tierbestand Tabellen'!$AF$5:$AP$44,6,FALSE)*(S20/1000)</f>
        <v>0</v>
      </c>
      <c r="Y20" s="780">
        <f>VLOOKUP(R20,'Tierbestand Tabellen'!$AF$5:$AP$44,7,FALSE)*(S20/1000)</f>
        <v>0</v>
      </c>
      <c r="Z20" s="780">
        <f>VLOOKUP(R20,'Tierbestand Tabellen'!$AF$5:$AP$44,8,FALSE)*(S20/1000)</f>
        <v>0</v>
      </c>
      <c r="AA20" s="780">
        <f>VLOOKUP(R20,'Tierbestand Tabellen'!$AF$5:$AP$44,9,FALSE)*(S20/1000)</f>
        <v>0</v>
      </c>
      <c r="AB20" s="780">
        <f>VLOOKUP(R20,'Tierbestand Tabellen'!$AF$5:$AP$44,10,FALSE)*(S20/1000)</f>
        <v>0</v>
      </c>
      <c r="AC20" s="780">
        <f>VLOOKUP(R20,'Tierbestand Tabellen'!$AF$5:$AP$44,11,FALSE)*(S20/1000)</f>
        <v>0</v>
      </c>
      <c r="AD20" s="277">
        <f>VLOOKUP(E20,'Tierbestand Tabellen'!$AE$5:$AF$44,2,FALSE)</f>
        <v>0</v>
      </c>
      <c r="AE20" s="277">
        <f>G20*1000</f>
        <v>0</v>
      </c>
      <c r="AF20" s="780">
        <f>VLOOKUP(AD20,'Tierbestand Tabellen'!$AF$5:$AP$44,2,FALSE)*(AE20/1000)</f>
        <v>0</v>
      </c>
      <c r="AG20" s="780">
        <f>VLOOKUP(AD20,'Tierbestand Tabellen'!$AF$5:$AP$44,3,FALSE)*(AE20/1000)</f>
        <v>0</v>
      </c>
      <c r="AH20" s="780">
        <f>VLOOKUP(AD20,'Tierbestand Tabellen'!$AF$5:$AP$44,4,FALSE)*(AE20/1000)</f>
        <v>0</v>
      </c>
      <c r="AI20" s="780">
        <f>VLOOKUP(AD20,'Tierbestand Tabellen'!$AF$5:$AP$44,5,FALSE)*(AE20/1000)</f>
        <v>0</v>
      </c>
      <c r="AJ20" s="780">
        <f>VLOOKUP(AD20,'Tierbestand Tabellen'!$AF$5:$AP$44,6,FALSE)*(AE20/1000)</f>
        <v>0</v>
      </c>
      <c r="AK20" s="780">
        <f>VLOOKUP(AD20,'Tierbestand Tabellen'!$AF$5:$AP$44,7,FALSE)*(AE20/1000)</f>
        <v>0</v>
      </c>
      <c r="AL20" s="780">
        <f>VLOOKUP(AD20,'Tierbestand Tabellen'!$AF$5:$AP$44,8,FALSE)*(AE20/1000)</f>
        <v>0</v>
      </c>
      <c r="AM20" s="780">
        <f>VLOOKUP(AD20,'Tierbestand Tabellen'!$AF$5:$AP$44,9,FALSE)*(AE20/1000)</f>
        <v>0</v>
      </c>
      <c r="AN20" s="780">
        <f>VLOOKUP(AD20,'Tierbestand Tabellen'!$AF$5:$AP$44,10,FALSE)*(AE20/1000)</f>
        <v>0</v>
      </c>
      <c r="AO20" s="780">
        <f>VLOOKUP(AD20,'Tierbestand Tabellen'!$AF$5:$AP$44,11,FALSE)*(AE20/1000)</f>
        <v>0</v>
      </c>
      <c r="AP20" s="277">
        <f>VLOOKUP(H20,'Tierbestand Tabellen'!$AE$5:$AF$44,2,FALSE)</f>
        <v>0</v>
      </c>
      <c r="AQ20" s="277">
        <f>J20*1000</f>
        <v>0</v>
      </c>
      <c r="AR20" s="780">
        <f>VLOOKUP(AP20,'Tierbestand Tabellen'!$AF$5:$AP$44,2,FALSE)*(AQ20/1000)</f>
        <v>0</v>
      </c>
      <c r="AS20" s="780">
        <f>VLOOKUP(AP20,'Tierbestand Tabellen'!$AF$5:$AP$44,3,FALSE)*(AQ20/1000)</f>
        <v>0</v>
      </c>
      <c r="AT20" s="780">
        <f>VLOOKUP(AP20,'Tierbestand Tabellen'!$AF$5:$AP$44,4,FALSE)*(AQ20/1000)</f>
        <v>0</v>
      </c>
      <c r="AU20" s="780">
        <f>VLOOKUP(AP20,'Tierbestand Tabellen'!$AF$5:$AP$44,5,FALSE)*(AQ20/1000)</f>
        <v>0</v>
      </c>
      <c r="AV20" s="780">
        <f>VLOOKUP(AP20,'Tierbestand Tabellen'!$AF$5:$AP$44,6,FALSE)*(AQ20/1000)</f>
        <v>0</v>
      </c>
      <c r="AW20" s="780">
        <f>VLOOKUP(AP20,'Tierbestand Tabellen'!$AF$5:$AP$44,7,FALSE)*(AQ20/1000)</f>
        <v>0</v>
      </c>
      <c r="AX20" s="780">
        <f>VLOOKUP(AP20,'Tierbestand Tabellen'!$AF$5:$AP$44,8,FALSE)*(AQ20/1000)</f>
        <v>0</v>
      </c>
      <c r="AY20" s="780">
        <f>VLOOKUP(AP20,'Tierbestand Tabellen'!$AF$5:$AP$44,9,FALSE)*(AQ20/1000)</f>
        <v>0</v>
      </c>
      <c r="AZ20" s="780">
        <f>VLOOKUP(AP20,'Tierbestand Tabellen'!$AF$5:$AP$44,10,FALSE)*(AQ20/1000)</f>
        <v>0</v>
      </c>
      <c r="BA20" s="780">
        <f>VLOOKUP(AP20,'Tierbestand Tabellen'!$AF$5:$AP$44,11,FALSE)*(AQ20/1000)</f>
        <v>0</v>
      </c>
      <c r="BB20" s="277">
        <f t="shared" ref="BB20:BC24" si="9">AVERAGE(S20,AE20,AQ20)</f>
        <v>0</v>
      </c>
      <c r="BC20" s="277">
        <f t="shared" si="9"/>
        <v>0</v>
      </c>
      <c r="BD20" s="277">
        <f t="shared" ref="BD20:BL24" si="10">AVERAGE(U20,AG20,AS20)</f>
        <v>0</v>
      </c>
      <c r="BE20" s="277">
        <f t="shared" si="10"/>
        <v>0</v>
      </c>
      <c r="BF20" s="277">
        <f t="shared" si="10"/>
        <v>0</v>
      </c>
      <c r="BG20" s="277">
        <f t="shared" si="10"/>
        <v>0</v>
      </c>
      <c r="BH20" s="277">
        <f t="shared" si="10"/>
        <v>0</v>
      </c>
      <c r="BI20" s="277">
        <f t="shared" si="10"/>
        <v>0</v>
      </c>
      <c r="BJ20" s="277">
        <f t="shared" si="10"/>
        <v>0</v>
      </c>
      <c r="BK20" s="277">
        <f t="shared" si="10"/>
        <v>0</v>
      </c>
      <c r="BL20" s="277">
        <f t="shared" si="10"/>
        <v>0</v>
      </c>
    </row>
    <row r="21" spans="1:64" ht="25.15" customHeight="1" thickBot="1" x14ac:dyDescent="0.4">
      <c r="A21" s="277"/>
      <c r="B21" s="724" t="s">
        <v>669</v>
      </c>
      <c r="C21" s="778"/>
      <c r="D21" s="779"/>
      <c r="E21" s="724" t="s">
        <v>669</v>
      </c>
      <c r="F21" s="778"/>
      <c r="G21" s="779"/>
      <c r="H21" s="724" t="s">
        <v>669</v>
      </c>
      <c r="I21" s="778"/>
      <c r="J21" s="779"/>
      <c r="K21" s="411"/>
      <c r="R21" s="277">
        <f>VLOOKUP(B21,'Tierbestand Tabellen'!$AE$5:$AF$44,2,FALSE)</f>
        <v>0</v>
      </c>
      <c r="S21" s="277">
        <f t="shared" ref="S21:S24" si="11">D21*1000</f>
        <v>0</v>
      </c>
      <c r="T21" s="780">
        <f>VLOOKUP(R21,'Tierbestand Tabellen'!$AF$5:$AP$44,2,FALSE)*(S21/1000)</f>
        <v>0</v>
      </c>
      <c r="U21" s="780">
        <f>VLOOKUP(R21,'Tierbestand Tabellen'!$AF$5:$AP$44,3,FALSE)*(S21/1000)</f>
        <v>0</v>
      </c>
      <c r="V21" s="780">
        <f>VLOOKUP(R21,'Tierbestand Tabellen'!$AF$5:$AP$44,4,FALSE)*(S21/1000)</f>
        <v>0</v>
      </c>
      <c r="W21" s="780">
        <f>VLOOKUP(R21,'Tierbestand Tabellen'!$AF$5:$AP$44,5,FALSE)*(S21/1000)</f>
        <v>0</v>
      </c>
      <c r="X21" s="780">
        <f>VLOOKUP(R21,'Tierbestand Tabellen'!$AF$5:$AP$44,6,FALSE)*(S21/1000)</f>
        <v>0</v>
      </c>
      <c r="Y21" s="780">
        <f>VLOOKUP(R21,'Tierbestand Tabellen'!$AF$5:$AP$44,7,FALSE)*(S21/1000)</f>
        <v>0</v>
      </c>
      <c r="Z21" s="780">
        <f>VLOOKUP(R21,'Tierbestand Tabellen'!$AF$5:$AP$44,8,FALSE)*(S21/1000)</f>
        <v>0</v>
      </c>
      <c r="AA21" s="780">
        <f>VLOOKUP(R21,'Tierbestand Tabellen'!$AF$5:$AP$44,9,FALSE)*(S21/1000)</f>
        <v>0</v>
      </c>
      <c r="AB21" s="780">
        <f>VLOOKUP(R21,'Tierbestand Tabellen'!$AF$5:$AP$44,10,FALSE)*(S21/1000)</f>
        <v>0</v>
      </c>
      <c r="AC21" s="780">
        <f>VLOOKUP(R21,'Tierbestand Tabellen'!$AF$5:$AP$44,11,FALSE)*(S21/1000)</f>
        <v>0</v>
      </c>
      <c r="AD21" s="277">
        <f>VLOOKUP(E21,'Tierbestand Tabellen'!$AE$5:$AF$44,2,FALSE)</f>
        <v>0</v>
      </c>
      <c r="AE21" s="277">
        <f t="shared" ref="AE21:AE24" si="12">G21*1000</f>
        <v>0</v>
      </c>
      <c r="AF21" s="780">
        <f>VLOOKUP(AD21,'Tierbestand Tabellen'!$AF$5:$AP$44,2,FALSE)*(AE21/1000)</f>
        <v>0</v>
      </c>
      <c r="AG21" s="780">
        <f>VLOOKUP(AD21,'Tierbestand Tabellen'!$AF$5:$AP$44,3,FALSE)*(AE21/1000)</f>
        <v>0</v>
      </c>
      <c r="AH21" s="780">
        <f>VLOOKUP(AD21,'Tierbestand Tabellen'!$AF$5:$AP$44,4,FALSE)*(AE21/1000)</f>
        <v>0</v>
      </c>
      <c r="AI21" s="780">
        <f>VLOOKUP(AD21,'Tierbestand Tabellen'!$AF$5:$AP$44,5,FALSE)*(AE21/1000)</f>
        <v>0</v>
      </c>
      <c r="AJ21" s="780">
        <f>VLOOKUP(AD21,'Tierbestand Tabellen'!$AF$5:$AP$44,6,FALSE)*(AE21/1000)</f>
        <v>0</v>
      </c>
      <c r="AK21" s="780">
        <f>VLOOKUP(AD21,'Tierbestand Tabellen'!$AF$5:$AP$44,7,FALSE)*(AE21/1000)</f>
        <v>0</v>
      </c>
      <c r="AL21" s="780">
        <f>VLOOKUP(AD21,'Tierbestand Tabellen'!$AF$5:$AP$44,8,FALSE)*(AE21/1000)</f>
        <v>0</v>
      </c>
      <c r="AM21" s="780">
        <f>VLOOKUP(AD21,'Tierbestand Tabellen'!$AF$5:$AP$44,9,FALSE)*(AE21/1000)</f>
        <v>0</v>
      </c>
      <c r="AN21" s="780">
        <f>VLOOKUP(AD21,'Tierbestand Tabellen'!$AF$5:$AP$44,10,FALSE)*(AE21/1000)</f>
        <v>0</v>
      </c>
      <c r="AO21" s="780">
        <f>VLOOKUP(AD21,'Tierbestand Tabellen'!$AF$5:$AP$44,11,FALSE)*(AE21/1000)</f>
        <v>0</v>
      </c>
      <c r="AP21" s="277">
        <f>VLOOKUP(H21,'Tierbestand Tabellen'!$AE$5:$AF$44,2,FALSE)</f>
        <v>0</v>
      </c>
      <c r="AQ21" s="277">
        <f t="shared" ref="AQ21:AQ24" si="13">J21*1000</f>
        <v>0</v>
      </c>
      <c r="AR21" s="780">
        <f>VLOOKUP(AP21,'Tierbestand Tabellen'!$AF$5:$AP$44,2,FALSE)*(AQ21/1000)</f>
        <v>0</v>
      </c>
      <c r="AS21" s="780">
        <f>VLOOKUP(AP21,'Tierbestand Tabellen'!$AF$5:$AP$44,3,FALSE)*(AQ21/1000)</f>
        <v>0</v>
      </c>
      <c r="AT21" s="780">
        <f>VLOOKUP(AP21,'Tierbestand Tabellen'!$AF$5:$AP$44,4,FALSE)*(AQ21/1000)</f>
        <v>0</v>
      </c>
      <c r="AU21" s="780">
        <f>VLOOKUP(AP21,'Tierbestand Tabellen'!$AF$5:$AP$44,5,FALSE)*(AQ21/1000)</f>
        <v>0</v>
      </c>
      <c r="AV21" s="780">
        <f>VLOOKUP(AP21,'Tierbestand Tabellen'!$AF$5:$AP$44,6,FALSE)*(AQ21/1000)</f>
        <v>0</v>
      </c>
      <c r="AW21" s="780">
        <f>VLOOKUP(AP21,'Tierbestand Tabellen'!$AF$5:$AP$44,7,FALSE)*(AQ21/1000)</f>
        <v>0</v>
      </c>
      <c r="AX21" s="780">
        <f>VLOOKUP(AP21,'Tierbestand Tabellen'!$AF$5:$AP$44,8,FALSE)*(AQ21/1000)</f>
        <v>0</v>
      </c>
      <c r="AY21" s="780">
        <f>VLOOKUP(AP21,'Tierbestand Tabellen'!$AF$5:$AP$44,9,FALSE)*(AQ21/1000)</f>
        <v>0</v>
      </c>
      <c r="AZ21" s="780">
        <f>VLOOKUP(AP21,'Tierbestand Tabellen'!$AF$5:$AP$44,10,FALSE)*(AQ21/1000)</f>
        <v>0</v>
      </c>
      <c r="BA21" s="780">
        <f>VLOOKUP(AP21,'Tierbestand Tabellen'!$AF$5:$AP$44,11,FALSE)*(AQ21/1000)</f>
        <v>0</v>
      </c>
      <c r="BB21" s="277">
        <f t="shared" si="9"/>
        <v>0</v>
      </c>
      <c r="BC21" s="277">
        <f t="shared" si="9"/>
        <v>0</v>
      </c>
      <c r="BD21" s="277">
        <f t="shared" si="10"/>
        <v>0</v>
      </c>
      <c r="BE21" s="277">
        <f t="shared" si="10"/>
        <v>0</v>
      </c>
      <c r="BF21" s="277">
        <f t="shared" si="10"/>
        <v>0</v>
      </c>
      <c r="BG21" s="277">
        <f t="shared" si="10"/>
        <v>0</v>
      </c>
      <c r="BH21" s="277">
        <f t="shared" si="10"/>
        <v>0</v>
      </c>
      <c r="BI21" s="277">
        <f t="shared" si="10"/>
        <v>0</v>
      </c>
      <c r="BJ21" s="277">
        <f t="shared" si="10"/>
        <v>0</v>
      </c>
      <c r="BK21" s="277">
        <f t="shared" si="10"/>
        <v>0</v>
      </c>
      <c r="BL21" s="277">
        <f t="shared" si="10"/>
        <v>0</v>
      </c>
    </row>
    <row r="22" spans="1:64" ht="25.15" customHeight="1" thickBot="1" x14ac:dyDescent="0.4">
      <c r="A22" s="277"/>
      <c r="B22" s="724" t="s">
        <v>669</v>
      </c>
      <c r="C22" s="778"/>
      <c r="D22" s="779"/>
      <c r="E22" s="724" t="s">
        <v>669</v>
      </c>
      <c r="F22" s="778"/>
      <c r="G22" s="779"/>
      <c r="H22" s="724" t="s">
        <v>669</v>
      </c>
      <c r="I22" s="778"/>
      <c r="J22" s="779"/>
      <c r="K22" s="411"/>
      <c r="R22" s="277">
        <f>VLOOKUP(B22,'Tierbestand Tabellen'!$AE$5:$AF$44,2,FALSE)</f>
        <v>0</v>
      </c>
      <c r="S22" s="277">
        <f t="shared" si="11"/>
        <v>0</v>
      </c>
      <c r="T22" s="780">
        <f>VLOOKUP(R22,'Tierbestand Tabellen'!$AF$5:$AP$44,2,FALSE)*(S22/1000)</f>
        <v>0</v>
      </c>
      <c r="U22" s="780">
        <f>VLOOKUP(R22,'Tierbestand Tabellen'!$AF$5:$AP$44,3,FALSE)*(S22/1000)</f>
        <v>0</v>
      </c>
      <c r="V22" s="780">
        <f>VLOOKUP(R22,'Tierbestand Tabellen'!$AF$5:$AP$44,4,FALSE)*(S22/1000)</f>
        <v>0</v>
      </c>
      <c r="W22" s="780">
        <f>VLOOKUP(R22,'Tierbestand Tabellen'!$AF$5:$AP$44,5,FALSE)*(S22/1000)</f>
        <v>0</v>
      </c>
      <c r="X22" s="780">
        <f>VLOOKUP(R22,'Tierbestand Tabellen'!$AF$5:$AP$44,6,FALSE)*(S22/1000)</f>
        <v>0</v>
      </c>
      <c r="Y22" s="780">
        <f>VLOOKUP(R22,'Tierbestand Tabellen'!$AF$5:$AP$44,7,FALSE)*(S22/1000)</f>
        <v>0</v>
      </c>
      <c r="Z22" s="780">
        <f>VLOOKUP(R22,'Tierbestand Tabellen'!$AF$5:$AP$44,8,FALSE)*(S22/1000)</f>
        <v>0</v>
      </c>
      <c r="AA22" s="780">
        <f>VLOOKUP(R22,'Tierbestand Tabellen'!$AF$5:$AP$44,9,FALSE)*(S22/1000)</f>
        <v>0</v>
      </c>
      <c r="AB22" s="780">
        <f>VLOOKUP(R22,'Tierbestand Tabellen'!$AF$5:$AP$44,10,FALSE)*(S22/1000)</f>
        <v>0</v>
      </c>
      <c r="AC22" s="780">
        <f>VLOOKUP(R22,'Tierbestand Tabellen'!$AF$5:$AP$44,11,FALSE)*(S22/1000)</f>
        <v>0</v>
      </c>
      <c r="AD22" s="277">
        <f>VLOOKUP(E22,'Tierbestand Tabellen'!$AE$5:$AF$44,2,FALSE)</f>
        <v>0</v>
      </c>
      <c r="AE22" s="277">
        <f t="shared" si="12"/>
        <v>0</v>
      </c>
      <c r="AF22" s="780">
        <f>VLOOKUP(AD22,'Tierbestand Tabellen'!$AF$5:$AP$44,2,FALSE)*(AE22/1000)</f>
        <v>0</v>
      </c>
      <c r="AG22" s="780">
        <f>VLOOKUP(AD22,'Tierbestand Tabellen'!$AF$5:$AP$44,3,FALSE)*(AE22/1000)</f>
        <v>0</v>
      </c>
      <c r="AH22" s="780">
        <f>VLOOKUP(AD22,'Tierbestand Tabellen'!$AF$5:$AP$44,4,FALSE)*(AE22/1000)</f>
        <v>0</v>
      </c>
      <c r="AI22" s="780">
        <f>VLOOKUP(AD22,'Tierbestand Tabellen'!$AF$5:$AP$44,5,FALSE)*(AE22/1000)</f>
        <v>0</v>
      </c>
      <c r="AJ22" s="780">
        <f>VLOOKUP(AD22,'Tierbestand Tabellen'!$AF$5:$AP$44,6,FALSE)*(AE22/1000)</f>
        <v>0</v>
      </c>
      <c r="AK22" s="780">
        <f>VLOOKUP(AD22,'Tierbestand Tabellen'!$AF$5:$AP$44,7,FALSE)*(AE22/1000)</f>
        <v>0</v>
      </c>
      <c r="AL22" s="780">
        <f>VLOOKUP(AD22,'Tierbestand Tabellen'!$AF$5:$AP$44,8,FALSE)*(AE22/1000)</f>
        <v>0</v>
      </c>
      <c r="AM22" s="780">
        <f>VLOOKUP(AD22,'Tierbestand Tabellen'!$AF$5:$AP$44,9,FALSE)*(AE22/1000)</f>
        <v>0</v>
      </c>
      <c r="AN22" s="780">
        <f>VLOOKUP(AD22,'Tierbestand Tabellen'!$AF$5:$AP$44,10,FALSE)*(AE22/1000)</f>
        <v>0</v>
      </c>
      <c r="AO22" s="780">
        <f>VLOOKUP(AD22,'Tierbestand Tabellen'!$AF$5:$AP$44,11,FALSE)*(AE22/1000)</f>
        <v>0</v>
      </c>
      <c r="AP22" s="277">
        <f>VLOOKUP(H22,'Tierbestand Tabellen'!$AE$5:$AF$44,2,FALSE)</f>
        <v>0</v>
      </c>
      <c r="AQ22" s="277">
        <f t="shared" si="13"/>
        <v>0</v>
      </c>
      <c r="AR22" s="780">
        <f>VLOOKUP(AP22,'Tierbestand Tabellen'!$AF$5:$AP$44,2,FALSE)*(AQ22/1000)</f>
        <v>0</v>
      </c>
      <c r="AS22" s="780">
        <f>VLOOKUP(AP22,'Tierbestand Tabellen'!$AF$5:$AP$44,3,FALSE)*(AQ22/1000)</f>
        <v>0</v>
      </c>
      <c r="AT22" s="780">
        <f>VLOOKUP(AP22,'Tierbestand Tabellen'!$AF$5:$AP$44,4,FALSE)*(AQ22/1000)</f>
        <v>0</v>
      </c>
      <c r="AU22" s="780">
        <f>VLOOKUP(AP22,'Tierbestand Tabellen'!$AF$5:$AP$44,5,FALSE)*(AQ22/1000)</f>
        <v>0</v>
      </c>
      <c r="AV22" s="780">
        <f>VLOOKUP(AP22,'Tierbestand Tabellen'!$AF$5:$AP$44,6,FALSE)*(AQ22/1000)</f>
        <v>0</v>
      </c>
      <c r="AW22" s="780">
        <f>VLOOKUP(AP22,'Tierbestand Tabellen'!$AF$5:$AP$44,7,FALSE)*(AQ22/1000)</f>
        <v>0</v>
      </c>
      <c r="AX22" s="780">
        <f>VLOOKUP(AP22,'Tierbestand Tabellen'!$AF$5:$AP$44,8,FALSE)*(AQ22/1000)</f>
        <v>0</v>
      </c>
      <c r="AY22" s="780">
        <f>VLOOKUP(AP22,'Tierbestand Tabellen'!$AF$5:$AP$44,9,FALSE)*(AQ22/1000)</f>
        <v>0</v>
      </c>
      <c r="AZ22" s="780">
        <f>VLOOKUP(AP22,'Tierbestand Tabellen'!$AF$5:$AP$44,10,FALSE)*(AQ22/1000)</f>
        <v>0</v>
      </c>
      <c r="BA22" s="780">
        <f>VLOOKUP(AP22,'Tierbestand Tabellen'!$AF$5:$AP$44,11,FALSE)*(AQ22/1000)</f>
        <v>0</v>
      </c>
      <c r="BB22" s="277">
        <f t="shared" si="9"/>
        <v>0</v>
      </c>
      <c r="BC22" s="277">
        <f t="shared" si="9"/>
        <v>0</v>
      </c>
      <c r="BD22" s="277">
        <f t="shared" si="10"/>
        <v>0</v>
      </c>
      <c r="BE22" s="277">
        <f t="shared" si="10"/>
        <v>0</v>
      </c>
      <c r="BF22" s="277">
        <f t="shared" si="10"/>
        <v>0</v>
      </c>
      <c r="BG22" s="277">
        <f t="shared" si="10"/>
        <v>0</v>
      </c>
      <c r="BH22" s="277">
        <f t="shared" si="10"/>
        <v>0</v>
      </c>
      <c r="BI22" s="277">
        <f t="shared" si="10"/>
        <v>0</v>
      </c>
      <c r="BJ22" s="277">
        <f t="shared" si="10"/>
        <v>0</v>
      </c>
      <c r="BK22" s="277">
        <f t="shared" si="10"/>
        <v>0</v>
      </c>
      <c r="BL22" s="277">
        <f t="shared" si="10"/>
        <v>0</v>
      </c>
    </row>
    <row r="23" spans="1:64" ht="25.15" customHeight="1" thickBot="1" x14ac:dyDescent="0.4">
      <c r="A23" s="277"/>
      <c r="B23" s="724" t="s">
        <v>669</v>
      </c>
      <c r="C23" s="778"/>
      <c r="D23" s="779"/>
      <c r="E23" s="724" t="s">
        <v>669</v>
      </c>
      <c r="F23" s="778"/>
      <c r="G23" s="779"/>
      <c r="H23" s="724" t="s">
        <v>669</v>
      </c>
      <c r="I23" s="778"/>
      <c r="J23" s="779"/>
      <c r="K23" s="411"/>
      <c r="R23" s="277">
        <f>VLOOKUP(B23,'Tierbestand Tabellen'!$AE$5:$AF$44,2,FALSE)</f>
        <v>0</v>
      </c>
      <c r="S23" s="277">
        <f t="shared" si="11"/>
        <v>0</v>
      </c>
      <c r="T23" s="780">
        <f>VLOOKUP(R23,'Tierbestand Tabellen'!$AF$5:$AP$44,2,FALSE)*(S23/1000)</f>
        <v>0</v>
      </c>
      <c r="U23" s="780">
        <f>VLOOKUP(R23,'Tierbestand Tabellen'!$AF$5:$AP$44,3,FALSE)*(S23/1000)</f>
        <v>0</v>
      </c>
      <c r="V23" s="780">
        <f>VLOOKUP(R23,'Tierbestand Tabellen'!$AF$5:$AP$44,4,FALSE)*(S23/1000)</f>
        <v>0</v>
      </c>
      <c r="W23" s="780">
        <f>VLOOKUP(R23,'Tierbestand Tabellen'!$AF$5:$AP$44,5,FALSE)*(S23/1000)</f>
        <v>0</v>
      </c>
      <c r="X23" s="780">
        <f>VLOOKUP(R23,'Tierbestand Tabellen'!$AF$5:$AP$44,6,FALSE)*(S23/1000)</f>
        <v>0</v>
      </c>
      <c r="Y23" s="780">
        <f>VLOOKUP(R23,'Tierbestand Tabellen'!$AF$5:$AP$44,7,FALSE)*(S23/1000)</f>
        <v>0</v>
      </c>
      <c r="Z23" s="780">
        <f>VLOOKUP(R23,'Tierbestand Tabellen'!$AF$5:$AP$44,8,FALSE)*(S23/1000)</f>
        <v>0</v>
      </c>
      <c r="AA23" s="780">
        <f>VLOOKUP(R23,'Tierbestand Tabellen'!$AF$5:$AP$44,9,FALSE)*(S23/1000)</f>
        <v>0</v>
      </c>
      <c r="AB23" s="780">
        <f>VLOOKUP(R23,'Tierbestand Tabellen'!$AF$5:$AP$44,10,FALSE)*(S23/1000)</f>
        <v>0</v>
      </c>
      <c r="AC23" s="780">
        <f>VLOOKUP(R23,'Tierbestand Tabellen'!$AF$5:$AP$44,11,FALSE)*(S23/1000)</f>
        <v>0</v>
      </c>
      <c r="AD23" s="277">
        <f>VLOOKUP(E23,'Tierbestand Tabellen'!$AE$5:$AF$44,2,FALSE)</f>
        <v>0</v>
      </c>
      <c r="AE23" s="277">
        <f t="shared" si="12"/>
        <v>0</v>
      </c>
      <c r="AF23" s="780">
        <f>VLOOKUP(AD23,'Tierbestand Tabellen'!$AF$5:$AP$44,2,FALSE)*(AE23/1000)</f>
        <v>0</v>
      </c>
      <c r="AG23" s="780">
        <f>VLOOKUP(AD23,'Tierbestand Tabellen'!$AF$5:$AP$44,3,FALSE)*(AE23/1000)</f>
        <v>0</v>
      </c>
      <c r="AH23" s="780">
        <f>VLOOKUP(AD23,'Tierbestand Tabellen'!$AF$5:$AP$44,4,FALSE)*(AE23/1000)</f>
        <v>0</v>
      </c>
      <c r="AI23" s="780">
        <f>VLOOKUP(AD23,'Tierbestand Tabellen'!$AF$5:$AP$44,5,FALSE)*(AE23/1000)</f>
        <v>0</v>
      </c>
      <c r="AJ23" s="780">
        <f>VLOOKUP(AD23,'Tierbestand Tabellen'!$AF$5:$AP$44,6,FALSE)*(AE23/1000)</f>
        <v>0</v>
      </c>
      <c r="AK23" s="780">
        <f>VLOOKUP(AD23,'Tierbestand Tabellen'!$AF$5:$AP$44,7,FALSE)*(AE23/1000)</f>
        <v>0</v>
      </c>
      <c r="AL23" s="780">
        <f>VLOOKUP(AD23,'Tierbestand Tabellen'!$AF$5:$AP$44,8,FALSE)*(AE23/1000)</f>
        <v>0</v>
      </c>
      <c r="AM23" s="780">
        <f>VLOOKUP(AD23,'Tierbestand Tabellen'!$AF$5:$AP$44,9,FALSE)*(AE23/1000)</f>
        <v>0</v>
      </c>
      <c r="AN23" s="780">
        <f>VLOOKUP(AD23,'Tierbestand Tabellen'!$AF$5:$AP$44,10,FALSE)*(AE23/1000)</f>
        <v>0</v>
      </c>
      <c r="AO23" s="780">
        <f>VLOOKUP(AD23,'Tierbestand Tabellen'!$AF$5:$AP$44,11,FALSE)*(AE23/1000)</f>
        <v>0</v>
      </c>
      <c r="AP23" s="277">
        <f>VLOOKUP(H23,'Tierbestand Tabellen'!$AE$5:$AF$44,2,FALSE)</f>
        <v>0</v>
      </c>
      <c r="AQ23" s="277">
        <f t="shared" si="13"/>
        <v>0</v>
      </c>
      <c r="AR23" s="780">
        <f>VLOOKUP(AP23,'Tierbestand Tabellen'!$AF$5:$AP$44,2,FALSE)*(AQ23/1000)</f>
        <v>0</v>
      </c>
      <c r="AS23" s="780">
        <f>VLOOKUP(AP23,'Tierbestand Tabellen'!$AF$5:$AP$44,3,FALSE)*(AQ23/1000)</f>
        <v>0</v>
      </c>
      <c r="AT23" s="780">
        <f>VLOOKUP(AP23,'Tierbestand Tabellen'!$AF$5:$AP$44,4,FALSE)*(AQ23/1000)</f>
        <v>0</v>
      </c>
      <c r="AU23" s="780">
        <f>VLOOKUP(AP23,'Tierbestand Tabellen'!$AF$5:$AP$44,5,FALSE)*(AQ23/1000)</f>
        <v>0</v>
      </c>
      <c r="AV23" s="780">
        <f>VLOOKUP(AP23,'Tierbestand Tabellen'!$AF$5:$AP$44,6,FALSE)*(AQ23/1000)</f>
        <v>0</v>
      </c>
      <c r="AW23" s="780">
        <f>VLOOKUP(AP23,'Tierbestand Tabellen'!$AF$5:$AP$44,7,FALSE)*(AQ23/1000)</f>
        <v>0</v>
      </c>
      <c r="AX23" s="780">
        <f>VLOOKUP(AP23,'Tierbestand Tabellen'!$AF$5:$AP$44,8,FALSE)*(AQ23/1000)</f>
        <v>0</v>
      </c>
      <c r="AY23" s="780">
        <f>VLOOKUP(AP23,'Tierbestand Tabellen'!$AF$5:$AP$44,9,FALSE)*(AQ23/1000)</f>
        <v>0</v>
      </c>
      <c r="AZ23" s="780">
        <f>VLOOKUP(AP23,'Tierbestand Tabellen'!$AF$5:$AP$44,10,FALSE)*(AQ23/1000)</f>
        <v>0</v>
      </c>
      <c r="BA23" s="780">
        <f>VLOOKUP(AP23,'Tierbestand Tabellen'!$AF$5:$AP$44,11,FALSE)*(AQ23/1000)</f>
        <v>0</v>
      </c>
      <c r="BB23" s="277">
        <f t="shared" si="9"/>
        <v>0</v>
      </c>
      <c r="BC23" s="277">
        <f t="shared" si="9"/>
        <v>0</v>
      </c>
      <c r="BD23" s="277">
        <f t="shared" si="10"/>
        <v>0</v>
      </c>
      <c r="BE23" s="277">
        <f t="shared" si="10"/>
        <v>0</v>
      </c>
      <c r="BF23" s="277">
        <f t="shared" si="10"/>
        <v>0</v>
      </c>
      <c r="BG23" s="277">
        <f t="shared" si="10"/>
        <v>0</v>
      </c>
      <c r="BH23" s="277">
        <f t="shared" si="10"/>
        <v>0</v>
      </c>
      <c r="BI23" s="277">
        <f t="shared" si="10"/>
        <v>0</v>
      </c>
      <c r="BJ23" s="277">
        <f t="shared" si="10"/>
        <v>0</v>
      </c>
      <c r="BK23" s="277">
        <f t="shared" si="10"/>
        <v>0</v>
      </c>
      <c r="BL23" s="277">
        <f t="shared" si="10"/>
        <v>0</v>
      </c>
    </row>
    <row r="24" spans="1:64" ht="25.15" customHeight="1" thickBot="1" x14ac:dyDescent="0.4">
      <c r="A24" s="277"/>
      <c r="B24" s="724" t="s">
        <v>669</v>
      </c>
      <c r="C24" s="778"/>
      <c r="D24" s="779"/>
      <c r="E24" s="724" t="s">
        <v>669</v>
      </c>
      <c r="F24" s="778"/>
      <c r="G24" s="779"/>
      <c r="H24" s="724" t="s">
        <v>669</v>
      </c>
      <c r="I24" s="778"/>
      <c r="J24" s="779"/>
      <c r="K24" s="411"/>
      <c r="R24" s="277">
        <f>VLOOKUP(B24,'Tierbestand Tabellen'!$AE$5:$AF$44,2,FALSE)</f>
        <v>0</v>
      </c>
      <c r="S24" s="277">
        <f t="shared" si="11"/>
        <v>0</v>
      </c>
      <c r="T24" s="780">
        <f>VLOOKUP(R24,'Tierbestand Tabellen'!$AF$5:$AP$44,2,FALSE)*(S24/1000)</f>
        <v>0</v>
      </c>
      <c r="U24" s="780">
        <f>VLOOKUP(R24,'Tierbestand Tabellen'!$AF$5:$AP$44,3,FALSE)*(S24/1000)</f>
        <v>0</v>
      </c>
      <c r="V24" s="780">
        <f>VLOOKUP(R24,'Tierbestand Tabellen'!$AF$5:$AP$44,4,FALSE)*(S24/1000)</f>
        <v>0</v>
      </c>
      <c r="W24" s="780">
        <f>VLOOKUP(R24,'Tierbestand Tabellen'!$AF$5:$AP$44,5,FALSE)*(S24/1000)</f>
        <v>0</v>
      </c>
      <c r="X24" s="780">
        <f>VLOOKUP(R24,'Tierbestand Tabellen'!$AF$5:$AP$44,6,FALSE)*(S24/1000)</f>
        <v>0</v>
      </c>
      <c r="Y24" s="780">
        <f>VLOOKUP(R24,'Tierbestand Tabellen'!$AF$5:$AP$44,7,FALSE)*(S24/1000)</f>
        <v>0</v>
      </c>
      <c r="Z24" s="780">
        <f>VLOOKUP(R24,'Tierbestand Tabellen'!$AF$5:$AP$44,8,FALSE)*(S24/1000)</f>
        <v>0</v>
      </c>
      <c r="AA24" s="780">
        <f>VLOOKUP(R24,'Tierbestand Tabellen'!$AF$5:$AP$44,9,FALSE)*(S24/1000)</f>
        <v>0</v>
      </c>
      <c r="AB24" s="780">
        <f>VLOOKUP(R24,'Tierbestand Tabellen'!$AF$5:$AP$44,10,FALSE)*(S24/1000)</f>
        <v>0</v>
      </c>
      <c r="AC24" s="780">
        <f>VLOOKUP(R24,'Tierbestand Tabellen'!$AF$5:$AP$44,11,FALSE)*(S24/1000)</f>
        <v>0</v>
      </c>
      <c r="AD24" s="277">
        <f>VLOOKUP(E24,'Tierbestand Tabellen'!$AE$5:$AF$44,2,FALSE)</f>
        <v>0</v>
      </c>
      <c r="AE24" s="277">
        <f t="shared" si="12"/>
        <v>0</v>
      </c>
      <c r="AF24" s="780">
        <f>VLOOKUP(AD24,'Tierbestand Tabellen'!$AF$5:$AP$44,2,FALSE)*(AE24/1000)</f>
        <v>0</v>
      </c>
      <c r="AG24" s="780">
        <f>VLOOKUP(AD24,'Tierbestand Tabellen'!$AF$5:$AP$44,3,FALSE)*(AE24/1000)</f>
        <v>0</v>
      </c>
      <c r="AH24" s="780">
        <f>VLOOKUP(AD24,'Tierbestand Tabellen'!$AF$5:$AP$44,4,FALSE)*(AE24/1000)</f>
        <v>0</v>
      </c>
      <c r="AI24" s="780">
        <f>VLOOKUP(AD24,'Tierbestand Tabellen'!$AF$5:$AP$44,5,FALSE)*(AE24/1000)</f>
        <v>0</v>
      </c>
      <c r="AJ24" s="780">
        <f>VLOOKUP(AD24,'Tierbestand Tabellen'!$AF$5:$AP$44,6,FALSE)*(AE24/1000)</f>
        <v>0</v>
      </c>
      <c r="AK24" s="780">
        <f>VLOOKUP(AD24,'Tierbestand Tabellen'!$AF$5:$AP$44,7,FALSE)*(AE24/1000)</f>
        <v>0</v>
      </c>
      <c r="AL24" s="780">
        <f>VLOOKUP(AD24,'Tierbestand Tabellen'!$AF$5:$AP$44,8,FALSE)*(AE24/1000)</f>
        <v>0</v>
      </c>
      <c r="AM24" s="780">
        <f>VLOOKUP(AD24,'Tierbestand Tabellen'!$AF$5:$AP$44,9,FALSE)*(AE24/1000)</f>
        <v>0</v>
      </c>
      <c r="AN24" s="780">
        <f>VLOOKUP(AD24,'Tierbestand Tabellen'!$AF$5:$AP$44,10,FALSE)*(AE24/1000)</f>
        <v>0</v>
      </c>
      <c r="AO24" s="780">
        <f>VLOOKUP(AD24,'Tierbestand Tabellen'!$AF$5:$AP$44,11,FALSE)*(AE24/1000)</f>
        <v>0</v>
      </c>
      <c r="AP24" s="277">
        <f>VLOOKUP(H24,'Tierbestand Tabellen'!$AE$5:$AF$44,2,FALSE)</f>
        <v>0</v>
      </c>
      <c r="AQ24" s="277">
        <f t="shared" si="13"/>
        <v>0</v>
      </c>
      <c r="AR24" s="780">
        <f>VLOOKUP(AP24,'Tierbestand Tabellen'!$AF$5:$AP$44,2,FALSE)*(AQ24/1000)</f>
        <v>0</v>
      </c>
      <c r="AS24" s="780">
        <f>VLOOKUP(AP24,'Tierbestand Tabellen'!$AF$5:$AP$44,3,FALSE)*(AQ24/1000)</f>
        <v>0</v>
      </c>
      <c r="AT24" s="780">
        <f>VLOOKUP(AP24,'Tierbestand Tabellen'!$AF$5:$AP$44,4,FALSE)*(AQ24/1000)</f>
        <v>0</v>
      </c>
      <c r="AU24" s="780">
        <f>VLOOKUP(AP24,'Tierbestand Tabellen'!$AF$5:$AP$44,5,FALSE)*(AQ24/1000)</f>
        <v>0</v>
      </c>
      <c r="AV24" s="780">
        <f>VLOOKUP(AP24,'Tierbestand Tabellen'!$AF$5:$AP$44,6,FALSE)*(AQ24/1000)</f>
        <v>0</v>
      </c>
      <c r="AW24" s="780">
        <f>VLOOKUP(AP24,'Tierbestand Tabellen'!$AF$5:$AP$44,7,FALSE)*(AQ24/1000)</f>
        <v>0</v>
      </c>
      <c r="AX24" s="780">
        <f>VLOOKUP(AP24,'Tierbestand Tabellen'!$AF$5:$AP$44,8,FALSE)*(AQ24/1000)</f>
        <v>0</v>
      </c>
      <c r="AY24" s="780">
        <f>VLOOKUP(AP24,'Tierbestand Tabellen'!$AF$5:$AP$44,9,FALSE)*(AQ24/1000)</f>
        <v>0</v>
      </c>
      <c r="AZ24" s="780">
        <f>VLOOKUP(AP24,'Tierbestand Tabellen'!$AF$5:$AP$44,10,FALSE)*(AQ24/1000)</f>
        <v>0</v>
      </c>
      <c r="BA24" s="780">
        <f>VLOOKUP(AP24,'Tierbestand Tabellen'!$AF$5:$AP$44,11,FALSE)*(AQ24/1000)</f>
        <v>0</v>
      </c>
      <c r="BB24" s="277">
        <f t="shared" si="9"/>
        <v>0</v>
      </c>
      <c r="BC24" s="277">
        <f t="shared" si="9"/>
        <v>0</v>
      </c>
      <c r="BD24" s="277">
        <f t="shared" si="10"/>
        <v>0</v>
      </c>
      <c r="BE24" s="277">
        <f t="shared" si="10"/>
        <v>0</v>
      </c>
      <c r="BF24" s="277">
        <f t="shared" si="10"/>
        <v>0</v>
      </c>
      <c r="BG24" s="277">
        <f t="shared" si="10"/>
        <v>0</v>
      </c>
      <c r="BH24" s="277">
        <f t="shared" si="10"/>
        <v>0</v>
      </c>
      <c r="BI24" s="277">
        <f t="shared" si="10"/>
        <v>0</v>
      </c>
      <c r="BJ24" s="277">
        <f t="shared" si="10"/>
        <v>0</v>
      </c>
      <c r="BK24" s="277">
        <f t="shared" si="10"/>
        <v>0</v>
      </c>
      <c r="BL24" s="277">
        <f t="shared" si="10"/>
        <v>0</v>
      </c>
    </row>
    <row r="25" spans="1:64" ht="16" thickBot="1" x14ac:dyDescent="0.4">
      <c r="A25" s="865"/>
      <c r="B25" s="865"/>
      <c r="C25" s="866"/>
      <c r="D25" s="866"/>
      <c r="E25" s="865"/>
      <c r="F25" s="866"/>
      <c r="G25" s="866"/>
      <c r="H25" s="865"/>
      <c r="I25" s="866"/>
      <c r="J25" s="866"/>
      <c r="K25" s="865"/>
      <c r="R25" s="1403">
        <f>Betriebsdaten!$B$29</f>
        <v>2022</v>
      </c>
      <c r="S25" s="1404"/>
      <c r="T25" s="1404"/>
      <c r="U25" s="1404"/>
      <c r="V25" s="1404"/>
      <c r="W25" s="1404"/>
      <c r="X25" s="1404"/>
      <c r="Y25" s="1404"/>
      <c r="Z25" s="1404"/>
      <c r="AA25" s="1404"/>
      <c r="AB25" s="1404"/>
      <c r="AC25" s="1406"/>
      <c r="AD25" s="1407">
        <f>Betriebsdaten!$B$30</f>
        <v>2021</v>
      </c>
      <c r="AE25" s="1408"/>
      <c r="AF25" s="1408"/>
      <c r="AG25" s="1408"/>
      <c r="AH25" s="1408"/>
      <c r="AI25" s="1408"/>
      <c r="AJ25" s="1408"/>
      <c r="AK25" s="1408"/>
      <c r="AL25" s="1408"/>
      <c r="AM25" s="1408"/>
      <c r="AN25" s="1408"/>
      <c r="AO25" s="1410"/>
      <c r="AP25" s="1411">
        <f>Betriebsdaten!$B$31</f>
        <v>2020</v>
      </c>
      <c r="AQ25" s="1412"/>
      <c r="AR25" s="1412"/>
      <c r="AS25" s="1412"/>
      <c r="AT25" s="1412"/>
      <c r="AU25" s="1412"/>
      <c r="AV25" s="1412"/>
      <c r="AW25" s="1412"/>
      <c r="AX25" s="1412"/>
      <c r="AY25" s="1412"/>
      <c r="AZ25" s="1412"/>
      <c r="BA25" s="1412"/>
      <c r="BB25" s="1414" t="s">
        <v>36</v>
      </c>
      <c r="BC25" s="1415"/>
      <c r="BD25" s="1415"/>
      <c r="BE25" s="1415"/>
      <c r="BF25" s="1415"/>
      <c r="BG25" s="1415"/>
      <c r="BH25" s="1415"/>
      <c r="BI25" s="1415"/>
      <c r="BJ25" s="1415"/>
      <c r="BK25" s="1415"/>
      <c r="BL25" s="1417"/>
    </row>
    <row r="26" spans="1:64" ht="18" thickBot="1" x14ac:dyDescent="0.5">
      <c r="A26" s="865"/>
      <c r="B26" s="865"/>
      <c r="C26" s="866"/>
      <c r="D26" s="866"/>
      <c r="E26" s="866"/>
      <c r="F26" s="866"/>
      <c r="G26" s="866"/>
      <c r="H26" s="865"/>
      <c r="I26" s="865"/>
      <c r="J26" s="865"/>
      <c r="K26" s="865"/>
      <c r="R26" s="1418" t="s">
        <v>38</v>
      </c>
      <c r="S26" s="1419"/>
      <c r="T26" s="745" t="s">
        <v>32</v>
      </c>
      <c r="U26" s="746" t="s">
        <v>13</v>
      </c>
      <c r="V26" s="746" t="s">
        <v>668</v>
      </c>
      <c r="W26" s="877" t="s">
        <v>867</v>
      </c>
      <c r="X26" s="877" t="s">
        <v>868</v>
      </c>
      <c r="Y26" s="748" t="s">
        <v>16</v>
      </c>
      <c r="Z26" s="748" t="s">
        <v>611</v>
      </c>
      <c r="AA26" s="746" t="s">
        <v>18</v>
      </c>
      <c r="AB26" s="746" t="s">
        <v>19</v>
      </c>
      <c r="AC26" s="750" t="s">
        <v>20</v>
      </c>
      <c r="AD26" s="1424" t="s">
        <v>38</v>
      </c>
      <c r="AE26" s="1424"/>
      <c r="AF26" s="751" t="s">
        <v>32</v>
      </c>
      <c r="AG26" s="752" t="s">
        <v>13</v>
      </c>
      <c r="AH26" s="752" t="s">
        <v>668</v>
      </c>
      <c r="AI26" s="878" t="s">
        <v>867</v>
      </c>
      <c r="AJ26" s="878" t="s">
        <v>868</v>
      </c>
      <c r="AK26" s="754" t="s">
        <v>16</v>
      </c>
      <c r="AL26" s="754" t="s">
        <v>611</v>
      </c>
      <c r="AM26" s="752" t="s">
        <v>18</v>
      </c>
      <c r="AN26" s="752" t="s">
        <v>19</v>
      </c>
      <c r="AO26" s="756" t="s">
        <v>20</v>
      </c>
      <c r="AP26" s="867" t="s">
        <v>38</v>
      </c>
      <c r="AQ26" s="867"/>
      <c r="AR26" s="757" t="s">
        <v>32</v>
      </c>
      <c r="AS26" s="758" t="s">
        <v>13</v>
      </c>
      <c r="AT26" s="758" t="s">
        <v>668</v>
      </c>
      <c r="AU26" s="875" t="s">
        <v>867</v>
      </c>
      <c r="AV26" s="875" t="s">
        <v>868</v>
      </c>
      <c r="AW26" s="760" t="s">
        <v>16</v>
      </c>
      <c r="AX26" s="760" t="s">
        <v>611</v>
      </c>
      <c r="AY26" s="758" t="s">
        <v>18</v>
      </c>
      <c r="AZ26" s="758" t="s">
        <v>19</v>
      </c>
      <c r="BA26" s="762" t="s">
        <v>20</v>
      </c>
      <c r="BB26" s="1426" t="s">
        <v>38</v>
      </c>
      <c r="BC26" s="763" t="s">
        <v>32</v>
      </c>
      <c r="BD26" s="764" t="s">
        <v>13</v>
      </c>
      <c r="BE26" s="764" t="s">
        <v>668</v>
      </c>
      <c r="BF26" s="876" t="s">
        <v>867</v>
      </c>
      <c r="BG26" s="876" t="s">
        <v>868</v>
      </c>
      <c r="BH26" s="766" t="s">
        <v>16</v>
      </c>
      <c r="BI26" s="766" t="s">
        <v>611</v>
      </c>
      <c r="BJ26" s="764" t="s">
        <v>18</v>
      </c>
      <c r="BK26" s="764" t="s">
        <v>19</v>
      </c>
      <c r="BL26" s="768" t="s">
        <v>20</v>
      </c>
    </row>
    <row r="27" spans="1:64" ht="19" thickBot="1" x14ac:dyDescent="0.4">
      <c r="A27" s="865"/>
      <c r="B27" s="865"/>
      <c r="C27" s="866"/>
      <c r="D27" s="866"/>
      <c r="E27" s="866"/>
      <c r="F27" s="866"/>
      <c r="G27" s="866"/>
      <c r="H27" s="865"/>
      <c r="I27" s="865"/>
      <c r="J27" s="865"/>
      <c r="K27" s="865"/>
      <c r="R27" s="1420"/>
      <c r="S27" s="1421"/>
      <c r="T27" s="769" t="s">
        <v>1125</v>
      </c>
      <c r="U27" s="769" t="s">
        <v>1125</v>
      </c>
      <c r="V27" s="769" t="s">
        <v>1125</v>
      </c>
      <c r="W27" s="769" t="s">
        <v>1125</v>
      </c>
      <c r="X27" s="769" t="s">
        <v>1125</v>
      </c>
      <c r="Y27" s="769" t="s">
        <v>1125</v>
      </c>
      <c r="Z27" s="769" t="s">
        <v>1125</v>
      </c>
      <c r="AA27" s="769" t="s">
        <v>1125</v>
      </c>
      <c r="AB27" s="769" t="s">
        <v>1125</v>
      </c>
      <c r="AC27" s="769" t="s">
        <v>1125</v>
      </c>
      <c r="AD27" s="1425"/>
      <c r="AE27" s="1425"/>
      <c r="AF27" s="771" t="s">
        <v>1125</v>
      </c>
      <c r="AG27" s="771" t="s">
        <v>1125</v>
      </c>
      <c r="AH27" s="771" t="s">
        <v>1125</v>
      </c>
      <c r="AI27" s="771" t="s">
        <v>1125</v>
      </c>
      <c r="AJ27" s="771" t="s">
        <v>1125</v>
      </c>
      <c r="AK27" s="771" t="s">
        <v>1125</v>
      </c>
      <c r="AL27" s="771" t="s">
        <v>1125</v>
      </c>
      <c r="AM27" s="771" t="s">
        <v>1125</v>
      </c>
      <c r="AN27" s="771" t="s">
        <v>1125</v>
      </c>
      <c r="AO27" s="771" t="s">
        <v>1125</v>
      </c>
      <c r="AP27" s="868"/>
      <c r="AQ27" s="868"/>
      <c r="AR27" s="773" t="s">
        <v>1125</v>
      </c>
      <c r="AS27" s="773" t="s">
        <v>1125</v>
      </c>
      <c r="AT27" s="773" t="s">
        <v>1125</v>
      </c>
      <c r="AU27" s="773" t="s">
        <v>1125</v>
      </c>
      <c r="AV27" s="773" t="s">
        <v>1125</v>
      </c>
      <c r="AW27" s="773" t="s">
        <v>1125</v>
      </c>
      <c r="AX27" s="773" t="s">
        <v>1125</v>
      </c>
      <c r="AY27" s="773" t="s">
        <v>1125</v>
      </c>
      <c r="AZ27" s="773" t="s">
        <v>1125</v>
      </c>
      <c r="BA27" s="773" t="s">
        <v>1125</v>
      </c>
      <c r="BB27" s="1427"/>
      <c r="BC27" s="775" t="s">
        <v>1125</v>
      </c>
      <c r="BD27" s="775" t="s">
        <v>1125</v>
      </c>
      <c r="BE27" s="775" t="s">
        <v>1125</v>
      </c>
      <c r="BF27" s="775" t="s">
        <v>1125</v>
      </c>
      <c r="BG27" s="775" t="s">
        <v>1125</v>
      </c>
      <c r="BH27" s="775" t="s">
        <v>1125</v>
      </c>
      <c r="BI27" s="775" t="s">
        <v>1125</v>
      </c>
      <c r="BJ27" s="775" t="s">
        <v>1125</v>
      </c>
      <c r="BK27" s="775" t="s">
        <v>1125</v>
      </c>
      <c r="BL27" s="775" t="s">
        <v>1125</v>
      </c>
    </row>
    <row r="28" spans="1:64" ht="16.5" thickTop="1" thickBot="1" x14ac:dyDescent="0.4">
      <c r="A28" s="865"/>
      <c r="B28" s="865"/>
      <c r="C28" s="866"/>
      <c r="D28" s="866"/>
      <c r="E28" s="866"/>
      <c r="F28" s="866"/>
      <c r="G28" s="866"/>
      <c r="H28" s="865"/>
      <c r="I28" s="865"/>
      <c r="J28" s="865"/>
      <c r="K28" s="865"/>
      <c r="R28" s="1422"/>
      <c r="S28" s="1423"/>
      <c r="T28" s="869">
        <f>SUM(T20:T24)</f>
        <v>0</v>
      </c>
      <c r="U28" s="869">
        <f>SUM(U20:U24)</f>
        <v>0</v>
      </c>
      <c r="V28" s="869"/>
      <c r="W28" s="869">
        <f t="shared" ref="W28:AC28" si="14">SUM(W20:W24)</f>
        <v>0</v>
      </c>
      <c r="X28" s="869">
        <f t="shared" si="14"/>
        <v>0</v>
      </c>
      <c r="Y28" s="869">
        <f t="shared" si="14"/>
        <v>0</v>
      </c>
      <c r="Z28" s="869">
        <f t="shared" si="14"/>
        <v>0</v>
      </c>
      <c r="AA28" s="869">
        <f t="shared" si="14"/>
        <v>0</v>
      </c>
      <c r="AB28" s="869">
        <f t="shared" si="14"/>
        <v>0</v>
      </c>
      <c r="AC28" s="869">
        <f t="shared" si="14"/>
        <v>0</v>
      </c>
      <c r="AD28" s="1425"/>
      <c r="AE28" s="1425"/>
      <c r="AF28" s="869">
        <f>SUM(AF20:AF24)</f>
        <v>0</v>
      </c>
      <c r="AG28" s="869">
        <f>SUM(AG20:AG24)</f>
        <v>0</v>
      </c>
      <c r="AH28" s="869"/>
      <c r="AI28" s="869">
        <f t="shared" ref="AI28:AO28" si="15">SUM(AI20:AI24)</f>
        <v>0</v>
      </c>
      <c r="AJ28" s="869">
        <f t="shared" si="15"/>
        <v>0</v>
      </c>
      <c r="AK28" s="869">
        <f t="shared" si="15"/>
        <v>0</v>
      </c>
      <c r="AL28" s="869">
        <f t="shared" si="15"/>
        <v>0</v>
      </c>
      <c r="AM28" s="869">
        <f t="shared" si="15"/>
        <v>0</v>
      </c>
      <c r="AN28" s="869">
        <f t="shared" si="15"/>
        <v>0</v>
      </c>
      <c r="AO28" s="869">
        <f t="shared" si="15"/>
        <v>0</v>
      </c>
      <c r="AP28" s="868"/>
      <c r="AQ28" s="868"/>
      <c r="AR28" s="869">
        <f t="shared" ref="AR28:BA28" si="16">SUM(AR20:AR24)</f>
        <v>0</v>
      </c>
      <c r="AS28" s="869">
        <f t="shared" si="16"/>
        <v>0</v>
      </c>
      <c r="AT28" s="869">
        <f t="shared" si="16"/>
        <v>0</v>
      </c>
      <c r="AU28" s="869">
        <f t="shared" si="16"/>
        <v>0</v>
      </c>
      <c r="AV28" s="869">
        <f t="shared" si="16"/>
        <v>0</v>
      </c>
      <c r="AW28" s="869">
        <f t="shared" si="16"/>
        <v>0</v>
      </c>
      <c r="AX28" s="869">
        <f t="shared" si="16"/>
        <v>0</v>
      </c>
      <c r="AY28" s="869">
        <f t="shared" si="16"/>
        <v>0</v>
      </c>
      <c r="AZ28" s="869">
        <f t="shared" si="16"/>
        <v>0</v>
      </c>
      <c r="BA28" s="869">
        <f t="shared" si="16"/>
        <v>0</v>
      </c>
      <c r="BB28" s="1427"/>
      <c r="BC28" s="869">
        <f t="shared" ref="BC28:BL28" si="17">SUM(BC20:BC24)</f>
        <v>0</v>
      </c>
      <c r="BD28" s="869">
        <f t="shared" si="17"/>
        <v>0</v>
      </c>
      <c r="BE28" s="869">
        <f t="shared" si="17"/>
        <v>0</v>
      </c>
      <c r="BF28" s="869">
        <f t="shared" si="17"/>
        <v>0</v>
      </c>
      <c r="BG28" s="869">
        <f t="shared" si="17"/>
        <v>0</v>
      </c>
      <c r="BH28" s="869">
        <f t="shared" si="17"/>
        <v>0</v>
      </c>
      <c r="BI28" s="869">
        <f t="shared" si="17"/>
        <v>0</v>
      </c>
      <c r="BJ28" s="869">
        <f t="shared" si="17"/>
        <v>0</v>
      </c>
      <c r="BK28" s="869">
        <f t="shared" si="17"/>
        <v>0</v>
      </c>
      <c r="BL28" s="869">
        <f t="shared" si="17"/>
        <v>0</v>
      </c>
    </row>
    <row r="29" spans="1:64" s="879" customFormat="1" ht="46.15" customHeight="1" thickBot="1" x14ac:dyDescent="0.4">
      <c r="A29" s="1437" t="s">
        <v>1129</v>
      </c>
      <c r="B29" s="1437"/>
      <c r="C29" s="1437"/>
      <c r="D29" s="1437"/>
      <c r="E29" s="1437"/>
      <c r="F29" s="1437"/>
      <c r="G29" s="1437"/>
      <c r="H29" s="1437"/>
      <c r="I29" s="1437"/>
      <c r="J29" s="1437"/>
      <c r="K29" s="1438"/>
      <c r="R29" s="880" t="s">
        <v>650</v>
      </c>
      <c r="S29" s="881"/>
      <c r="T29" s="882"/>
      <c r="U29" s="882"/>
      <c r="V29" s="882"/>
      <c r="W29" s="882"/>
      <c r="X29" s="882"/>
      <c r="Y29" s="882"/>
      <c r="Z29" s="882"/>
      <c r="AA29" s="882"/>
      <c r="AB29" s="882"/>
      <c r="AC29" s="882"/>
      <c r="AD29" s="880" t="s">
        <v>650</v>
      </c>
      <c r="AE29" s="881"/>
      <c r="AF29" s="882"/>
      <c r="AG29" s="882"/>
      <c r="AH29" s="882"/>
      <c r="AI29" s="882"/>
      <c r="AJ29" s="882"/>
      <c r="AK29" s="882"/>
      <c r="AL29" s="882"/>
      <c r="AM29" s="882"/>
      <c r="AN29" s="882"/>
      <c r="AO29" s="882"/>
      <c r="AP29" s="880" t="s">
        <v>650</v>
      </c>
      <c r="AQ29" s="883"/>
      <c r="AR29" s="882"/>
      <c r="AS29" s="882"/>
      <c r="AT29" s="882"/>
      <c r="AU29" s="882"/>
      <c r="AV29" s="882"/>
      <c r="AW29" s="882"/>
      <c r="AX29" s="882"/>
      <c r="AY29" s="882"/>
      <c r="AZ29" s="882"/>
      <c r="BA29" s="882"/>
      <c r="BB29" s="880" t="s">
        <v>650</v>
      </c>
      <c r="BC29" s="882"/>
      <c r="BD29" s="882"/>
      <c r="BE29" s="882"/>
      <c r="BF29" s="882"/>
      <c r="BG29" s="882"/>
      <c r="BH29" s="882"/>
      <c r="BI29" s="882"/>
      <c r="BJ29" s="882"/>
      <c r="BK29" s="882"/>
      <c r="BL29" s="882"/>
    </row>
    <row r="30" spans="1:64" ht="49.9" customHeight="1" thickBot="1" x14ac:dyDescent="0.4">
      <c r="A30" s="736"/>
      <c r="B30" s="1446">
        <f>Betriebsdaten!$B$29</f>
        <v>2022</v>
      </c>
      <c r="C30" s="1446"/>
      <c r="D30" s="1446"/>
      <c r="E30" s="1446">
        <f>Betriebsdaten!$B$30</f>
        <v>2021</v>
      </c>
      <c r="F30" s="1446"/>
      <c r="G30" s="1446"/>
      <c r="H30" s="1446">
        <f>Betriebsdaten!$B$31</f>
        <v>2020</v>
      </c>
      <c r="I30" s="1446"/>
      <c r="J30" s="1447"/>
      <c r="K30" s="884"/>
      <c r="R30" s="1403">
        <f>Betriebsdaten!$B$29</f>
        <v>2022</v>
      </c>
      <c r="S30" s="1404"/>
      <c r="T30" s="1404"/>
      <c r="U30" s="1404"/>
      <c r="V30" s="1404"/>
      <c r="W30" s="1404"/>
      <c r="X30" s="1404"/>
      <c r="Y30" s="1404"/>
      <c r="Z30" s="1404"/>
      <c r="AA30" s="1404"/>
      <c r="AB30" s="1404"/>
      <c r="AC30" s="1406"/>
      <c r="AD30" s="1407">
        <f>Betriebsdaten!$B$30</f>
        <v>2021</v>
      </c>
      <c r="AE30" s="1408"/>
      <c r="AF30" s="1408"/>
      <c r="AG30" s="1408"/>
      <c r="AH30" s="1408"/>
      <c r="AI30" s="1408"/>
      <c r="AJ30" s="1408"/>
      <c r="AK30" s="1408"/>
      <c r="AL30" s="1408"/>
      <c r="AM30" s="1408"/>
      <c r="AN30" s="1408"/>
      <c r="AO30" s="1410"/>
      <c r="AP30" s="1411">
        <f>Betriebsdaten!$B$31</f>
        <v>2020</v>
      </c>
      <c r="AQ30" s="1412"/>
      <c r="AR30" s="1412"/>
      <c r="AS30" s="1412"/>
      <c r="AT30" s="1412"/>
      <c r="AU30" s="1412"/>
      <c r="AV30" s="1412"/>
      <c r="AW30" s="1412"/>
      <c r="AX30" s="1412"/>
      <c r="AY30" s="1412"/>
      <c r="AZ30" s="1412"/>
      <c r="BA30" s="1445"/>
      <c r="BB30" s="1414" t="s">
        <v>36</v>
      </c>
      <c r="BC30" s="1415"/>
      <c r="BD30" s="1415"/>
      <c r="BE30" s="1415"/>
      <c r="BF30" s="1415"/>
      <c r="BG30" s="1415"/>
      <c r="BH30" s="1415"/>
      <c r="BI30" s="1415"/>
      <c r="BJ30" s="1415"/>
      <c r="BK30" s="1415"/>
      <c r="BL30" s="1417"/>
    </row>
    <row r="31" spans="1:64" ht="69.650000000000006" customHeight="1" thickBot="1" x14ac:dyDescent="0.5">
      <c r="A31" s="113"/>
      <c r="B31" s="113" t="s">
        <v>650</v>
      </c>
      <c r="C31" s="864" t="s">
        <v>651</v>
      </c>
      <c r="D31" s="864" t="s">
        <v>234</v>
      </c>
      <c r="E31" s="113" t="s">
        <v>650</v>
      </c>
      <c r="F31" s="864" t="s">
        <v>651</v>
      </c>
      <c r="G31" s="864" t="s">
        <v>234</v>
      </c>
      <c r="H31" s="113" t="s">
        <v>650</v>
      </c>
      <c r="I31" s="864" t="s">
        <v>651</v>
      </c>
      <c r="J31" s="885" t="s">
        <v>234</v>
      </c>
      <c r="K31" s="113" t="s">
        <v>679</v>
      </c>
      <c r="R31" s="1224" t="s">
        <v>37</v>
      </c>
      <c r="S31" s="1224" t="s">
        <v>86</v>
      </c>
      <c r="T31" s="745" t="s">
        <v>32</v>
      </c>
      <c r="U31" s="746" t="s">
        <v>13</v>
      </c>
      <c r="V31" s="746" t="s">
        <v>668</v>
      </c>
      <c r="W31" s="877" t="s">
        <v>867</v>
      </c>
      <c r="X31" s="877" t="s">
        <v>868</v>
      </c>
      <c r="Y31" s="748" t="s">
        <v>16</v>
      </c>
      <c r="Z31" s="748" t="s">
        <v>611</v>
      </c>
      <c r="AA31" s="746" t="s">
        <v>18</v>
      </c>
      <c r="AB31" s="746" t="s">
        <v>19</v>
      </c>
      <c r="AC31" s="750" t="s">
        <v>20</v>
      </c>
      <c r="AD31" s="1226" t="s">
        <v>37</v>
      </c>
      <c r="AE31" s="1226" t="s">
        <v>86</v>
      </c>
      <c r="AF31" s="751" t="s">
        <v>32</v>
      </c>
      <c r="AG31" s="752" t="s">
        <v>13</v>
      </c>
      <c r="AH31" s="752" t="s">
        <v>668</v>
      </c>
      <c r="AI31" s="878" t="s">
        <v>867</v>
      </c>
      <c r="AJ31" s="878" t="s">
        <v>868</v>
      </c>
      <c r="AK31" s="754" t="s">
        <v>16</v>
      </c>
      <c r="AL31" s="754" t="s">
        <v>611</v>
      </c>
      <c r="AM31" s="752" t="s">
        <v>18</v>
      </c>
      <c r="AN31" s="752" t="s">
        <v>19</v>
      </c>
      <c r="AO31" s="756" t="s">
        <v>20</v>
      </c>
      <c r="AP31" s="1228" t="s">
        <v>37</v>
      </c>
      <c r="AQ31" s="1228" t="s">
        <v>86</v>
      </c>
      <c r="AR31" s="757" t="s">
        <v>32</v>
      </c>
      <c r="AS31" s="758" t="s">
        <v>13</v>
      </c>
      <c r="AT31" s="758" t="s">
        <v>668</v>
      </c>
      <c r="AU31" s="875" t="s">
        <v>867</v>
      </c>
      <c r="AV31" s="875" t="s">
        <v>868</v>
      </c>
      <c r="AW31" s="760" t="s">
        <v>16</v>
      </c>
      <c r="AX31" s="760" t="s">
        <v>611</v>
      </c>
      <c r="AY31" s="758" t="s">
        <v>18</v>
      </c>
      <c r="AZ31" s="758" t="s">
        <v>19</v>
      </c>
      <c r="BA31" s="762" t="s">
        <v>20</v>
      </c>
      <c r="BB31" s="1206" t="s">
        <v>86</v>
      </c>
      <c r="BC31" s="763" t="s">
        <v>32</v>
      </c>
      <c r="BD31" s="764" t="s">
        <v>13</v>
      </c>
      <c r="BE31" s="764" t="s">
        <v>668</v>
      </c>
      <c r="BF31" s="876" t="s">
        <v>867</v>
      </c>
      <c r="BG31" s="876" t="s">
        <v>868</v>
      </c>
      <c r="BH31" s="766" t="s">
        <v>16</v>
      </c>
      <c r="BI31" s="766" t="s">
        <v>611</v>
      </c>
      <c r="BJ31" s="764" t="s">
        <v>18</v>
      </c>
      <c r="BK31" s="764" t="s">
        <v>19</v>
      </c>
      <c r="BL31" s="768" t="s">
        <v>20</v>
      </c>
    </row>
    <row r="32" spans="1:64" ht="25.15" customHeight="1" thickBot="1" x14ac:dyDescent="0.4">
      <c r="A32" s="113"/>
      <c r="B32" s="113"/>
      <c r="C32" s="864" t="s">
        <v>21</v>
      </c>
      <c r="D32" s="864" t="s">
        <v>251</v>
      </c>
      <c r="E32" s="113"/>
      <c r="F32" s="864" t="s">
        <v>21</v>
      </c>
      <c r="G32" s="864" t="s">
        <v>251</v>
      </c>
      <c r="H32" s="113"/>
      <c r="I32" s="864" t="s">
        <v>21</v>
      </c>
      <c r="J32" s="864" t="s">
        <v>251</v>
      </c>
      <c r="K32" s="411"/>
      <c r="R32" s="1441"/>
      <c r="S32" s="1441"/>
      <c r="T32" s="769" t="s">
        <v>1125</v>
      </c>
      <c r="U32" s="769" t="s">
        <v>1125</v>
      </c>
      <c r="V32" s="769" t="s">
        <v>1125</v>
      </c>
      <c r="W32" s="769" t="s">
        <v>1125</v>
      </c>
      <c r="X32" s="769" t="s">
        <v>1125</v>
      </c>
      <c r="Y32" s="769" t="s">
        <v>1125</v>
      </c>
      <c r="Z32" s="769" t="s">
        <v>1125</v>
      </c>
      <c r="AA32" s="769" t="s">
        <v>1125</v>
      </c>
      <c r="AB32" s="769" t="s">
        <v>1125</v>
      </c>
      <c r="AC32" s="769" t="s">
        <v>1125</v>
      </c>
      <c r="AD32" s="1442"/>
      <c r="AE32" s="1442"/>
      <c r="AF32" s="771" t="s">
        <v>1125</v>
      </c>
      <c r="AG32" s="771" t="s">
        <v>1125</v>
      </c>
      <c r="AH32" s="771" t="s">
        <v>1125</v>
      </c>
      <c r="AI32" s="771" t="s">
        <v>1125</v>
      </c>
      <c r="AJ32" s="771" t="s">
        <v>1125</v>
      </c>
      <c r="AK32" s="771" t="s">
        <v>1125</v>
      </c>
      <c r="AL32" s="771" t="s">
        <v>1125</v>
      </c>
      <c r="AM32" s="771" t="s">
        <v>1125</v>
      </c>
      <c r="AN32" s="771" t="s">
        <v>1125</v>
      </c>
      <c r="AO32" s="771" t="s">
        <v>1125</v>
      </c>
      <c r="AP32" s="1443"/>
      <c r="AQ32" s="1443"/>
      <c r="AR32" s="773" t="s">
        <v>1125</v>
      </c>
      <c r="AS32" s="773" t="s">
        <v>1125</v>
      </c>
      <c r="AT32" s="773" t="s">
        <v>1125</v>
      </c>
      <c r="AU32" s="773" t="s">
        <v>1125</v>
      </c>
      <c r="AV32" s="773" t="s">
        <v>1125</v>
      </c>
      <c r="AW32" s="773" t="s">
        <v>1125</v>
      </c>
      <c r="AX32" s="773" t="s">
        <v>1125</v>
      </c>
      <c r="AY32" s="773" t="s">
        <v>1125</v>
      </c>
      <c r="AZ32" s="773" t="s">
        <v>1125</v>
      </c>
      <c r="BA32" s="773" t="s">
        <v>1125</v>
      </c>
      <c r="BB32" s="1444"/>
      <c r="BC32" s="775" t="s">
        <v>1125</v>
      </c>
      <c r="BD32" s="775" t="s">
        <v>1125</v>
      </c>
      <c r="BE32" s="775" t="s">
        <v>1125</v>
      </c>
      <c r="BF32" s="775" t="s">
        <v>1125</v>
      </c>
      <c r="BG32" s="775" t="s">
        <v>1125</v>
      </c>
      <c r="BH32" s="775" t="s">
        <v>1125</v>
      </c>
      <c r="BI32" s="775" t="s">
        <v>1125</v>
      </c>
      <c r="BJ32" s="775" t="s">
        <v>1125</v>
      </c>
      <c r="BK32" s="775" t="s">
        <v>1125</v>
      </c>
      <c r="BL32" s="775" t="s">
        <v>1125</v>
      </c>
    </row>
    <row r="33" spans="1:64" ht="25.15" customHeight="1" thickBot="1" x14ac:dyDescent="0.4">
      <c r="A33" s="277"/>
      <c r="B33" s="724" t="s">
        <v>669</v>
      </c>
      <c r="C33" s="886">
        <f>(VLOOKUP(B33,'Tierbestand Tabellen'!$AE$27:$AQ$41,13,FALSE))</f>
        <v>0</v>
      </c>
      <c r="D33" s="779"/>
      <c r="E33" s="724" t="s">
        <v>669</v>
      </c>
      <c r="F33" s="886">
        <f>(VLOOKUP(E33,'Tierbestand Tabellen'!$AE$27:$AQ$41,13,FALSE))</f>
        <v>0</v>
      </c>
      <c r="G33" s="779"/>
      <c r="H33" s="724" t="s">
        <v>669</v>
      </c>
      <c r="I33" s="886">
        <f>(VLOOKUP(H33,'Tierbestand Tabellen'!$AE$27:$AQ$41,13,FALSE))</f>
        <v>0</v>
      </c>
      <c r="J33" s="887"/>
      <c r="K33" s="411"/>
      <c r="R33" s="277">
        <f>VLOOKUP(B33,'Tierbestand Tabellen'!$AE$5:$AF$44,2,FALSE)</f>
        <v>0</v>
      </c>
      <c r="S33" s="277">
        <f>D33*1000</f>
        <v>0</v>
      </c>
      <c r="T33" s="780">
        <f>VLOOKUP(R33,'Tierbestand Tabellen'!$AF$5:$AP$44,2,FALSE)*(S33/1000)</f>
        <v>0</v>
      </c>
      <c r="U33" s="780">
        <f>VLOOKUP(R33,'Tierbestand Tabellen'!$AF$5:$AP$44,3,FALSE)*(S33/1000)</f>
        <v>0</v>
      </c>
      <c r="V33" s="780">
        <f>VLOOKUP(R33,'Tierbestand Tabellen'!$AF$5:$AP$44,4,FALSE)*(S33/1000)</f>
        <v>0</v>
      </c>
      <c r="W33" s="780">
        <f>VLOOKUP(R33,'Tierbestand Tabellen'!$AF$5:$AP$44,5,FALSE)*(S33/1000)</f>
        <v>0</v>
      </c>
      <c r="X33" s="780">
        <f>VLOOKUP(R33,'Tierbestand Tabellen'!$AF$5:$AP$44,6,FALSE)*(S33/1000)</f>
        <v>0</v>
      </c>
      <c r="Y33" s="780">
        <f>VLOOKUP(R33,'Tierbestand Tabellen'!$AF$5:$AP$44,7,FALSE)*(S33/1000)</f>
        <v>0</v>
      </c>
      <c r="Z33" s="780">
        <f>VLOOKUP(R33,'Tierbestand Tabellen'!$AF$5:$AP$44,8,FALSE)*(S33/1000)</f>
        <v>0</v>
      </c>
      <c r="AA33" s="780">
        <f>VLOOKUP(R33,'Tierbestand Tabellen'!$AF$5:$AP$44,9,FALSE)*(S33/1000)</f>
        <v>0</v>
      </c>
      <c r="AB33" s="780">
        <f>VLOOKUP(R33,'Tierbestand Tabellen'!$AF$5:$AP$44,10,FALSE)*(S33/1000)</f>
        <v>0</v>
      </c>
      <c r="AC33" s="780">
        <f>VLOOKUP(R33,'Tierbestand Tabellen'!$AF$5:$AP$44,11,FALSE)*(S33/1000)</f>
        <v>0</v>
      </c>
      <c r="AD33" s="277">
        <f>VLOOKUP(E33,'Tierbestand Tabellen'!$AE$5:$AF$44,2,FALSE)</f>
        <v>0</v>
      </c>
      <c r="AE33" s="277">
        <f>G33*1000</f>
        <v>0</v>
      </c>
      <c r="AF33" s="780">
        <f>VLOOKUP(AD33,'Tierbestand Tabellen'!$AF$5:$AP$44,2,FALSE)*(AE33/1000)</f>
        <v>0</v>
      </c>
      <c r="AG33" s="780">
        <f>VLOOKUP(AD33,'Tierbestand Tabellen'!$AF$5:$AP$44,3,FALSE)*(AE33/1000)</f>
        <v>0</v>
      </c>
      <c r="AH33" s="780">
        <f>VLOOKUP(AD33,'Tierbestand Tabellen'!$AF$5:$AP$44,4,FALSE)*(AE33/1000)</f>
        <v>0</v>
      </c>
      <c r="AI33" s="780">
        <f>VLOOKUP(AD33,'Tierbestand Tabellen'!$AF$5:$AP$44,5,FALSE)*(AE33/1000)</f>
        <v>0</v>
      </c>
      <c r="AJ33" s="780">
        <f>VLOOKUP(AD33,'Tierbestand Tabellen'!$AF$5:$AP$44,6,FALSE)*(AE33/1000)</f>
        <v>0</v>
      </c>
      <c r="AK33" s="780">
        <f>VLOOKUP(AD33,'Tierbestand Tabellen'!$AF$5:$AP$44,7,FALSE)*(AE33/1000)</f>
        <v>0</v>
      </c>
      <c r="AL33" s="780">
        <f>VLOOKUP(AD33,'Tierbestand Tabellen'!$AF$5:$AP$44,8,FALSE)*(AE33/1000)</f>
        <v>0</v>
      </c>
      <c r="AM33" s="780">
        <f>VLOOKUP(AD33,'Tierbestand Tabellen'!$AF$5:$AP$44,9,FALSE)*(AE33/1000)</f>
        <v>0</v>
      </c>
      <c r="AN33" s="780">
        <f>VLOOKUP(AD33,'Tierbestand Tabellen'!$AF$5:$AP$44,10,FALSE)*(AE33/1000)</f>
        <v>0</v>
      </c>
      <c r="AO33" s="780">
        <f>VLOOKUP(AD33,'Tierbestand Tabellen'!$AF$5:$AP$44,11,FALSE)*(AE33/1000)</f>
        <v>0</v>
      </c>
      <c r="AP33" s="277">
        <f>VLOOKUP(H33,'Tierbestand Tabellen'!$AE$5:$AF$44,2,FALSE)</f>
        <v>0</v>
      </c>
      <c r="AQ33" s="277">
        <f>J33*1000</f>
        <v>0</v>
      </c>
      <c r="AR33" s="780">
        <f>VLOOKUP(AP33,'Tierbestand Tabellen'!$AF$5:$AP$44,2,FALSE)*(AQ33/1000)</f>
        <v>0</v>
      </c>
      <c r="AS33" s="780">
        <f>VLOOKUP(AP33,'Tierbestand Tabellen'!$AF$5:$AP$44,3,FALSE)*(AQ33/1000)</f>
        <v>0</v>
      </c>
      <c r="AT33" s="780">
        <f>VLOOKUP(AP33,'Tierbestand Tabellen'!$AF$5:$AP$44,4,FALSE)*(AQ33/1000)</f>
        <v>0</v>
      </c>
      <c r="AU33" s="780">
        <f>VLOOKUP(AP33,'Tierbestand Tabellen'!$AF$5:$AP$44,5,FALSE)*(AQ33/1000)</f>
        <v>0</v>
      </c>
      <c r="AV33" s="780">
        <f>VLOOKUP(AP33,'Tierbestand Tabellen'!$AF$5:$AP$44,6,FALSE)*(AQ33/1000)</f>
        <v>0</v>
      </c>
      <c r="AW33" s="780">
        <f>VLOOKUP(AP33,'Tierbestand Tabellen'!$AF$5:$AP$44,7,FALSE)*(AQ33/1000)</f>
        <v>0</v>
      </c>
      <c r="AX33" s="780">
        <f>VLOOKUP(AP33,'Tierbestand Tabellen'!$AF$5:$AP$44,8,FALSE)*(AQ33/1000)</f>
        <v>0</v>
      </c>
      <c r="AY33" s="780">
        <f>VLOOKUP(AP33,'Tierbestand Tabellen'!$AF$5:$AP$44,9,FALSE)*(AQ33/1000)</f>
        <v>0</v>
      </c>
      <c r="AZ33" s="780">
        <f>VLOOKUP(AP33,'Tierbestand Tabellen'!$AF$5:$AP$44,10,FALSE)*(AQ33/1000)</f>
        <v>0</v>
      </c>
      <c r="BA33" s="780">
        <f>VLOOKUP(AP33,'Tierbestand Tabellen'!$AF$5:$AP$44,11,FALSE)*(AQ33/1000)</f>
        <v>0</v>
      </c>
      <c r="BB33" s="277">
        <f>AVERAGE(S33,AE33,AQ33)</f>
        <v>0</v>
      </c>
      <c r="BC33" s="277">
        <f>AVERAGE(T33,AF33,AR33)</f>
        <v>0</v>
      </c>
      <c r="BD33" s="277">
        <f>AVERAGE(U33,AG33,AS33)</f>
        <v>0</v>
      </c>
      <c r="BE33" s="277">
        <f t="shared" ref="BE33:BL36" si="18">AVERAGE(V33,AH33,AT33)</f>
        <v>0</v>
      </c>
      <c r="BF33" s="277">
        <f t="shared" si="18"/>
        <v>0</v>
      </c>
      <c r="BG33" s="277">
        <f t="shared" si="18"/>
        <v>0</v>
      </c>
      <c r="BH33" s="277">
        <f t="shared" si="18"/>
        <v>0</v>
      </c>
      <c r="BI33" s="277">
        <f t="shared" si="18"/>
        <v>0</v>
      </c>
      <c r="BJ33" s="277">
        <f t="shared" si="18"/>
        <v>0</v>
      </c>
      <c r="BK33" s="277">
        <f t="shared" si="18"/>
        <v>0</v>
      </c>
      <c r="BL33" s="277">
        <f t="shared" si="18"/>
        <v>0</v>
      </c>
    </row>
    <row r="34" spans="1:64" ht="25.15" customHeight="1" thickBot="1" x14ac:dyDescent="0.4">
      <c r="A34" s="277"/>
      <c r="B34" s="724" t="s">
        <v>669</v>
      </c>
      <c r="C34" s="886">
        <f>(VLOOKUP(B34,'Tierbestand Tabellen'!$AE$27:$AQ$41,13,FALSE))</f>
        <v>0</v>
      </c>
      <c r="D34" s="779"/>
      <c r="E34" s="724" t="s">
        <v>669</v>
      </c>
      <c r="F34" s="886">
        <f>(VLOOKUP(E34,'Tierbestand Tabellen'!$AE$27:$AQ$41,13,FALSE))</f>
        <v>0</v>
      </c>
      <c r="G34" s="779"/>
      <c r="H34" s="724" t="s">
        <v>669</v>
      </c>
      <c r="I34" s="886">
        <f>(VLOOKUP(H34,'Tierbestand Tabellen'!$AE$27:$AQ$41,13,FALSE))</f>
        <v>0</v>
      </c>
      <c r="J34" s="887"/>
      <c r="K34" s="411"/>
      <c r="R34" s="277">
        <f>VLOOKUP(B34,'Tierbestand Tabellen'!$AE$5:$AF$44,2,FALSE)</f>
        <v>0</v>
      </c>
      <c r="S34" s="277">
        <f t="shared" ref="S34:S36" si="19">D34*1000</f>
        <v>0</v>
      </c>
      <c r="T34" s="780">
        <f>VLOOKUP(R34,'Tierbestand Tabellen'!$AF$5:$AP$44,2,FALSE)*(S34/1000)</f>
        <v>0</v>
      </c>
      <c r="U34" s="780">
        <f>VLOOKUP(R34,'Tierbestand Tabellen'!$AF$5:$AP$44,3,FALSE)*(S34/1000)</f>
        <v>0</v>
      </c>
      <c r="V34" s="780">
        <f>VLOOKUP(R34,'Tierbestand Tabellen'!$AF$5:$AP$44,4,FALSE)*(S34/1000)</f>
        <v>0</v>
      </c>
      <c r="W34" s="780">
        <f>VLOOKUP(R34,'Tierbestand Tabellen'!$AF$5:$AP$44,5,FALSE)*(S34/1000)</f>
        <v>0</v>
      </c>
      <c r="X34" s="780">
        <f>VLOOKUP(R34,'Tierbestand Tabellen'!$AF$5:$AP$44,6,FALSE)*(S34/1000)</f>
        <v>0</v>
      </c>
      <c r="Y34" s="780">
        <f>VLOOKUP(R34,'Tierbestand Tabellen'!$AF$5:$AP$44,7,FALSE)*(S34/1000)</f>
        <v>0</v>
      </c>
      <c r="Z34" s="780">
        <f>VLOOKUP(R34,'Tierbestand Tabellen'!$AF$5:$AP$44,8,FALSE)*(S34/1000)</f>
        <v>0</v>
      </c>
      <c r="AA34" s="780">
        <f>VLOOKUP(R34,'Tierbestand Tabellen'!$AF$5:$AP$44,9,FALSE)*(S34/1000)</f>
        <v>0</v>
      </c>
      <c r="AB34" s="780">
        <f>VLOOKUP(R34,'Tierbestand Tabellen'!$AF$5:$AP$44,10,FALSE)*(S34/1000)</f>
        <v>0</v>
      </c>
      <c r="AC34" s="780">
        <f>VLOOKUP(R34,'Tierbestand Tabellen'!$AF$5:$AP$44,11,FALSE)*(S34/1000)</f>
        <v>0</v>
      </c>
      <c r="AD34" s="277">
        <f>VLOOKUP(E34,'Tierbestand Tabellen'!$AE$5:$AF$44,2,FALSE)</f>
        <v>0</v>
      </c>
      <c r="AE34" s="277">
        <f t="shared" ref="AE34:AE36" si="20">G34*1000</f>
        <v>0</v>
      </c>
      <c r="AF34" s="780">
        <f>VLOOKUP(AD34,'Tierbestand Tabellen'!$AF$5:$AP$44,2,FALSE)*(AE34/1000)</f>
        <v>0</v>
      </c>
      <c r="AG34" s="780">
        <f>VLOOKUP(AD34,'Tierbestand Tabellen'!$AF$5:$AP$44,3,FALSE)*(AE34/1000)</f>
        <v>0</v>
      </c>
      <c r="AH34" s="780">
        <f>VLOOKUP(AD34,'Tierbestand Tabellen'!$AF$5:$AP$44,4,FALSE)*(AE34/1000)</f>
        <v>0</v>
      </c>
      <c r="AI34" s="780">
        <f>VLOOKUP(AD34,'Tierbestand Tabellen'!$AF$5:$AP$44,5,FALSE)*(AE34/1000)</f>
        <v>0</v>
      </c>
      <c r="AJ34" s="780">
        <f>VLOOKUP(AD34,'Tierbestand Tabellen'!$AF$5:$AP$44,6,FALSE)*(AE34/1000)</f>
        <v>0</v>
      </c>
      <c r="AK34" s="780">
        <f>VLOOKUP(AD34,'Tierbestand Tabellen'!$AF$5:$AP$44,7,FALSE)*(AE34/1000)</f>
        <v>0</v>
      </c>
      <c r="AL34" s="780">
        <f>VLOOKUP(AD34,'Tierbestand Tabellen'!$AF$5:$AP$44,8,FALSE)*(AE34/1000)</f>
        <v>0</v>
      </c>
      <c r="AM34" s="780">
        <f>VLOOKUP(AD34,'Tierbestand Tabellen'!$AF$5:$AP$44,9,FALSE)*(AE34/1000)</f>
        <v>0</v>
      </c>
      <c r="AN34" s="780">
        <f>VLOOKUP(AD34,'Tierbestand Tabellen'!$AF$5:$AP$44,10,FALSE)*(AE34/1000)</f>
        <v>0</v>
      </c>
      <c r="AO34" s="780">
        <f>VLOOKUP(AD34,'Tierbestand Tabellen'!$AF$5:$AP$44,11,FALSE)*(AE34/1000)</f>
        <v>0</v>
      </c>
      <c r="AP34" s="277">
        <f>VLOOKUP(H34,'Tierbestand Tabellen'!$AE$5:$AF$44,2,FALSE)</f>
        <v>0</v>
      </c>
      <c r="AQ34" s="277">
        <f t="shared" ref="AQ34:AQ36" si="21">J34*1000</f>
        <v>0</v>
      </c>
      <c r="AR34" s="780">
        <f>VLOOKUP(AP34,'Tierbestand Tabellen'!$AF$5:$AP$44,2,FALSE)*(AQ34/1000)</f>
        <v>0</v>
      </c>
      <c r="AS34" s="780">
        <f>VLOOKUP(AP34,'Tierbestand Tabellen'!$AF$5:$AP$44,3,FALSE)*(AQ34/1000)</f>
        <v>0</v>
      </c>
      <c r="AT34" s="780">
        <f>VLOOKUP(AP34,'Tierbestand Tabellen'!$AF$5:$AP$44,4,FALSE)*(AQ34/1000)</f>
        <v>0</v>
      </c>
      <c r="AU34" s="780">
        <f>VLOOKUP(AP34,'Tierbestand Tabellen'!$AF$5:$AP$44,5,FALSE)*(AQ34/1000)</f>
        <v>0</v>
      </c>
      <c r="AV34" s="780">
        <f>VLOOKUP(AP34,'Tierbestand Tabellen'!$AF$5:$AP$44,6,FALSE)*(AQ34/1000)</f>
        <v>0</v>
      </c>
      <c r="AW34" s="780">
        <f>VLOOKUP(AP34,'Tierbestand Tabellen'!$AF$5:$AP$44,7,FALSE)*(AQ34/1000)</f>
        <v>0</v>
      </c>
      <c r="AX34" s="780">
        <f>VLOOKUP(AP34,'Tierbestand Tabellen'!$AF$5:$AP$44,8,FALSE)*(AQ34/1000)</f>
        <v>0</v>
      </c>
      <c r="AY34" s="780">
        <f>VLOOKUP(AP34,'Tierbestand Tabellen'!$AF$5:$AP$44,9,FALSE)*(AQ34/1000)</f>
        <v>0</v>
      </c>
      <c r="AZ34" s="780">
        <f>VLOOKUP(AP34,'Tierbestand Tabellen'!$AF$5:$AP$44,10,FALSE)*(AQ34/1000)</f>
        <v>0</v>
      </c>
      <c r="BA34" s="780">
        <f>VLOOKUP(AP34,'Tierbestand Tabellen'!$AF$5:$AP$44,11,FALSE)*(AQ34/1000)</f>
        <v>0</v>
      </c>
      <c r="BB34" s="277">
        <f>AVERAGE(S34,AE34,AQ34)</f>
        <v>0</v>
      </c>
      <c r="BC34" s="277">
        <f t="shared" ref="BC34:BD36" si="22">AVERAGE(T34,AF34,AR34)</f>
        <v>0</v>
      </c>
      <c r="BD34" s="277">
        <f t="shared" si="22"/>
        <v>0</v>
      </c>
      <c r="BE34" s="277">
        <f t="shared" si="18"/>
        <v>0</v>
      </c>
      <c r="BF34" s="277">
        <f t="shared" si="18"/>
        <v>0</v>
      </c>
      <c r="BG34" s="277">
        <f t="shared" si="18"/>
        <v>0</v>
      </c>
      <c r="BH34" s="277">
        <f t="shared" si="18"/>
        <v>0</v>
      </c>
      <c r="BI34" s="277">
        <f t="shared" si="18"/>
        <v>0</v>
      </c>
      <c r="BJ34" s="277">
        <f t="shared" si="18"/>
        <v>0</v>
      </c>
      <c r="BK34" s="277">
        <f t="shared" si="18"/>
        <v>0</v>
      </c>
      <c r="BL34" s="277">
        <f t="shared" si="18"/>
        <v>0</v>
      </c>
    </row>
    <row r="35" spans="1:64" ht="25.15" customHeight="1" thickBot="1" x14ac:dyDescent="0.4">
      <c r="A35" s="277"/>
      <c r="B35" s="724" t="s">
        <v>669</v>
      </c>
      <c r="C35" s="886">
        <f>(VLOOKUP(B35,'Tierbestand Tabellen'!$AE$27:$AQ$41,13,FALSE))</f>
        <v>0</v>
      </c>
      <c r="D35" s="779"/>
      <c r="E35" s="724" t="s">
        <v>669</v>
      </c>
      <c r="F35" s="886">
        <f>(VLOOKUP(E35,'Tierbestand Tabellen'!$AE$27:$AQ$41,13,FALSE))</f>
        <v>0</v>
      </c>
      <c r="G35" s="779"/>
      <c r="H35" s="724" t="s">
        <v>669</v>
      </c>
      <c r="I35" s="886">
        <f>(VLOOKUP(H35,'Tierbestand Tabellen'!$AE$27:$AQ$41,13,FALSE))</f>
        <v>0</v>
      </c>
      <c r="J35" s="887"/>
      <c r="K35" s="411"/>
      <c r="R35" s="277">
        <f>VLOOKUP(B35,'Tierbestand Tabellen'!$AE$5:$AF$44,2,FALSE)</f>
        <v>0</v>
      </c>
      <c r="S35" s="277">
        <f t="shared" si="19"/>
        <v>0</v>
      </c>
      <c r="T35" s="780">
        <f>VLOOKUP(R35,'Tierbestand Tabellen'!$AF$5:$AP$44,2,FALSE)*(S35/1000)</f>
        <v>0</v>
      </c>
      <c r="U35" s="780">
        <f>VLOOKUP(R35,'Tierbestand Tabellen'!$AF$5:$AP$44,3,FALSE)*(S35/1000)</f>
        <v>0</v>
      </c>
      <c r="V35" s="780">
        <f>VLOOKUP(R35,'Tierbestand Tabellen'!$AF$5:$AP$44,4,FALSE)*(S35/1000)</f>
        <v>0</v>
      </c>
      <c r="W35" s="780">
        <f>VLOOKUP(R35,'Tierbestand Tabellen'!$AF$5:$AP$44,5,FALSE)*(S35/1000)</f>
        <v>0</v>
      </c>
      <c r="X35" s="780">
        <f>VLOOKUP(R35,'Tierbestand Tabellen'!$AF$5:$AP$44,6,FALSE)*(S35/1000)</f>
        <v>0</v>
      </c>
      <c r="Y35" s="780">
        <f>VLOOKUP(R35,'Tierbestand Tabellen'!$AF$5:$AP$44,7,FALSE)*(S35/1000)</f>
        <v>0</v>
      </c>
      <c r="Z35" s="780">
        <f>VLOOKUP(R35,'Tierbestand Tabellen'!$AF$5:$AP$44,8,FALSE)*(S35/1000)</f>
        <v>0</v>
      </c>
      <c r="AA35" s="780">
        <f>VLOOKUP(R35,'Tierbestand Tabellen'!$AF$5:$AP$44,9,FALSE)*(S35/1000)</f>
        <v>0</v>
      </c>
      <c r="AB35" s="780">
        <f>VLOOKUP(R35,'Tierbestand Tabellen'!$AF$5:$AP$44,10,FALSE)*(S35/1000)</f>
        <v>0</v>
      </c>
      <c r="AC35" s="780">
        <f>VLOOKUP(R35,'Tierbestand Tabellen'!$AF$5:$AP$44,11,FALSE)*(S35/1000)</f>
        <v>0</v>
      </c>
      <c r="AD35" s="277">
        <f>VLOOKUP(E35,'Tierbestand Tabellen'!$AE$5:$AF$44,2,FALSE)</f>
        <v>0</v>
      </c>
      <c r="AE35" s="277">
        <f t="shared" si="20"/>
        <v>0</v>
      </c>
      <c r="AF35" s="780">
        <f>VLOOKUP(AD35,'Tierbestand Tabellen'!$AF$5:$AP$44,2,FALSE)*(AE35/1000)</f>
        <v>0</v>
      </c>
      <c r="AG35" s="780">
        <f>VLOOKUP(AD35,'Tierbestand Tabellen'!$AF$5:$AP$44,3,FALSE)*(AE35/1000)</f>
        <v>0</v>
      </c>
      <c r="AH35" s="780">
        <f>VLOOKUP(AD35,'Tierbestand Tabellen'!$AF$5:$AP$44,4,FALSE)*(AE35/1000)</f>
        <v>0</v>
      </c>
      <c r="AI35" s="780">
        <f>VLOOKUP(AD35,'Tierbestand Tabellen'!$AF$5:$AP$44,5,FALSE)*(AE35/1000)</f>
        <v>0</v>
      </c>
      <c r="AJ35" s="780">
        <f>VLOOKUP(AD35,'Tierbestand Tabellen'!$AF$5:$AP$44,6,FALSE)*(AE35/1000)</f>
        <v>0</v>
      </c>
      <c r="AK35" s="780">
        <f>VLOOKUP(AD35,'Tierbestand Tabellen'!$AF$5:$AP$44,7,FALSE)*(AE35/1000)</f>
        <v>0</v>
      </c>
      <c r="AL35" s="780">
        <f>VLOOKUP(AD35,'Tierbestand Tabellen'!$AF$5:$AP$44,8,FALSE)*(AE35/1000)</f>
        <v>0</v>
      </c>
      <c r="AM35" s="780">
        <f>VLOOKUP(AD35,'Tierbestand Tabellen'!$AF$5:$AP$44,9,FALSE)*(AE35/1000)</f>
        <v>0</v>
      </c>
      <c r="AN35" s="780">
        <f>VLOOKUP(AD35,'Tierbestand Tabellen'!$AF$5:$AP$44,10,FALSE)*(AE35/1000)</f>
        <v>0</v>
      </c>
      <c r="AO35" s="780">
        <f>VLOOKUP(AD35,'Tierbestand Tabellen'!$AF$5:$AP$44,11,FALSE)*(AE35/1000)</f>
        <v>0</v>
      </c>
      <c r="AP35" s="277">
        <f>VLOOKUP(H35,'Tierbestand Tabellen'!$AE$5:$AF$44,2,FALSE)</f>
        <v>0</v>
      </c>
      <c r="AQ35" s="277">
        <f t="shared" si="21"/>
        <v>0</v>
      </c>
      <c r="AR35" s="780">
        <f>VLOOKUP(AP35,'Tierbestand Tabellen'!$AF$5:$AP$44,2,FALSE)*(AQ35/1000)</f>
        <v>0</v>
      </c>
      <c r="AS35" s="780">
        <f>VLOOKUP(AP35,'Tierbestand Tabellen'!$AF$5:$AP$44,3,FALSE)*(AQ35/1000)</f>
        <v>0</v>
      </c>
      <c r="AT35" s="780">
        <f>VLOOKUP(AP35,'Tierbestand Tabellen'!$AF$5:$AP$44,4,FALSE)*(AQ35/1000)</f>
        <v>0</v>
      </c>
      <c r="AU35" s="780">
        <f>VLOOKUP(AP35,'Tierbestand Tabellen'!$AF$5:$AP$44,5,FALSE)*(AQ35/1000)</f>
        <v>0</v>
      </c>
      <c r="AV35" s="780">
        <f>VLOOKUP(AP35,'Tierbestand Tabellen'!$AF$5:$AP$44,6,FALSE)*(AQ35/1000)</f>
        <v>0</v>
      </c>
      <c r="AW35" s="780">
        <f>VLOOKUP(AP35,'Tierbestand Tabellen'!$AF$5:$AP$44,7,FALSE)*(AQ35/1000)</f>
        <v>0</v>
      </c>
      <c r="AX35" s="780">
        <f>VLOOKUP(AP35,'Tierbestand Tabellen'!$AF$5:$AP$44,8,FALSE)*(AQ35/1000)</f>
        <v>0</v>
      </c>
      <c r="AY35" s="780">
        <f>VLOOKUP(AP35,'Tierbestand Tabellen'!$AF$5:$AP$44,9,FALSE)*(AQ35/1000)</f>
        <v>0</v>
      </c>
      <c r="AZ35" s="780">
        <f>VLOOKUP(AP35,'Tierbestand Tabellen'!$AF$5:$AP$44,10,FALSE)*(AQ35/1000)</f>
        <v>0</v>
      </c>
      <c r="BA35" s="780">
        <f>VLOOKUP(AP35,'Tierbestand Tabellen'!$AF$5:$AP$44,11,FALSE)*(AQ35/1000)</f>
        <v>0</v>
      </c>
      <c r="BB35" s="277">
        <f>AVERAGE(S35,AE35,AQ35)</f>
        <v>0</v>
      </c>
      <c r="BC35" s="277">
        <f t="shared" si="22"/>
        <v>0</v>
      </c>
      <c r="BD35" s="277">
        <f t="shared" si="22"/>
        <v>0</v>
      </c>
      <c r="BE35" s="277">
        <f t="shared" si="18"/>
        <v>0</v>
      </c>
      <c r="BF35" s="277">
        <f t="shared" si="18"/>
        <v>0</v>
      </c>
      <c r="BG35" s="277">
        <f t="shared" si="18"/>
        <v>0</v>
      </c>
      <c r="BH35" s="277">
        <f t="shared" si="18"/>
        <v>0</v>
      </c>
      <c r="BI35" s="277">
        <f t="shared" si="18"/>
        <v>0</v>
      </c>
      <c r="BJ35" s="277">
        <f t="shared" si="18"/>
        <v>0</v>
      </c>
      <c r="BK35" s="277">
        <f t="shared" si="18"/>
        <v>0</v>
      </c>
      <c r="BL35" s="277">
        <f t="shared" si="18"/>
        <v>0</v>
      </c>
    </row>
    <row r="36" spans="1:64" ht="25.15" customHeight="1" thickBot="1" x14ac:dyDescent="0.4">
      <c r="A36" s="277"/>
      <c r="B36" s="724" t="s">
        <v>669</v>
      </c>
      <c r="C36" s="886">
        <f>(VLOOKUP(B36,'Tierbestand Tabellen'!$AE$27:$AQ$41,13,FALSE))</f>
        <v>0</v>
      </c>
      <c r="D36" s="779"/>
      <c r="E36" s="724" t="s">
        <v>669</v>
      </c>
      <c r="F36" s="886">
        <f>(VLOOKUP(E36,'Tierbestand Tabellen'!$AE$27:$AQ$41,13,FALSE))</f>
        <v>0</v>
      </c>
      <c r="G36" s="779"/>
      <c r="H36" s="724" t="s">
        <v>669</v>
      </c>
      <c r="I36" s="886">
        <f>(VLOOKUP(H36,'Tierbestand Tabellen'!$AE$27:$AQ$41,13,FALSE))</f>
        <v>0</v>
      </c>
      <c r="J36" s="887"/>
      <c r="K36" s="411"/>
      <c r="R36" s="277">
        <f>VLOOKUP(B36,'Tierbestand Tabellen'!$AE$5:$AF$44,2,FALSE)</f>
        <v>0</v>
      </c>
      <c r="S36" s="277">
        <f t="shared" si="19"/>
        <v>0</v>
      </c>
      <c r="T36" s="780">
        <f>VLOOKUP(R36,'Tierbestand Tabellen'!$AF$5:$AP$44,2,FALSE)*(S36/1000)</f>
        <v>0</v>
      </c>
      <c r="U36" s="780">
        <f>VLOOKUP(R36,'Tierbestand Tabellen'!$AF$5:$AP$44,3,FALSE)*(S36/1000)</f>
        <v>0</v>
      </c>
      <c r="V36" s="780">
        <f>VLOOKUP(R36,'Tierbestand Tabellen'!$AF$5:$AP$44,4,FALSE)*(S36/1000)</f>
        <v>0</v>
      </c>
      <c r="W36" s="780">
        <f>VLOOKUP(R36,'Tierbestand Tabellen'!$AF$5:$AP$44,5,FALSE)*(S36/1000)</f>
        <v>0</v>
      </c>
      <c r="X36" s="780">
        <f>VLOOKUP(R36,'Tierbestand Tabellen'!$AF$5:$AP$44,6,FALSE)*(S36/1000)</f>
        <v>0</v>
      </c>
      <c r="Y36" s="780">
        <f>VLOOKUP(R36,'Tierbestand Tabellen'!$AF$5:$AP$44,7,FALSE)*(S36/1000)</f>
        <v>0</v>
      </c>
      <c r="Z36" s="780">
        <f>VLOOKUP(R36,'Tierbestand Tabellen'!$AF$5:$AP$44,8,FALSE)*(S36/1000)</f>
        <v>0</v>
      </c>
      <c r="AA36" s="780">
        <f>VLOOKUP(R36,'Tierbestand Tabellen'!$AF$5:$AP$44,9,FALSE)*(S36/1000)</f>
        <v>0</v>
      </c>
      <c r="AB36" s="780">
        <f>VLOOKUP(R36,'Tierbestand Tabellen'!$AF$5:$AP$44,10,FALSE)*(S36/1000)</f>
        <v>0</v>
      </c>
      <c r="AC36" s="780">
        <f>VLOOKUP(R36,'Tierbestand Tabellen'!$AF$5:$AP$44,11,FALSE)*(S36/1000)</f>
        <v>0</v>
      </c>
      <c r="AD36" s="277">
        <f>VLOOKUP(E36,'Tierbestand Tabellen'!$AE$5:$AF$44,2,FALSE)</f>
        <v>0</v>
      </c>
      <c r="AE36" s="277">
        <f t="shared" si="20"/>
        <v>0</v>
      </c>
      <c r="AF36" s="780">
        <f>VLOOKUP(AD36,'Tierbestand Tabellen'!$AF$5:$AP$44,2,FALSE)*(AE36/1000)</f>
        <v>0</v>
      </c>
      <c r="AG36" s="780">
        <f>VLOOKUP(AD36,'Tierbestand Tabellen'!$AF$5:$AP$44,3,FALSE)*(AE36/1000)</f>
        <v>0</v>
      </c>
      <c r="AH36" s="780">
        <f>VLOOKUP(AD36,'Tierbestand Tabellen'!$AF$5:$AP$44,4,FALSE)*(AE36/1000)</f>
        <v>0</v>
      </c>
      <c r="AI36" s="780">
        <f>VLOOKUP(AD36,'Tierbestand Tabellen'!$AF$5:$AP$44,5,FALSE)*(AE36/1000)</f>
        <v>0</v>
      </c>
      <c r="AJ36" s="780">
        <f>VLOOKUP(AD36,'Tierbestand Tabellen'!$AF$5:$AP$44,6,FALSE)*(AE36/1000)</f>
        <v>0</v>
      </c>
      <c r="AK36" s="780">
        <f>VLOOKUP(AD36,'Tierbestand Tabellen'!$AF$5:$AP$44,7,FALSE)*(AE36/1000)</f>
        <v>0</v>
      </c>
      <c r="AL36" s="780">
        <f>VLOOKUP(AD36,'Tierbestand Tabellen'!$AF$5:$AP$44,8,FALSE)*(AE36/1000)</f>
        <v>0</v>
      </c>
      <c r="AM36" s="780">
        <f>VLOOKUP(AD36,'Tierbestand Tabellen'!$AF$5:$AP$44,9,FALSE)*(AE36/1000)</f>
        <v>0</v>
      </c>
      <c r="AN36" s="780">
        <f>VLOOKUP(AD36,'Tierbestand Tabellen'!$AF$5:$AP$44,10,FALSE)*(AE36/1000)</f>
        <v>0</v>
      </c>
      <c r="AO36" s="780">
        <f>VLOOKUP(AD36,'Tierbestand Tabellen'!$AF$5:$AP$44,11,FALSE)*(AE36/1000)</f>
        <v>0</v>
      </c>
      <c r="AP36" s="277">
        <f>VLOOKUP(H36,'Tierbestand Tabellen'!$AE$5:$AF$44,2,FALSE)</f>
        <v>0</v>
      </c>
      <c r="AQ36" s="277">
        <f t="shared" si="21"/>
        <v>0</v>
      </c>
      <c r="AR36" s="780">
        <f>VLOOKUP(AP36,'Tierbestand Tabellen'!$AF$5:$AP$44,2,FALSE)*(AQ36/1000)</f>
        <v>0</v>
      </c>
      <c r="AS36" s="780">
        <f>VLOOKUP(AP36,'Tierbestand Tabellen'!$AF$5:$AP$44,3,FALSE)*(AQ36/1000)</f>
        <v>0</v>
      </c>
      <c r="AT36" s="780">
        <f>VLOOKUP(AP36,'Tierbestand Tabellen'!$AF$5:$AP$44,4,FALSE)*(AQ36/1000)</f>
        <v>0</v>
      </c>
      <c r="AU36" s="780">
        <f>VLOOKUP(AP36,'Tierbestand Tabellen'!$AF$5:$AP$44,5,FALSE)*(AQ36/1000)</f>
        <v>0</v>
      </c>
      <c r="AV36" s="780">
        <f>VLOOKUP(AP36,'Tierbestand Tabellen'!$AF$5:$AP$44,6,FALSE)*(AQ36/1000)</f>
        <v>0</v>
      </c>
      <c r="AW36" s="780">
        <f>VLOOKUP(AP36,'Tierbestand Tabellen'!$AF$5:$AP$44,7,FALSE)*(AQ36/1000)</f>
        <v>0</v>
      </c>
      <c r="AX36" s="780">
        <f>VLOOKUP(AP36,'Tierbestand Tabellen'!$AF$5:$AP$44,8,FALSE)*(AQ36/1000)</f>
        <v>0</v>
      </c>
      <c r="AY36" s="780">
        <f>VLOOKUP(AP36,'Tierbestand Tabellen'!$AF$5:$AP$44,9,FALSE)*(AQ36/1000)</f>
        <v>0</v>
      </c>
      <c r="AZ36" s="780">
        <f>VLOOKUP(AP36,'Tierbestand Tabellen'!$AF$5:$AP$44,10,FALSE)*(AQ36/1000)</f>
        <v>0</v>
      </c>
      <c r="BA36" s="780">
        <f>VLOOKUP(AP36,'Tierbestand Tabellen'!$AF$5:$AP$44,11,FALSE)*(AQ36/1000)</f>
        <v>0</v>
      </c>
      <c r="BB36" s="277">
        <f>AVERAGE(S36,AE36,AQ36)</f>
        <v>0</v>
      </c>
      <c r="BC36" s="277">
        <f t="shared" si="22"/>
        <v>0</v>
      </c>
      <c r="BD36" s="277">
        <f t="shared" si="22"/>
        <v>0</v>
      </c>
      <c r="BE36" s="277">
        <f t="shared" si="18"/>
        <v>0</v>
      </c>
      <c r="BF36" s="277">
        <f t="shared" si="18"/>
        <v>0</v>
      </c>
      <c r="BG36" s="277">
        <f t="shared" si="18"/>
        <v>0</v>
      </c>
      <c r="BH36" s="277">
        <f t="shared" si="18"/>
        <v>0</v>
      </c>
      <c r="BI36" s="277">
        <f t="shared" si="18"/>
        <v>0</v>
      </c>
      <c r="BJ36" s="277">
        <f t="shared" si="18"/>
        <v>0</v>
      </c>
      <c r="BK36" s="277">
        <f t="shared" si="18"/>
        <v>0</v>
      </c>
      <c r="BL36" s="277">
        <f t="shared" si="18"/>
        <v>0</v>
      </c>
    </row>
    <row r="37" spans="1:64" ht="25.15" customHeight="1" thickBot="1" x14ac:dyDescent="0.4">
      <c r="A37" s="1428"/>
      <c r="B37" s="1428"/>
      <c r="C37" s="1428"/>
      <c r="D37" s="1428"/>
      <c r="E37" s="1428"/>
      <c r="F37" s="1428"/>
      <c r="G37" s="1428"/>
      <c r="H37" s="1428"/>
      <c r="I37" s="1428"/>
      <c r="J37" s="1428"/>
      <c r="K37" s="1428"/>
      <c r="L37" s="1428"/>
      <c r="M37" s="1428"/>
      <c r="N37" s="1428"/>
      <c r="O37" s="1428"/>
      <c r="P37" s="1428"/>
      <c r="Q37" s="1429"/>
      <c r="R37" s="1403">
        <f>Betriebsdaten!$B$29</f>
        <v>2022</v>
      </c>
      <c r="S37" s="1404"/>
      <c r="T37" s="1404"/>
      <c r="U37" s="1404"/>
      <c r="V37" s="1404"/>
      <c r="W37" s="1404"/>
      <c r="X37" s="1404"/>
      <c r="Y37" s="1404"/>
      <c r="Z37" s="1404"/>
      <c r="AA37" s="1404"/>
      <c r="AB37" s="1404"/>
      <c r="AC37" s="1406"/>
      <c r="AD37" s="1407">
        <f>Betriebsdaten!$B$30</f>
        <v>2021</v>
      </c>
      <c r="AE37" s="1408"/>
      <c r="AF37" s="1408"/>
      <c r="AG37" s="1408"/>
      <c r="AH37" s="1408"/>
      <c r="AI37" s="1408"/>
      <c r="AJ37" s="1408"/>
      <c r="AK37" s="1408"/>
      <c r="AL37" s="1408"/>
      <c r="AM37" s="1408"/>
      <c r="AN37" s="1408"/>
      <c r="AO37" s="1410"/>
      <c r="AP37" s="1411">
        <f>Betriebsdaten!$B$31</f>
        <v>2020</v>
      </c>
      <c r="AQ37" s="1412"/>
      <c r="AR37" s="1412"/>
      <c r="AS37" s="1412"/>
      <c r="AT37" s="1412"/>
      <c r="AU37" s="1412"/>
      <c r="AV37" s="1412"/>
      <c r="AW37" s="1412"/>
      <c r="AX37" s="1412"/>
      <c r="AY37" s="1412"/>
      <c r="AZ37" s="1412"/>
      <c r="BA37" s="1412"/>
      <c r="BB37" s="1414" t="s">
        <v>36</v>
      </c>
      <c r="BC37" s="1415"/>
      <c r="BD37" s="1415"/>
      <c r="BE37" s="1415"/>
      <c r="BF37" s="1415"/>
      <c r="BG37" s="1415"/>
      <c r="BH37" s="1415"/>
      <c r="BI37" s="1415"/>
      <c r="BJ37" s="1415"/>
      <c r="BK37" s="1415"/>
      <c r="BL37" s="1417"/>
    </row>
    <row r="38" spans="1:64" ht="17.649999999999999" customHeight="1" thickBot="1" x14ac:dyDescent="0.5">
      <c r="A38" s="1428"/>
      <c r="B38" s="1428"/>
      <c r="C38" s="1428"/>
      <c r="D38" s="1428"/>
      <c r="E38" s="1428"/>
      <c r="F38" s="1428"/>
      <c r="G38" s="1428"/>
      <c r="H38" s="1428"/>
      <c r="I38" s="1428"/>
      <c r="J38" s="1428"/>
      <c r="K38" s="1428"/>
      <c r="L38" s="1428"/>
      <c r="M38" s="1428"/>
      <c r="N38" s="1428"/>
      <c r="O38" s="1428"/>
      <c r="P38" s="1428"/>
      <c r="Q38" s="1429"/>
      <c r="R38" s="1418" t="s">
        <v>38</v>
      </c>
      <c r="S38" s="1419"/>
      <c r="T38" s="745" t="s">
        <v>32</v>
      </c>
      <c r="U38" s="746" t="s">
        <v>13</v>
      </c>
      <c r="V38" s="746" t="s">
        <v>668</v>
      </c>
      <c r="W38" s="877" t="s">
        <v>867</v>
      </c>
      <c r="X38" s="877" t="s">
        <v>868</v>
      </c>
      <c r="Y38" s="748" t="s">
        <v>16</v>
      </c>
      <c r="Z38" s="748" t="s">
        <v>611</v>
      </c>
      <c r="AA38" s="746" t="s">
        <v>18</v>
      </c>
      <c r="AB38" s="746" t="s">
        <v>19</v>
      </c>
      <c r="AC38" s="750" t="s">
        <v>20</v>
      </c>
      <c r="AD38" s="1424" t="s">
        <v>38</v>
      </c>
      <c r="AE38" s="1424"/>
      <c r="AF38" s="751" t="s">
        <v>32</v>
      </c>
      <c r="AG38" s="752" t="s">
        <v>13</v>
      </c>
      <c r="AH38" s="752" t="s">
        <v>668</v>
      </c>
      <c r="AI38" s="878" t="s">
        <v>867</v>
      </c>
      <c r="AJ38" s="878" t="s">
        <v>868</v>
      </c>
      <c r="AK38" s="754" t="s">
        <v>16</v>
      </c>
      <c r="AL38" s="754" t="s">
        <v>611</v>
      </c>
      <c r="AM38" s="752" t="s">
        <v>18</v>
      </c>
      <c r="AN38" s="752" t="s">
        <v>19</v>
      </c>
      <c r="AO38" s="756" t="s">
        <v>20</v>
      </c>
      <c r="AP38" s="1433" t="s">
        <v>38</v>
      </c>
      <c r="AQ38" s="1433"/>
      <c r="AR38" s="757" t="s">
        <v>32</v>
      </c>
      <c r="AS38" s="758" t="s">
        <v>13</v>
      </c>
      <c r="AT38" s="758" t="s">
        <v>668</v>
      </c>
      <c r="AU38" s="875" t="s">
        <v>867</v>
      </c>
      <c r="AV38" s="875" t="s">
        <v>868</v>
      </c>
      <c r="AW38" s="760" t="s">
        <v>16</v>
      </c>
      <c r="AX38" s="760" t="s">
        <v>611</v>
      </c>
      <c r="AY38" s="758" t="s">
        <v>18</v>
      </c>
      <c r="AZ38" s="758" t="s">
        <v>19</v>
      </c>
      <c r="BA38" s="762" t="s">
        <v>20</v>
      </c>
      <c r="BB38" s="1426" t="s">
        <v>38</v>
      </c>
      <c r="BC38" s="763" t="s">
        <v>32</v>
      </c>
      <c r="BD38" s="764" t="s">
        <v>13</v>
      </c>
      <c r="BE38" s="764" t="s">
        <v>668</v>
      </c>
      <c r="BF38" s="876" t="s">
        <v>867</v>
      </c>
      <c r="BG38" s="876" t="s">
        <v>868</v>
      </c>
      <c r="BH38" s="766" t="s">
        <v>16</v>
      </c>
      <c r="BI38" s="766" t="s">
        <v>611</v>
      </c>
      <c r="BJ38" s="764" t="s">
        <v>18</v>
      </c>
      <c r="BK38" s="764" t="s">
        <v>19</v>
      </c>
      <c r="BL38" s="768" t="s">
        <v>20</v>
      </c>
    </row>
    <row r="39" spans="1:64" ht="18" customHeight="1" thickBot="1" x14ac:dyDescent="0.4">
      <c r="A39" s="1428"/>
      <c r="B39" s="1428"/>
      <c r="C39" s="1428"/>
      <c r="D39" s="1428"/>
      <c r="E39" s="1428"/>
      <c r="F39" s="1428"/>
      <c r="G39" s="1428"/>
      <c r="H39" s="1428"/>
      <c r="I39" s="1428"/>
      <c r="J39" s="1428"/>
      <c r="K39" s="1428"/>
      <c r="L39" s="1428"/>
      <c r="M39" s="1428"/>
      <c r="N39" s="1428"/>
      <c r="O39" s="1428"/>
      <c r="P39" s="1428"/>
      <c r="Q39" s="1429"/>
      <c r="R39" s="1420"/>
      <c r="S39" s="1421"/>
      <c r="T39" s="769" t="s">
        <v>1125</v>
      </c>
      <c r="U39" s="769" t="s">
        <v>1125</v>
      </c>
      <c r="V39" s="769" t="s">
        <v>1125</v>
      </c>
      <c r="W39" s="769" t="s">
        <v>1125</v>
      </c>
      <c r="X39" s="769" t="s">
        <v>1125</v>
      </c>
      <c r="Y39" s="769" t="s">
        <v>1125</v>
      </c>
      <c r="Z39" s="769" t="s">
        <v>1125</v>
      </c>
      <c r="AA39" s="769" t="s">
        <v>1125</v>
      </c>
      <c r="AB39" s="769" t="s">
        <v>1125</v>
      </c>
      <c r="AC39" s="769" t="s">
        <v>1125</v>
      </c>
      <c r="AD39" s="1425"/>
      <c r="AE39" s="1425"/>
      <c r="AF39" s="771" t="s">
        <v>1125</v>
      </c>
      <c r="AG39" s="771" t="s">
        <v>1125</v>
      </c>
      <c r="AH39" s="771" t="s">
        <v>1125</v>
      </c>
      <c r="AI39" s="771" t="s">
        <v>1125</v>
      </c>
      <c r="AJ39" s="771" t="s">
        <v>1125</v>
      </c>
      <c r="AK39" s="771" t="s">
        <v>1125</v>
      </c>
      <c r="AL39" s="771" t="s">
        <v>1125</v>
      </c>
      <c r="AM39" s="771" t="s">
        <v>1125</v>
      </c>
      <c r="AN39" s="771" t="s">
        <v>1125</v>
      </c>
      <c r="AO39" s="771" t="s">
        <v>1125</v>
      </c>
      <c r="AP39" s="1434"/>
      <c r="AQ39" s="1434"/>
      <c r="AR39" s="773" t="s">
        <v>1125</v>
      </c>
      <c r="AS39" s="773" t="s">
        <v>1125</v>
      </c>
      <c r="AT39" s="773" t="s">
        <v>1125</v>
      </c>
      <c r="AU39" s="773" t="s">
        <v>1125</v>
      </c>
      <c r="AV39" s="773" t="s">
        <v>1125</v>
      </c>
      <c r="AW39" s="773" t="s">
        <v>1125</v>
      </c>
      <c r="AX39" s="773" t="s">
        <v>1125</v>
      </c>
      <c r="AY39" s="773" t="s">
        <v>1125</v>
      </c>
      <c r="AZ39" s="773" t="s">
        <v>1125</v>
      </c>
      <c r="BA39" s="773" t="s">
        <v>1125</v>
      </c>
      <c r="BB39" s="1427"/>
      <c r="BC39" s="775" t="s">
        <v>1125</v>
      </c>
      <c r="BD39" s="775" t="s">
        <v>1125</v>
      </c>
      <c r="BE39" s="775" t="s">
        <v>1125</v>
      </c>
      <c r="BF39" s="775" t="s">
        <v>1125</v>
      </c>
      <c r="BG39" s="775" t="s">
        <v>1125</v>
      </c>
      <c r="BH39" s="775" t="s">
        <v>1125</v>
      </c>
      <c r="BI39" s="775" t="s">
        <v>1125</v>
      </c>
      <c r="BJ39" s="775" t="s">
        <v>1125</v>
      </c>
      <c r="BK39" s="775" t="s">
        <v>1125</v>
      </c>
      <c r="BL39" s="775" t="s">
        <v>1125</v>
      </c>
    </row>
    <row r="40" spans="1:64" ht="19.149999999999999" customHeight="1" thickTop="1" thickBot="1" x14ac:dyDescent="0.4">
      <c r="A40" s="1428"/>
      <c r="B40" s="1428"/>
      <c r="C40" s="1428"/>
      <c r="D40" s="1428"/>
      <c r="E40" s="1428"/>
      <c r="F40" s="1428"/>
      <c r="G40" s="1428"/>
      <c r="H40" s="1428"/>
      <c r="I40" s="1428"/>
      <c r="J40" s="1428"/>
      <c r="K40" s="1428"/>
      <c r="L40" s="1428"/>
      <c r="M40" s="1428"/>
      <c r="N40" s="1428"/>
      <c r="O40" s="1428"/>
      <c r="P40" s="1428"/>
      <c r="Q40" s="1429"/>
      <c r="R40" s="1430"/>
      <c r="S40" s="1431"/>
      <c r="T40" s="888">
        <f>SUM(T33:T36)</f>
        <v>0</v>
      </c>
      <c r="U40" s="888">
        <f t="shared" ref="U40:AC40" si="23">SUM(U33:U36)</f>
        <v>0</v>
      </c>
      <c r="V40" s="888">
        <f t="shared" si="23"/>
        <v>0</v>
      </c>
      <c r="W40" s="888">
        <f t="shared" si="23"/>
        <v>0</v>
      </c>
      <c r="X40" s="888">
        <f t="shared" si="23"/>
        <v>0</v>
      </c>
      <c r="Y40" s="888">
        <f t="shared" si="23"/>
        <v>0</v>
      </c>
      <c r="Z40" s="888">
        <f t="shared" si="23"/>
        <v>0</v>
      </c>
      <c r="AA40" s="888">
        <f>SUM(AA33:AA36)</f>
        <v>0</v>
      </c>
      <c r="AB40" s="888">
        <f t="shared" si="23"/>
        <v>0</v>
      </c>
      <c r="AC40" s="888">
        <f t="shared" si="23"/>
        <v>0</v>
      </c>
      <c r="AD40" s="1432"/>
      <c r="AE40" s="1432"/>
      <c r="AF40" s="888">
        <f t="shared" ref="AF40:AO40" si="24">SUM(AF33:AF36)</f>
        <v>0</v>
      </c>
      <c r="AG40" s="888">
        <f t="shared" si="24"/>
        <v>0</v>
      </c>
      <c r="AH40" s="888">
        <f t="shared" si="24"/>
        <v>0</v>
      </c>
      <c r="AI40" s="888">
        <f t="shared" si="24"/>
        <v>0</v>
      </c>
      <c r="AJ40" s="888">
        <f t="shared" si="24"/>
        <v>0</v>
      </c>
      <c r="AK40" s="888">
        <f t="shared" si="24"/>
        <v>0</v>
      </c>
      <c r="AL40" s="888">
        <f t="shared" si="24"/>
        <v>0</v>
      </c>
      <c r="AM40" s="888">
        <f t="shared" si="24"/>
        <v>0</v>
      </c>
      <c r="AN40" s="888">
        <f t="shared" si="24"/>
        <v>0</v>
      </c>
      <c r="AO40" s="888">
        <f t="shared" si="24"/>
        <v>0</v>
      </c>
      <c r="AP40" s="1435"/>
      <c r="AQ40" s="1435"/>
      <c r="AR40" s="888">
        <f t="shared" ref="AR40:BA40" si="25">SUM(AR33:AR36)</f>
        <v>0</v>
      </c>
      <c r="AS40" s="888">
        <f t="shared" si="25"/>
        <v>0</v>
      </c>
      <c r="AT40" s="888">
        <f t="shared" si="25"/>
        <v>0</v>
      </c>
      <c r="AU40" s="888">
        <f t="shared" si="25"/>
        <v>0</v>
      </c>
      <c r="AV40" s="888">
        <f t="shared" si="25"/>
        <v>0</v>
      </c>
      <c r="AW40" s="888">
        <f t="shared" si="25"/>
        <v>0</v>
      </c>
      <c r="AX40" s="888">
        <f t="shared" si="25"/>
        <v>0</v>
      </c>
      <c r="AY40" s="888">
        <f t="shared" si="25"/>
        <v>0</v>
      </c>
      <c r="AZ40" s="888">
        <f t="shared" si="25"/>
        <v>0</v>
      </c>
      <c r="BA40" s="888">
        <f t="shared" si="25"/>
        <v>0</v>
      </c>
      <c r="BB40" s="1436"/>
      <c r="BC40" s="889">
        <f t="shared" ref="BC40:BL40" si="26">SUM(BC33:BC36)</f>
        <v>0</v>
      </c>
      <c r="BD40" s="889">
        <f t="shared" si="26"/>
        <v>0</v>
      </c>
      <c r="BE40" s="889">
        <f t="shared" si="26"/>
        <v>0</v>
      </c>
      <c r="BF40" s="889">
        <f t="shared" si="26"/>
        <v>0</v>
      </c>
      <c r="BG40" s="889">
        <f t="shared" si="26"/>
        <v>0</v>
      </c>
      <c r="BH40" s="889">
        <f t="shared" si="26"/>
        <v>0</v>
      </c>
      <c r="BI40" s="889">
        <f t="shared" si="26"/>
        <v>0</v>
      </c>
      <c r="BJ40" s="889">
        <f t="shared" si="26"/>
        <v>0</v>
      </c>
      <c r="BK40" s="889">
        <f t="shared" si="26"/>
        <v>0</v>
      </c>
      <c r="BL40" s="889">
        <f t="shared" si="26"/>
        <v>0</v>
      </c>
    </row>
    <row r="41" spans="1:64" ht="16" thickTop="1" x14ac:dyDescent="0.35">
      <c r="A41" s="861"/>
      <c r="B41" s="861"/>
      <c r="C41" s="861"/>
      <c r="D41" s="861"/>
      <c r="E41" s="861"/>
      <c r="F41" s="861"/>
      <c r="G41" s="861"/>
      <c r="H41" s="861"/>
      <c r="I41" s="861"/>
      <c r="J41" s="861"/>
      <c r="K41" s="861"/>
      <c r="L41" s="861"/>
      <c r="M41" s="861"/>
      <c r="N41" s="890"/>
      <c r="O41" s="890"/>
      <c r="P41" s="890"/>
      <c r="Q41" s="890"/>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861"/>
      <c r="BF41" s="861"/>
      <c r="BG41" s="861"/>
      <c r="BH41" s="861"/>
      <c r="BI41" s="861"/>
      <c r="BJ41" s="861"/>
      <c r="BK41" s="861"/>
      <c r="BL41" s="861"/>
    </row>
    <row r="42" spans="1:64" x14ac:dyDescent="0.35">
      <c r="A42" s="861"/>
      <c r="B42" s="861"/>
      <c r="C42" s="861"/>
      <c r="D42" s="861"/>
      <c r="E42" s="861"/>
      <c r="F42" s="861"/>
      <c r="G42" s="861"/>
      <c r="H42" s="861"/>
      <c r="I42" s="861"/>
      <c r="J42" s="861"/>
      <c r="K42" s="861"/>
      <c r="L42" s="861"/>
      <c r="M42" s="861"/>
      <c r="N42" s="890"/>
      <c r="O42" s="890"/>
      <c r="P42" s="890"/>
      <c r="Q42" s="890"/>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861"/>
      <c r="BF42" s="861"/>
      <c r="BG42" s="861"/>
      <c r="BH42" s="861"/>
      <c r="BI42" s="861"/>
      <c r="BJ42" s="861"/>
      <c r="BK42" s="861"/>
      <c r="BL42" s="861"/>
    </row>
    <row r="43" spans="1:64" x14ac:dyDescent="0.35">
      <c r="A43" s="861"/>
      <c r="B43" s="861"/>
      <c r="C43" s="861"/>
      <c r="D43" s="861"/>
      <c r="E43" s="861"/>
      <c r="F43" s="861"/>
      <c r="G43" s="861"/>
      <c r="H43" s="861"/>
      <c r="I43" s="861"/>
      <c r="J43" s="861"/>
      <c r="K43" s="861"/>
      <c r="L43" s="861"/>
      <c r="M43" s="861"/>
      <c r="N43" s="890"/>
      <c r="O43" s="890"/>
      <c r="P43" s="890"/>
      <c r="Q43" s="890"/>
      <c r="R43" s="861"/>
      <c r="S43" s="861"/>
      <c r="T43" s="861"/>
      <c r="U43" s="861"/>
      <c r="V43" s="861"/>
      <c r="W43" s="861"/>
      <c r="X43" s="861"/>
      <c r="Y43" s="861"/>
      <c r="Z43" s="861"/>
      <c r="AA43" s="861"/>
      <c r="AB43" s="861"/>
      <c r="AC43" s="861"/>
      <c r="AD43" s="861"/>
      <c r="AE43" s="861"/>
      <c r="AF43" s="861"/>
      <c r="AG43" s="861"/>
      <c r="AH43" s="861"/>
      <c r="AI43" s="861"/>
      <c r="AJ43" s="861"/>
      <c r="AK43" s="861"/>
      <c r="AL43" s="861"/>
      <c r="AM43" s="861"/>
      <c r="AN43" s="861"/>
      <c r="AO43" s="861"/>
      <c r="AP43" s="861"/>
      <c r="AQ43" s="861"/>
      <c r="AR43" s="861"/>
      <c r="AS43" s="861"/>
      <c r="AT43" s="861"/>
      <c r="AU43" s="861"/>
      <c r="AV43" s="861"/>
      <c r="AW43" s="861"/>
      <c r="AX43" s="861"/>
      <c r="AY43" s="861"/>
      <c r="AZ43" s="861"/>
      <c r="BA43" s="861"/>
      <c r="BB43" s="861"/>
      <c r="BC43" s="861"/>
      <c r="BD43" s="861"/>
      <c r="BE43" s="861"/>
      <c r="BF43" s="861"/>
      <c r="BG43" s="861"/>
      <c r="BH43" s="861"/>
      <c r="BI43" s="861"/>
      <c r="BJ43" s="861"/>
      <c r="BK43" s="861"/>
      <c r="BL43" s="861"/>
    </row>
    <row r="44" spans="1:64" ht="16" thickBot="1" x14ac:dyDescent="0.4">
      <c r="A44" s="861"/>
      <c r="B44" s="861"/>
      <c r="C44" s="861"/>
      <c r="D44" s="861"/>
      <c r="E44" s="861"/>
      <c r="F44" s="861"/>
      <c r="G44" s="861"/>
      <c r="H44" s="861"/>
      <c r="I44" s="861"/>
      <c r="J44" s="861"/>
      <c r="K44" s="861"/>
      <c r="L44" s="861"/>
      <c r="M44" s="861"/>
      <c r="N44" s="890"/>
      <c r="O44" s="890"/>
      <c r="P44" s="890"/>
      <c r="Q44" s="890"/>
      <c r="R44" s="861"/>
      <c r="S44" s="861"/>
      <c r="T44" s="861"/>
      <c r="U44" s="861"/>
      <c r="V44" s="861"/>
      <c r="W44" s="861"/>
      <c r="X44" s="861"/>
      <c r="Y44" s="861"/>
      <c r="Z44" s="861"/>
      <c r="AA44" s="861"/>
      <c r="AB44" s="861"/>
      <c r="AC44" s="861"/>
      <c r="AD44" s="861"/>
      <c r="AE44" s="861"/>
      <c r="AF44" s="861"/>
      <c r="AG44" s="861"/>
      <c r="AH44" s="861"/>
      <c r="AI44" s="861"/>
      <c r="AJ44" s="861"/>
      <c r="AK44" s="861"/>
      <c r="AL44" s="861"/>
      <c r="AM44" s="861"/>
      <c r="AN44" s="861"/>
      <c r="AO44" s="861"/>
      <c r="AP44" s="861"/>
      <c r="AQ44" s="861"/>
      <c r="AR44" s="861"/>
      <c r="AS44" s="861"/>
      <c r="AT44" s="861"/>
      <c r="AU44" s="861"/>
      <c r="AV44" s="861"/>
      <c r="AW44" s="861"/>
      <c r="AX44" s="861"/>
      <c r="AY44" s="861"/>
      <c r="AZ44" s="861"/>
      <c r="BA44" s="861"/>
      <c r="BB44" s="861"/>
      <c r="BC44" s="861"/>
      <c r="BD44" s="861"/>
      <c r="BE44" s="861"/>
      <c r="BF44" s="861"/>
      <c r="BG44" s="861"/>
      <c r="BH44" s="861"/>
      <c r="BI44" s="861"/>
      <c r="BJ44" s="861"/>
      <c r="BK44" s="861"/>
      <c r="BL44" s="861"/>
    </row>
    <row r="45" spans="1:64" ht="17.649999999999999" customHeight="1" thickBot="1" x14ac:dyDescent="0.4">
      <c r="A45" s="1439" t="s">
        <v>652</v>
      </c>
      <c r="B45" s="1439"/>
      <c r="C45" s="1439"/>
      <c r="D45" s="1439"/>
      <c r="E45" s="1439"/>
      <c r="F45" s="1439"/>
      <c r="G45" s="1439"/>
      <c r="H45" s="1439"/>
      <c r="I45" s="1439"/>
      <c r="J45" s="1439"/>
      <c r="K45" s="1439"/>
      <c r="L45" s="1439"/>
      <c r="M45" s="1439"/>
      <c r="N45" s="1439"/>
      <c r="O45" s="1439"/>
      <c r="P45" s="1439"/>
      <c r="Q45" s="1440"/>
      <c r="R45" s="1403">
        <f>Betriebsdaten!$B$29</f>
        <v>2022</v>
      </c>
      <c r="S45" s="1404"/>
      <c r="T45" s="1404"/>
      <c r="U45" s="1404"/>
      <c r="V45" s="1404"/>
      <c r="W45" s="1404"/>
      <c r="X45" s="1404"/>
      <c r="Y45" s="1404"/>
      <c r="Z45" s="1404"/>
      <c r="AA45" s="1404"/>
      <c r="AB45" s="1404"/>
      <c r="AC45" s="1406"/>
      <c r="AD45" s="1407">
        <f>Betriebsdaten!$B$30</f>
        <v>2021</v>
      </c>
      <c r="AE45" s="1408"/>
      <c r="AF45" s="1408"/>
      <c r="AG45" s="1408"/>
      <c r="AH45" s="1408"/>
      <c r="AI45" s="1408"/>
      <c r="AJ45" s="1408"/>
      <c r="AK45" s="1408"/>
      <c r="AL45" s="1408"/>
      <c r="AM45" s="1408"/>
      <c r="AN45" s="1408"/>
      <c r="AO45" s="1410"/>
      <c r="AP45" s="1411">
        <f>Betriebsdaten!$B$31</f>
        <v>2020</v>
      </c>
      <c r="AQ45" s="1412"/>
      <c r="AR45" s="1412"/>
      <c r="AS45" s="1412"/>
      <c r="AT45" s="1412"/>
      <c r="AU45" s="1412"/>
      <c r="AV45" s="1412"/>
      <c r="AW45" s="1412"/>
      <c r="AX45" s="1412"/>
      <c r="AY45" s="1412"/>
      <c r="AZ45" s="1412"/>
      <c r="BA45" s="1412"/>
      <c r="BB45" s="1414" t="s">
        <v>36</v>
      </c>
      <c r="BC45" s="1415"/>
      <c r="BD45" s="1415"/>
      <c r="BE45" s="1415"/>
      <c r="BF45" s="1415"/>
      <c r="BG45" s="1415"/>
      <c r="BH45" s="1415"/>
      <c r="BI45" s="1415"/>
      <c r="BJ45" s="1415"/>
      <c r="BK45" s="1415"/>
      <c r="BL45" s="1417"/>
    </row>
    <row r="46" spans="1:64" ht="17.649999999999999" customHeight="1" thickBot="1" x14ac:dyDescent="0.5">
      <c r="A46" s="1439"/>
      <c r="B46" s="1439"/>
      <c r="C46" s="1439"/>
      <c r="D46" s="1439"/>
      <c r="E46" s="1439"/>
      <c r="F46" s="1439"/>
      <c r="G46" s="1439"/>
      <c r="H46" s="1439"/>
      <c r="I46" s="1439"/>
      <c r="J46" s="1439"/>
      <c r="K46" s="1439"/>
      <c r="L46" s="1439"/>
      <c r="M46" s="1439"/>
      <c r="N46" s="1439"/>
      <c r="O46" s="1439"/>
      <c r="P46" s="1439"/>
      <c r="Q46" s="1440"/>
      <c r="R46" s="1418" t="s">
        <v>38</v>
      </c>
      <c r="S46" s="1419"/>
      <c r="T46" s="745" t="s">
        <v>32</v>
      </c>
      <c r="U46" s="746" t="s">
        <v>13</v>
      </c>
      <c r="V46" s="746" t="s">
        <v>668</v>
      </c>
      <c r="W46" s="877" t="s">
        <v>867</v>
      </c>
      <c r="X46" s="877" t="s">
        <v>868</v>
      </c>
      <c r="Y46" s="748" t="s">
        <v>16</v>
      </c>
      <c r="Z46" s="748" t="s">
        <v>611</v>
      </c>
      <c r="AA46" s="746" t="s">
        <v>18</v>
      </c>
      <c r="AB46" s="746" t="s">
        <v>19</v>
      </c>
      <c r="AC46" s="750" t="s">
        <v>20</v>
      </c>
      <c r="AD46" s="1424" t="s">
        <v>38</v>
      </c>
      <c r="AE46" s="1424"/>
      <c r="AF46" s="751" t="s">
        <v>32</v>
      </c>
      <c r="AG46" s="752" t="s">
        <v>13</v>
      </c>
      <c r="AH46" s="752" t="s">
        <v>668</v>
      </c>
      <c r="AI46" s="878" t="s">
        <v>867</v>
      </c>
      <c r="AJ46" s="878" t="s">
        <v>868</v>
      </c>
      <c r="AK46" s="754" t="s">
        <v>16</v>
      </c>
      <c r="AL46" s="754" t="s">
        <v>611</v>
      </c>
      <c r="AM46" s="752" t="s">
        <v>18</v>
      </c>
      <c r="AN46" s="752" t="s">
        <v>19</v>
      </c>
      <c r="AO46" s="756" t="s">
        <v>20</v>
      </c>
      <c r="AP46" s="1433" t="s">
        <v>38</v>
      </c>
      <c r="AQ46" s="1433"/>
      <c r="AR46" s="757" t="s">
        <v>32</v>
      </c>
      <c r="AS46" s="758" t="s">
        <v>13</v>
      </c>
      <c r="AT46" s="758" t="s">
        <v>668</v>
      </c>
      <c r="AU46" s="875" t="s">
        <v>867</v>
      </c>
      <c r="AV46" s="875" t="s">
        <v>868</v>
      </c>
      <c r="AW46" s="760" t="s">
        <v>16</v>
      </c>
      <c r="AX46" s="760" t="s">
        <v>611</v>
      </c>
      <c r="AY46" s="758" t="s">
        <v>18</v>
      </c>
      <c r="AZ46" s="758" t="s">
        <v>19</v>
      </c>
      <c r="BA46" s="762" t="s">
        <v>20</v>
      </c>
      <c r="BB46" s="1426" t="s">
        <v>38</v>
      </c>
      <c r="BC46" s="763" t="s">
        <v>32</v>
      </c>
      <c r="BD46" s="764" t="s">
        <v>13</v>
      </c>
      <c r="BE46" s="764" t="s">
        <v>668</v>
      </c>
      <c r="BF46" s="876" t="s">
        <v>867</v>
      </c>
      <c r="BG46" s="876" t="s">
        <v>868</v>
      </c>
      <c r="BH46" s="766" t="s">
        <v>16</v>
      </c>
      <c r="BI46" s="766" t="s">
        <v>611</v>
      </c>
      <c r="BJ46" s="764" t="s">
        <v>18</v>
      </c>
      <c r="BK46" s="764" t="s">
        <v>19</v>
      </c>
      <c r="BL46" s="768" t="s">
        <v>20</v>
      </c>
    </row>
    <row r="47" spans="1:64" ht="18" customHeight="1" thickBot="1" x14ac:dyDescent="0.4">
      <c r="A47" s="1439"/>
      <c r="B47" s="1439"/>
      <c r="C47" s="1439"/>
      <c r="D47" s="1439"/>
      <c r="E47" s="1439"/>
      <c r="F47" s="1439"/>
      <c r="G47" s="1439"/>
      <c r="H47" s="1439"/>
      <c r="I47" s="1439"/>
      <c r="J47" s="1439"/>
      <c r="K47" s="1439"/>
      <c r="L47" s="1439"/>
      <c r="M47" s="1439"/>
      <c r="N47" s="1439"/>
      <c r="O47" s="1439"/>
      <c r="P47" s="1439"/>
      <c r="Q47" s="1440"/>
      <c r="R47" s="1420"/>
      <c r="S47" s="1421"/>
      <c r="T47" s="769" t="s">
        <v>1125</v>
      </c>
      <c r="U47" s="769" t="s">
        <v>1125</v>
      </c>
      <c r="V47" s="769" t="s">
        <v>1125</v>
      </c>
      <c r="W47" s="769" t="s">
        <v>1125</v>
      </c>
      <c r="X47" s="769" t="s">
        <v>1125</v>
      </c>
      <c r="Y47" s="769" t="s">
        <v>1125</v>
      </c>
      <c r="Z47" s="769" t="s">
        <v>1125</v>
      </c>
      <c r="AA47" s="769" t="s">
        <v>1125</v>
      </c>
      <c r="AB47" s="769" t="s">
        <v>1125</v>
      </c>
      <c r="AC47" s="769" t="s">
        <v>1125</v>
      </c>
      <c r="AD47" s="1425"/>
      <c r="AE47" s="1425"/>
      <c r="AF47" s="771" t="s">
        <v>1125</v>
      </c>
      <c r="AG47" s="771" t="s">
        <v>1125</v>
      </c>
      <c r="AH47" s="771" t="s">
        <v>1125</v>
      </c>
      <c r="AI47" s="771" t="s">
        <v>1125</v>
      </c>
      <c r="AJ47" s="771" t="s">
        <v>1125</v>
      </c>
      <c r="AK47" s="771" t="s">
        <v>1125</v>
      </c>
      <c r="AL47" s="771" t="s">
        <v>1125</v>
      </c>
      <c r="AM47" s="771" t="s">
        <v>1125</v>
      </c>
      <c r="AN47" s="771" t="s">
        <v>1125</v>
      </c>
      <c r="AO47" s="771" t="s">
        <v>1125</v>
      </c>
      <c r="AP47" s="1434"/>
      <c r="AQ47" s="1434"/>
      <c r="AR47" s="773" t="s">
        <v>1125</v>
      </c>
      <c r="AS47" s="773" t="s">
        <v>1125</v>
      </c>
      <c r="AT47" s="773" t="s">
        <v>1125</v>
      </c>
      <c r="AU47" s="773" t="s">
        <v>1125</v>
      </c>
      <c r="AV47" s="773" t="s">
        <v>1125</v>
      </c>
      <c r="AW47" s="773" t="s">
        <v>1125</v>
      </c>
      <c r="AX47" s="773" t="s">
        <v>1125</v>
      </c>
      <c r="AY47" s="773" t="s">
        <v>1125</v>
      </c>
      <c r="AZ47" s="773" t="s">
        <v>1125</v>
      </c>
      <c r="BA47" s="773" t="s">
        <v>1125</v>
      </c>
      <c r="BB47" s="1427"/>
      <c r="BC47" s="775" t="s">
        <v>1125</v>
      </c>
      <c r="BD47" s="775" t="s">
        <v>1125</v>
      </c>
      <c r="BE47" s="775" t="s">
        <v>1125</v>
      </c>
      <c r="BF47" s="775" t="s">
        <v>1125</v>
      </c>
      <c r="BG47" s="775" t="s">
        <v>1125</v>
      </c>
      <c r="BH47" s="775" t="s">
        <v>1125</v>
      </c>
      <c r="BI47" s="775" t="s">
        <v>1125</v>
      </c>
      <c r="BJ47" s="775" t="s">
        <v>1125</v>
      </c>
      <c r="BK47" s="775" t="s">
        <v>1125</v>
      </c>
      <c r="BL47" s="775" t="s">
        <v>1125</v>
      </c>
    </row>
    <row r="48" spans="1:64" ht="19.149999999999999" customHeight="1" thickTop="1" thickBot="1" x14ac:dyDescent="0.4">
      <c r="A48" s="1439"/>
      <c r="B48" s="1439"/>
      <c r="C48" s="1439"/>
      <c r="D48" s="1439"/>
      <c r="E48" s="1439"/>
      <c r="F48" s="1439"/>
      <c r="G48" s="1439"/>
      <c r="H48" s="1439"/>
      <c r="I48" s="1439"/>
      <c r="J48" s="1439"/>
      <c r="K48" s="1439"/>
      <c r="L48" s="1439"/>
      <c r="M48" s="1439"/>
      <c r="N48" s="1439"/>
      <c r="O48" s="1439"/>
      <c r="P48" s="1439"/>
      <c r="Q48" s="1440"/>
      <c r="R48" s="1430"/>
      <c r="S48" s="1431"/>
      <c r="T48" s="888">
        <f>T14+T28+T40</f>
        <v>0</v>
      </c>
      <c r="U48" s="888">
        <f t="shared" ref="U48:AC48" si="27">U14+U28+U40</f>
        <v>0</v>
      </c>
      <c r="V48" s="888">
        <f t="shared" si="27"/>
        <v>0</v>
      </c>
      <c r="W48" s="888">
        <f t="shared" si="27"/>
        <v>0</v>
      </c>
      <c r="X48" s="888">
        <f t="shared" si="27"/>
        <v>0</v>
      </c>
      <c r="Y48" s="888">
        <f t="shared" si="27"/>
        <v>0</v>
      </c>
      <c r="Z48" s="888">
        <f t="shared" si="27"/>
        <v>0</v>
      </c>
      <c r="AA48" s="888">
        <f>AA14+AA28+AA40</f>
        <v>0</v>
      </c>
      <c r="AB48" s="888">
        <f t="shared" si="27"/>
        <v>0</v>
      </c>
      <c r="AC48" s="888">
        <f t="shared" si="27"/>
        <v>0</v>
      </c>
      <c r="AD48" s="1432"/>
      <c r="AE48" s="1432"/>
      <c r="AF48" s="888">
        <f t="shared" ref="AF48:AO48" si="28">AF14+AF28+AF40</f>
        <v>0</v>
      </c>
      <c r="AG48" s="888">
        <f t="shared" si="28"/>
        <v>0</v>
      </c>
      <c r="AH48" s="888">
        <f t="shared" si="28"/>
        <v>0</v>
      </c>
      <c r="AI48" s="888">
        <f t="shared" si="28"/>
        <v>0</v>
      </c>
      <c r="AJ48" s="888">
        <f t="shared" si="28"/>
        <v>0</v>
      </c>
      <c r="AK48" s="888">
        <f t="shared" si="28"/>
        <v>0</v>
      </c>
      <c r="AL48" s="888">
        <f t="shared" si="28"/>
        <v>0</v>
      </c>
      <c r="AM48" s="888">
        <f t="shared" si="28"/>
        <v>0</v>
      </c>
      <c r="AN48" s="888">
        <f t="shared" si="28"/>
        <v>0</v>
      </c>
      <c r="AO48" s="888">
        <f t="shared" si="28"/>
        <v>0</v>
      </c>
      <c r="AP48" s="1435"/>
      <c r="AQ48" s="1435"/>
      <c r="AR48" s="888">
        <f t="shared" ref="AR48:BA48" si="29">AR14+AR28+AR40</f>
        <v>0</v>
      </c>
      <c r="AS48" s="888">
        <f t="shared" si="29"/>
        <v>0</v>
      </c>
      <c r="AT48" s="888">
        <f t="shared" si="29"/>
        <v>0</v>
      </c>
      <c r="AU48" s="888">
        <f t="shared" si="29"/>
        <v>0</v>
      </c>
      <c r="AV48" s="888">
        <f t="shared" si="29"/>
        <v>0</v>
      </c>
      <c r="AW48" s="888">
        <f t="shared" si="29"/>
        <v>0</v>
      </c>
      <c r="AX48" s="888">
        <f t="shared" si="29"/>
        <v>0</v>
      </c>
      <c r="AY48" s="888">
        <f t="shared" si="29"/>
        <v>0</v>
      </c>
      <c r="AZ48" s="888">
        <f t="shared" si="29"/>
        <v>0</v>
      </c>
      <c r="BA48" s="888">
        <f t="shared" si="29"/>
        <v>0</v>
      </c>
      <c r="BB48" s="1436"/>
      <c r="BC48" s="889">
        <f t="shared" ref="BC48:BL48" si="30">BC14+BC28+BC40</f>
        <v>0</v>
      </c>
      <c r="BD48" s="889">
        <f t="shared" si="30"/>
        <v>0</v>
      </c>
      <c r="BE48" s="889">
        <f t="shared" si="30"/>
        <v>0</v>
      </c>
      <c r="BF48" s="889">
        <f t="shared" si="30"/>
        <v>0</v>
      </c>
      <c r="BG48" s="889">
        <f t="shared" si="30"/>
        <v>0</v>
      </c>
      <c r="BH48" s="889">
        <f t="shared" si="30"/>
        <v>0</v>
      </c>
      <c r="BI48" s="889">
        <f t="shared" si="30"/>
        <v>0</v>
      </c>
      <c r="BJ48" s="889">
        <f t="shared" si="30"/>
        <v>0</v>
      </c>
      <c r="BK48" s="889">
        <f t="shared" si="30"/>
        <v>0</v>
      </c>
      <c r="BL48" s="889">
        <f t="shared" si="30"/>
        <v>0</v>
      </c>
    </row>
    <row r="49" spans="1:64" ht="16" thickTop="1" x14ac:dyDescent="0.35">
      <c r="A49" s="861"/>
      <c r="B49" s="861"/>
      <c r="C49" s="861"/>
      <c r="D49" s="861"/>
      <c r="E49" s="861"/>
      <c r="F49" s="861"/>
      <c r="G49" s="861"/>
      <c r="H49" s="861"/>
      <c r="I49" s="861"/>
      <c r="J49" s="861"/>
      <c r="K49" s="861"/>
      <c r="L49" s="861"/>
      <c r="M49" s="861"/>
      <c r="N49" s="890"/>
      <c r="O49" s="890"/>
      <c r="P49" s="890"/>
      <c r="Q49" s="890"/>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861"/>
      <c r="BF49" s="861"/>
      <c r="BG49" s="861"/>
      <c r="BH49" s="861"/>
      <c r="BI49" s="861"/>
      <c r="BJ49" s="861"/>
      <c r="BK49" s="861"/>
      <c r="BL49" s="861"/>
    </row>
    <row r="50" spans="1:64" x14ac:dyDescent="0.35">
      <c r="A50" s="861"/>
      <c r="B50" s="861"/>
      <c r="C50" s="861"/>
      <c r="D50" s="861"/>
      <c r="E50" s="861"/>
      <c r="F50" s="861"/>
      <c r="G50" s="861"/>
      <c r="H50" s="861"/>
      <c r="I50" s="861"/>
      <c r="J50" s="861"/>
      <c r="K50" s="861"/>
      <c r="L50" s="861"/>
      <c r="M50" s="861"/>
      <c r="N50" s="890"/>
      <c r="O50" s="890"/>
      <c r="P50" s="890"/>
      <c r="Q50" s="890"/>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861"/>
      <c r="BF50" s="861"/>
      <c r="BG50" s="861"/>
      <c r="BH50" s="861"/>
      <c r="BI50" s="861"/>
      <c r="BJ50" s="861"/>
      <c r="BK50" s="861"/>
      <c r="BL50" s="861"/>
    </row>
    <row r="51" spans="1:64" x14ac:dyDescent="0.35">
      <c r="A51" s="861"/>
      <c r="B51" s="861"/>
      <c r="C51" s="861"/>
      <c r="D51" s="861"/>
      <c r="E51" s="861"/>
      <c r="F51" s="861"/>
      <c r="G51" s="861"/>
      <c r="H51" s="861"/>
      <c r="I51" s="861"/>
      <c r="J51" s="861"/>
      <c r="K51" s="861"/>
      <c r="L51" s="861"/>
      <c r="M51" s="861"/>
      <c r="N51" s="890"/>
      <c r="O51" s="890"/>
      <c r="P51" s="890"/>
      <c r="Q51" s="890"/>
      <c r="R51" s="861"/>
      <c r="S51" s="861"/>
      <c r="T51" s="861"/>
      <c r="U51" s="861"/>
      <c r="V51" s="861"/>
      <c r="W51" s="861"/>
      <c r="X51" s="861"/>
      <c r="Y51" s="861"/>
      <c r="Z51" s="861"/>
      <c r="AA51" s="861"/>
      <c r="AB51" s="861"/>
      <c r="AC51" s="861"/>
      <c r="AD51" s="861"/>
      <c r="AE51" s="861"/>
      <c r="AF51" s="861"/>
      <c r="AG51" s="861"/>
      <c r="AH51" s="861"/>
      <c r="AI51" s="861"/>
      <c r="AJ51" s="861"/>
      <c r="AK51" s="861"/>
      <c r="AL51" s="861"/>
      <c r="AM51" s="861"/>
      <c r="AN51" s="861"/>
      <c r="AO51" s="861"/>
      <c r="AP51" s="861"/>
      <c r="AQ51" s="861"/>
      <c r="AR51" s="861"/>
      <c r="AS51" s="861"/>
      <c r="AT51" s="861"/>
      <c r="AU51" s="861"/>
      <c r="AV51" s="861"/>
      <c r="AW51" s="861"/>
      <c r="AX51" s="861"/>
      <c r="AY51" s="861"/>
      <c r="AZ51" s="861"/>
      <c r="BA51" s="861"/>
      <c r="BB51" s="861"/>
      <c r="BC51" s="861"/>
      <c r="BD51" s="861"/>
      <c r="BE51" s="861"/>
      <c r="BF51" s="861"/>
      <c r="BG51" s="861"/>
      <c r="BH51" s="861"/>
      <c r="BI51" s="861"/>
      <c r="BJ51" s="861"/>
      <c r="BK51" s="861"/>
      <c r="BL51" s="861"/>
    </row>
    <row r="52" spans="1:64" x14ac:dyDescent="0.35">
      <c r="A52" s="861"/>
      <c r="B52" s="861"/>
      <c r="C52" s="861"/>
      <c r="D52" s="861"/>
      <c r="E52" s="861"/>
      <c r="F52" s="861"/>
      <c r="G52" s="861"/>
      <c r="H52" s="861"/>
      <c r="I52" s="861"/>
      <c r="J52" s="861"/>
      <c r="K52" s="861"/>
      <c r="L52" s="861"/>
      <c r="M52" s="861"/>
      <c r="N52" s="890"/>
      <c r="O52" s="890"/>
      <c r="P52" s="890"/>
      <c r="Q52" s="890"/>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c r="AY52" s="861"/>
      <c r="AZ52" s="861"/>
      <c r="BA52" s="861"/>
      <c r="BB52" s="861"/>
      <c r="BC52" s="861"/>
      <c r="BD52" s="861"/>
      <c r="BE52" s="861"/>
      <c r="BF52" s="861"/>
      <c r="BG52" s="861"/>
      <c r="BH52" s="861"/>
      <c r="BI52" s="861"/>
      <c r="BJ52" s="861"/>
      <c r="BK52" s="861"/>
      <c r="BL52" s="861"/>
    </row>
  </sheetData>
  <mergeCells count="86">
    <mergeCell ref="A1:K1"/>
    <mergeCell ref="A2:J2"/>
    <mergeCell ref="B3:D3"/>
    <mergeCell ref="E3:G3"/>
    <mergeCell ref="H3:J3"/>
    <mergeCell ref="AP3:BA3"/>
    <mergeCell ref="BB3:BL3"/>
    <mergeCell ref="R4:R5"/>
    <mergeCell ref="S4:S5"/>
    <mergeCell ref="AD4:AD5"/>
    <mergeCell ref="AE4:AE5"/>
    <mergeCell ref="AP4:AP5"/>
    <mergeCell ref="AQ4:AQ5"/>
    <mergeCell ref="BB4:BB5"/>
    <mergeCell ref="R3:AC3"/>
    <mergeCell ref="A16:J16"/>
    <mergeCell ref="B17:D17"/>
    <mergeCell ref="E17:G17"/>
    <mergeCell ref="H17:J17"/>
    <mergeCell ref="R17:AC17"/>
    <mergeCell ref="AP17:BA17"/>
    <mergeCell ref="BB17:BL17"/>
    <mergeCell ref="R18:R19"/>
    <mergeCell ref="S18:S19"/>
    <mergeCell ref="AD18:AD19"/>
    <mergeCell ref="AE18:AE19"/>
    <mergeCell ref="AP18:AP19"/>
    <mergeCell ref="AQ18:AQ19"/>
    <mergeCell ref="BB18:BB19"/>
    <mergeCell ref="AD17:AO17"/>
    <mergeCell ref="R25:AC25"/>
    <mergeCell ref="AD25:AO25"/>
    <mergeCell ref="AP25:BA25"/>
    <mergeCell ref="BB25:BL25"/>
    <mergeCell ref="R26:S28"/>
    <mergeCell ref="AD26:AE28"/>
    <mergeCell ref="BB26:BB28"/>
    <mergeCell ref="AQ31:AQ32"/>
    <mergeCell ref="BB31:BB32"/>
    <mergeCell ref="AP30:BA30"/>
    <mergeCell ref="B30:D30"/>
    <mergeCell ref="E30:G30"/>
    <mergeCell ref="H30:J30"/>
    <mergeCell ref="R30:AC30"/>
    <mergeCell ref="AD30:AO30"/>
    <mergeCell ref="AD46:AE48"/>
    <mergeCell ref="AP46:AQ48"/>
    <mergeCell ref="BB46:BB48"/>
    <mergeCell ref="A29:K29"/>
    <mergeCell ref="A45:Q48"/>
    <mergeCell ref="R45:AC45"/>
    <mergeCell ref="AD45:AO45"/>
    <mergeCell ref="AP45:BA45"/>
    <mergeCell ref="BB45:BL45"/>
    <mergeCell ref="R46:S48"/>
    <mergeCell ref="BB30:BL30"/>
    <mergeCell ref="R31:R32"/>
    <mergeCell ref="S31:S32"/>
    <mergeCell ref="AD31:AD32"/>
    <mergeCell ref="AE31:AE32"/>
    <mergeCell ref="AP31:AP32"/>
    <mergeCell ref="A37:Q40"/>
    <mergeCell ref="R37:AC37"/>
    <mergeCell ref="AD37:AO37"/>
    <mergeCell ref="AP37:BA37"/>
    <mergeCell ref="BB37:BL37"/>
    <mergeCell ref="R38:S40"/>
    <mergeCell ref="AD38:AE40"/>
    <mergeCell ref="AP38:AQ40"/>
    <mergeCell ref="BB38:BB40"/>
    <mergeCell ref="BB2:BC2"/>
    <mergeCell ref="AP2:AQ2"/>
    <mergeCell ref="AD2:AE2"/>
    <mergeCell ref="R2:S2"/>
    <mergeCell ref="R16:S16"/>
    <mergeCell ref="AD16:AE16"/>
    <mergeCell ref="AP16:AQ16"/>
    <mergeCell ref="BB16:BC16"/>
    <mergeCell ref="R11:AC11"/>
    <mergeCell ref="AD11:AO11"/>
    <mergeCell ref="AP11:BA11"/>
    <mergeCell ref="BB11:BL11"/>
    <mergeCell ref="R12:S14"/>
    <mergeCell ref="AD12:AE14"/>
    <mergeCell ref="BB12:BB14"/>
    <mergeCell ref="AD3:AO3"/>
  </mergeCells>
  <dataValidations count="1">
    <dataValidation type="list" allowBlank="1" showInputMessage="1" showErrorMessage="1" sqref="H11 E11 B25 H25 E25" xr:uid="{00000000-0002-0000-0A00-000000000000}">
      <formula1>$AF$5:$AF$10</formula1>
    </dataValidation>
  </dataValidations>
  <pageMargins left="0.7" right="0.7" top="0.78740157499999996" bottom="0.78740157499999996" header="0.3" footer="0.3"/>
  <pageSetup paperSize="9" scale="47" orientation="portrait" r:id="rId1"/>
  <headerFooter>
    <oddHeader xml:space="preserve">&amp;LTierische Nährstoffoutputs 
(Tierverkauf, Verluste, Verkauf tier. produkte)&amp;C&amp;D
&amp;R&amp;G
</oddHeader>
  </headerFooter>
  <rowBreaks count="2" manualBreakCount="2">
    <brk id="14" max="16383" man="1"/>
    <brk id="28" max="16383" man="1"/>
  </rowBreaks>
  <colBreaks count="4" manualBreakCount="4">
    <brk id="11" max="1048575" man="1"/>
    <brk id="29" max="1048575" man="1"/>
    <brk id="41" max="1048575" man="1"/>
    <brk id="53" max="1048575" man="1"/>
  </colBreaks>
  <ignoredErrors>
    <ignoredError sqref="C33:C36" unlockedFormula="1"/>
  </ignoredErrors>
  <drawing r:id="rId2"/>
  <legacyDrawing r:id="rId3"/>
  <legacyDrawingHF r:id="rId4"/>
  <controls>
    <mc:AlternateContent xmlns:mc="http://schemas.openxmlformats.org/markup-compatibility/2006">
      <mc:Choice Requires="x14">
        <control shapeId="81940" r:id="rId5" name="ComboBox1">
          <controlPr defaultSize="0" autoLine="0" linkedCell="B33" listFillRange="'Tierbestand Tabellen'!$AE$27:$AE$41" r:id="rId6">
            <anchor moveWithCells="1">
              <from>
                <xdr:col>1</xdr:col>
                <xdr:colOff>0</xdr:colOff>
                <xdr:row>32</xdr:row>
                <xdr:rowOff>0</xdr:rowOff>
              </from>
              <to>
                <xdr:col>1</xdr:col>
                <xdr:colOff>2120900</xdr:colOff>
                <xdr:row>32</xdr:row>
                <xdr:rowOff>266700</xdr:rowOff>
              </to>
            </anchor>
          </controlPr>
        </control>
      </mc:Choice>
      <mc:Fallback>
        <control shapeId="81940" r:id="rId5" name="ComboBox1"/>
      </mc:Fallback>
    </mc:AlternateContent>
    <mc:AlternateContent xmlns:mc="http://schemas.openxmlformats.org/markup-compatibility/2006">
      <mc:Choice Requires="x14">
        <control shapeId="81941" r:id="rId7" name="ComboBox2">
          <controlPr defaultSize="0" autoLine="0" linkedCell="B34" listFillRange="'Tierbestand Tabellen'!$AE$27:$AE$41" r:id="rId8">
            <anchor moveWithCells="1">
              <from>
                <xdr:col>1</xdr:col>
                <xdr:colOff>0</xdr:colOff>
                <xdr:row>33</xdr:row>
                <xdr:rowOff>0</xdr:rowOff>
              </from>
              <to>
                <xdr:col>1</xdr:col>
                <xdr:colOff>2114550</xdr:colOff>
                <xdr:row>33</xdr:row>
                <xdr:rowOff>266700</xdr:rowOff>
              </to>
            </anchor>
          </controlPr>
        </control>
      </mc:Choice>
      <mc:Fallback>
        <control shapeId="81941" r:id="rId7" name="ComboBox2"/>
      </mc:Fallback>
    </mc:AlternateContent>
    <mc:AlternateContent xmlns:mc="http://schemas.openxmlformats.org/markup-compatibility/2006">
      <mc:Choice Requires="x14">
        <control shapeId="81942" r:id="rId9" name="ComboBox3">
          <controlPr defaultSize="0" autoLine="0" linkedCell="B35" listFillRange="'Tierbestand Tabellen'!$AE$27:$AE$41" r:id="rId10">
            <anchor moveWithCells="1">
              <from>
                <xdr:col>1</xdr:col>
                <xdr:colOff>0</xdr:colOff>
                <xdr:row>34</xdr:row>
                <xdr:rowOff>0</xdr:rowOff>
              </from>
              <to>
                <xdr:col>1</xdr:col>
                <xdr:colOff>2114550</xdr:colOff>
                <xdr:row>34</xdr:row>
                <xdr:rowOff>266700</xdr:rowOff>
              </to>
            </anchor>
          </controlPr>
        </control>
      </mc:Choice>
      <mc:Fallback>
        <control shapeId="81942" r:id="rId9" name="ComboBox3"/>
      </mc:Fallback>
    </mc:AlternateContent>
    <mc:AlternateContent xmlns:mc="http://schemas.openxmlformats.org/markup-compatibility/2006">
      <mc:Choice Requires="x14">
        <control shapeId="81943" r:id="rId11" name="ComboBox4">
          <controlPr defaultSize="0" autoLine="0" linkedCell="B36" listFillRange="'Tierbestand Tabellen'!$AE$27:$AE$41" r:id="rId12">
            <anchor moveWithCells="1">
              <from>
                <xdr:col>1</xdr:col>
                <xdr:colOff>0</xdr:colOff>
                <xdr:row>35</xdr:row>
                <xdr:rowOff>0</xdr:rowOff>
              </from>
              <to>
                <xdr:col>1</xdr:col>
                <xdr:colOff>2114550</xdr:colOff>
                <xdr:row>35</xdr:row>
                <xdr:rowOff>266700</xdr:rowOff>
              </to>
            </anchor>
          </controlPr>
        </control>
      </mc:Choice>
      <mc:Fallback>
        <control shapeId="81943" r:id="rId11" name="ComboBox4"/>
      </mc:Fallback>
    </mc:AlternateContent>
    <mc:AlternateContent xmlns:mc="http://schemas.openxmlformats.org/markup-compatibility/2006">
      <mc:Choice Requires="x14">
        <control shapeId="81947" r:id="rId13" name="ComboBox8">
          <controlPr defaultSize="0" autoLine="0" linkedCell="E33" listFillRange="'Tierbestand Tabellen'!$AE$27:$AE$41" r:id="rId14">
            <anchor moveWithCells="1">
              <from>
                <xdr:col>4</xdr:col>
                <xdr:colOff>0</xdr:colOff>
                <xdr:row>32</xdr:row>
                <xdr:rowOff>0</xdr:rowOff>
              </from>
              <to>
                <xdr:col>4</xdr:col>
                <xdr:colOff>2120900</xdr:colOff>
                <xdr:row>32</xdr:row>
                <xdr:rowOff>266700</xdr:rowOff>
              </to>
            </anchor>
          </controlPr>
        </control>
      </mc:Choice>
      <mc:Fallback>
        <control shapeId="81947" r:id="rId13" name="ComboBox8"/>
      </mc:Fallback>
    </mc:AlternateContent>
    <mc:AlternateContent xmlns:mc="http://schemas.openxmlformats.org/markup-compatibility/2006">
      <mc:Choice Requires="x14">
        <control shapeId="81948" r:id="rId15" name="ComboBox9">
          <controlPr defaultSize="0" autoLine="0" linkedCell="E34" listFillRange="'Tierbestand Tabellen'!$AE$27:$AE$41" r:id="rId16">
            <anchor moveWithCells="1">
              <from>
                <xdr:col>4</xdr:col>
                <xdr:colOff>0</xdr:colOff>
                <xdr:row>33</xdr:row>
                <xdr:rowOff>0</xdr:rowOff>
              </from>
              <to>
                <xdr:col>4</xdr:col>
                <xdr:colOff>2114550</xdr:colOff>
                <xdr:row>33</xdr:row>
                <xdr:rowOff>266700</xdr:rowOff>
              </to>
            </anchor>
          </controlPr>
        </control>
      </mc:Choice>
      <mc:Fallback>
        <control shapeId="81948" r:id="rId15" name="ComboBox9"/>
      </mc:Fallback>
    </mc:AlternateContent>
    <mc:AlternateContent xmlns:mc="http://schemas.openxmlformats.org/markup-compatibility/2006">
      <mc:Choice Requires="x14">
        <control shapeId="81949" r:id="rId17" name="ComboBox10">
          <controlPr defaultSize="0" autoLine="0" linkedCell="E35" listFillRange="'Tierbestand Tabellen'!$AE$27:$AE$41" r:id="rId18">
            <anchor moveWithCells="1">
              <from>
                <xdr:col>4</xdr:col>
                <xdr:colOff>0</xdr:colOff>
                <xdr:row>34</xdr:row>
                <xdr:rowOff>0</xdr:rowOff>
              </from>
              <to>
                <xdr:col>4</xdr:col>
                <xdr:colOff>2114550</xdr:colOff>
                <xdr:row>34</xdr:row>
                <xdr:rowOff>266700</xdr:rowOff>
              </to>
            </anchor>
          </controlPr>
        </control>
      </mc:Choice>
      <mc:Fallback>
        <control shapeId="81949" r:id="rId17" name="ComboBox10"/>
      </mc:Fallback>
    </mc:AlternateContent>
    <mc:AlternateContent xmlns:mc="http://schemas.openxmlformats.org/markup-compatibility/2006">
      <mc:Choice Requires="x14">
        <control shapeId="81950" r:id="rId19" name="ComboBox11">
          <controlPr defaultSize="0" autoLine="0" linkedCell="E36" listFillRange="'Tierbestand Tabellen'!$AE$27:$AE$41" r:id="rId20">
            <anchor moveWithCells="1">
              <from>
                <xdr:col>4</xdr:col>
                <xdr:colOff>0</xdr:colOff>
                <xdr:row>35</xdr:row>
                <xdr:rowOff>0</xdr:rowOff>
              </from>
              <to>
                <xdr:col>4</xdr:col>
                <xdr:colOff>2114550</xdr:colOff>
                <xdr:row>35</xdr:row>
                <xdr:rowOff>266700</xdr:rowOff>
              </to>
            </anchor>
          </controlPr>
        </control>
      </mc:Choice>
      <mc:Fallback>
        <control shapeId="81950" r:id="rId19" name="ComboBox11"/>
      </mc:Fallback>
    </mc:AlternateContent>
    <mc:AlternateContent xmlns:mc="http://schemas.openxmlformats.org/markup-compatibility/2006">
      <mc:Choice Requires="x14">
        <control shapeId="81951" r:id="rId21" name="ComboBox12">
          <controlPr defaultSize="0" autoLine="0" linkedCell="H33" listFillRange="'Tierbestand Tabellen'!$AE$27:$AE$41" r:id="rId22">
            <anchor moveWithCells="1">
              <from>
                <xdr:col>7</xdr:col>
                <xdr:colOff>0</xdr:colOff>
                <xdr:row>32</xdr:row>
                <xdr:rowOff>0</xdr:rowOff>
              </from>
              <to>
                <xdr:col>7</xdr:col>
                <xdr:colOff>2120900</xdr:colOff>
                <xdr:row>32</xdr:row>
                <xdr:rowOff>266700</xdr:rowOff>
              </to>
            </anchor>
          </controlPr>
        </control>
      </mc:Choice>
      <mc:Fallback>
        <control shapeId="81951" r:id="rId21" name="ComboBox12"/>
      </mc:Fallback>
    </mc:AlternateContent>
    <mc:AlternateContent xmlns:mc="http://schemas.openxmlformats.org/markup-compatibility/2006">
      <mc:Choice Requires="x14">
        <control shapeId="81952" r:id="rId23" name="ComboBox13">
          <controlPr defaultSize="0" autoLine="0" linkedCell="H34" listFillRange="'Tierbestand Tabellen'!$AE$27:$AE$41" r:id="rId24">
            <anchor moveWithCells="1">
              <from>
                <xdr:col>7</xdr:col>
                <xdr:colOff>0</xdr:colOff>
                <xdr:row>33</xdr:row>
                <xdr:rowOff>0</xdr:rowOff>
              </from>
              <to>
                <xdr:col>7</xdr:col>
                <xdr:colOff>2114550</xdr:colOff>
                <xdr:row>33</xdr:row>
                <xdr:rowOff>266700</xdr:rowOff>
              </to>
            </anchor>
          </controlPr>
        </control>
      </mc:Choice>
      <mc:Fallback>
        <control shapeId="81952" r:id="rId23" name="ComboBox13"/>
      </mc:Fallback>
    </mc:AlternateContent>
    <mc:AlternateContent xmlns:mc="http://schemas.openxmlformats.org/markup-compatibility/2006">
      <mc:Choice Requires="x14">
        <control shapeId="81953" r:id="rId25" name="ComboBox14">
          <controlPr defaultSize="0" autoLine="0" linkedCell="H35" listFillRange="'Tierbestand Tabellen'!$AE$27:$AE$41" r:id="rId26">
            <anchor moveWithCells="1">
              <from>
                <xdr:col>7</xdr:col>
                <xdr:colOff>0</xdr:colOff>
                <xdr:row>34</xdr:row>
                <xdr:rowOff>0</xdr:rowOff>
              </from>
              <to>
                <xdr:col>7</xdr:col>
                <xdr:colOff>2120900</xdr:colOff>
                <xdr:row>34</xdr:row>
                <xdr:rowOff>266700</xdr:rowOff>
              </to>
            </anchor>
          </controlPr>
        </control>
      </mc:Choice>
      <mc:Fallback>
        <control shapeId="81953" r:id="rId25" name="ComboBox14"/>
      </mc:Fallback>
    </mc:AlternateContent>
    <mc:AlternateContent xmlns:mc="http://schemas.openxmlformats.org/markup-compatibility/2006">
      <mc:Choice Requires="x14">
        <control shapeId="81954" r:id="rId27" name="ComboBox15">
          <controlPr defaultSize="0" autoLine="0" linkedCell="H36" listFillRange="'Tierbestand Tabellen'!$AE$27:$AE$41" r:id="rId28">
            <anchor moveWithCells="1">
              <from>
                <xdr:col>7</xdr:col>
                <xdr:colOff>0</xdr:colOff>
                <xdr:row>35</xdr:row>
                <xdr:rowOff>0</xdr:rowOff>
              </from>
              <to>
                <xdr:col>7</xdr:col>
                <xdr:colOff>2114550</xdr:colOff>
                <xdr:row>35</xdr:row>
                <xdr:rowOff>266700</xdr:rowOff>
              </to>
            </anchor>
          </controlPr>
        </control>
      </mc:Choice>
      <mc:Fallback>
        <control shapeId="81954" r:id="rId27" name="ComboBox15"/>
      </mc:Fallback>
    </mc:AlternateContent>
    <mc:AlternateContent xmlns:mc="http://schemas.openxmlformats.org/markup-compatibility/2006">
      <mc:Choice Requires="x14">
        <control shapeId="81962" r:id="rId29" name="ComboBox22">
          <controlPr defaultSize="0" autoLine="0" linkedCell="B20" listFillRange="'Tierbestand Tabellen'!$AE$5:$AE$14" r:id="rId30">
            <anchor moveWithCells="1">
              <from>
                <xdr:col>1</xdr:col>
                <xdr:colOff>0</xdr:colOff>
                <xdr:row>19</xdr:row>
                <xdr:rowOff>0</xdr:rowOff>
              </from>
              <to>
                <xdr:col>1</xdr:col>
                <xdr:colOff>2120900</xdr:colOff>
                <xdr:row>19</xdr:row>
                <xdr:rowOff>266700</xdr:rowOff>
              </to>
            </anchor>
          </controlPr>
        </control>
      </mc:Choice>
      <mc:Fallback>
        <control shapeId="81962" r:id="rId29" name="ComboBox22"/>
      </mc:Fallback>
    </mc:AlternateContent>
    <mc:AlternateContent xmlns:mc="http://schemas.openxmlformats.org/markup-compatibility/2006">
      <mc:Choice Requires="x14">
        <control shapeId="81963" r:id="rId31" name="ComboBox23">
          <controlPr defaultSize="0" autoLine="0" linkedCell="B21" listFillRange="'Tierbestand Tabellen'!$AE$5:$AE$14" r:id="rId32">
            <anchor moveWithCells="1">
              <from>
                <xdr:col>1</xdr:col>
                <xdr:colOff>0</xdr:colOff>
                <xdr:row>20</xdr:row>
                <xdr:rowOff>0</xdr:rowOff>
              </from>
              <to>
                <xdr:col>1</xdr:col>
                <xdr:colOff>2114550</xdr:colOff>
                <xdr:row>20</xdr:row>
                <xdr:rowOff>266700</xdr:rowOff>
              </to>
            </anchor>
          </controlPr>
        </control>
      </mc:Choice>
      <mc:Fallback>
        <control shapeId="81963" r:id="rId31" name="ComboBox23"/>
      </mc:Fallback>
    </mc:AlternateContent>
    <mc:AlternateContent xmlns:mc="http://schemas.openxmlformats.org/markup-compatibility/2006">
      <mc:Choice Requires="x14">
        <control shapeId="81964" r:id="rId33" name="ComboBox24">
          <controlPr defaultSize="0" autoLine="0" linkedCell="B22" listFillRange="'Tierbestand Tabellen'!$AE$5:$AE$14" r:id="rId34">
            <anchor moveWithCells="1">
              <from>
                <xdr:col>1</xdr:col>
                <xdr:colOff>0</xdr:colOff>
                <xdr:row>21</xdr:row>
                <xdr:rowOff>0</xdr:rowOff>
              </from>
              <to>
                <xdr:col>1</xdr:col>
                <xdr:colOff>2114550</xdr:colOff>
                <xdr:row>21</xdr:row>
                <xdr:rowOff>266700</xdr:rowOff>
              </to>
            </anchor>
          </controlPr>
        </control>
      </mc:Choice>
      <mc:Fallback>
        <control shapeId="81964" r:id="rId33" name="ComboBox24"/>
      </mc:Fallback>
    </mc:AlternateContent>
    <mc:AlternateContent xmlns:mc="http://schemas.openxmlformats.org/markup-compatibility/2006">
      <mc:Choice Requires="x14">
        <control shapeId="81965" r:id="rId35" name="ComboBox25">
          <controlPr defaultSize="0" autoLine="0" linkedCell="B23" listFillRange="'Tierbestand Tabellen'!$AE$5:$AE$14" r:id="rId36">
            <anchor moveWithCells="1">
              <from>
                <xdr:col>1</xdr:col>
                <xdr:colOff>0</xdr:colOff>
                <xdr:row>22</xdr:row>
                <xdr:rowOff>0</xdr:rowOff>
              </from>
              <to>
                <xdr:col>1</xdr:col>
                <xdr:colOff>2114550</xdr:colOff>
                <xdr:row>22</xdr:row>
                <xdr:rowOff>266700</xdr:rowOff>
              </to>
            </anchor>
          </controlPr>
        </control>
      </mc:Choice>
      <mc:Fallback>
        <control shapeId="81965" r:id="rId35" name="ComboBox25"/>
      </mc:Fallback>
    </mc:AlternateContent>
    <mc:AlternateContent xmlns:mc="http://schemas.openxmlformats.org/markup-compatibility/2006">
      <mc:Choice Requires="x14">
        <control shapeId="81966" r:id="rId37" name="ComboBox26">
          <controlPr defaultSize="0" autoLine="0" linkedCell="B24" listFillRange="'Tierbestand Tabellen'!$AE$5:$AE$14" r:id="rId38">
            <anchor moveWithCells="1">
              <from>
                <xdr:col>1</xdr:col>
                <xdr:colOff>0</xdr:colOff>
                <xdr:row>23</xdr:row>
                <xdr:rowOff>0</xdr:rowOff>
              </from>
              <to>
                <xdr:col>2</xdr:col>
                <xdr:colOff>0</xdr:colOff>
                <xdr:row>23</xdr:row>
                <xdr:rowOff>260350</xdr:rowOff>
              </to>
            </anchor>
          </controlPr>
        </control>
      </mc:Choice>
      <mc:Fallback>
        <control shapeId="81966" r:id="rId37" name="ComboBox26"/>
      </mc:Fallback>
    </mc:AlternateContent>
    <mc:AlternateContent xmlns:mc="http://schemas.openxmlformats.org/markup-compatibility/2006">
      <mc:Choice Requires="x14">
        <control shapeId="81972" r:id="rId39" name="ComboBox32">
          <controlPr defaultSize="0" autoLine="0" linkedCell="E20" listFillRange="'Tierbestand Tabellen'!$AE$5:$AE$14" r:id="rId40">
            <anchor moveWithCells="1">
              <from>
                <xdr:col>4</xdr:col>
                <xdr:colOff>0</xdr:colOff>
                <xdr:row>19</xdr:row>
                <xdr:rowOff>0</xdr:rowOff>
              </from>
              <to>
                <xdr:col>4</xdr:col>
                <xdr:colOff>2114550</xdr:colOff>
                <xdr:row>19</xdr:row>
                <xdr:rowOff>266700</xdr:rowOff>
              </to>
            </anchor>
          </controlPr>
        </control>
      </mc:Choice>
      <mc:Fallback>
        <control shapeId="81972" r:id="rId39" name="ComboBox32"/>
      </mc:Fallback>
    </mc:AlternateContent>
    <mc:AlternateContent xmlns:mc="http://schemas.openxmlformats.org/markup-compatibility/2006">
      <mc:Choice Requires="x14">
        <control shapeId="81973" r:id="rId41" name="ComboBox33">
          <controlPr defaultSize="0" autoLine="0" linkedCell="E21" listFillRange="'Tierbestand Tabellen'!$AE$5:$AE$14" r:id="rId42">
            <anchor moveWithCells="1">
              <from>
                <xdr:col>4</xdr:col>
                <xdr:colOff>0</xdr:colOff>
                <xdr:row>20</xdr:row>
                <xdr:rowOff>0</xdr:rowOff>
              </from>
              <to>
                <xdr:col>4</xdr:col>
                <xdr:colOff>2114550</xdr:colOff>
                <xdr:row>20</xdr:row>
                <xdr:rowOff>266700</xdr:rowOff>
              </to>
            </anchor>
          </controlPr>
        </control>
      </mc:Choice>
      <mc:Fallback>
        <control shapeId="81973" r:id="rId41" name="ComboBox33"/>
      </mc:Fallback>
    </mc:AlternateContent>
    <mc:AlternateContent xmlns:mc="http://schemas.openxmlformats.org/markup-compatibility/2006">
      <mc:Choice Requires="x14">
        <control shapeId="81974" r:id="rId43" name="ComboBox34">
          <controlPr defaultSize="0" autoLine="0" linkedCell="E22" listFillRange="'Tierbestand Tabellen'!$AE$5:$AE$14" r:id="rId44">
            <anchor moveWithCells="1">
              <from>
                <xdr:col>4</xdr:col>
                <xdr:colOff>0</xdr:colOff>
                <xdr:row>21</xdr:row>
                <xdr:rowOff>0</xdr:rowOff>
              </from>
              <to>
                <xdr:col>4</xdr:col>
                <xdr:colOff>2114550</xdr:colOff>
                <xdr:row>21</xdr:row>
                <xdr:rowOff>266700</xdr:rowOff>
              </to>
            </anchor>
          </controlPr>
        </control>
      </mc:Choice>
      <mc:Fallback>
        <control shapeId="81974" r:id="rId43" name="ComboBox34"/>
      </mc:Fallback>
    </mc:AlternateContent>
    <mc:AlternateContent xmlns:mc="http://schemas.openxmlformats.org/markup-compatibility/2006">
      <mc:Choice Requires="x14">
        <control shapeId="81975" r:id="rId45" name="ComboBox35">
          <controlPr defaultSize="0" autoLine="0" linkedCell="E23" listFillRange="'Tierbestand Tabellen'!$AE$5:$AE$14" r:id="rId46">
            <anchor moveWithCells="1">
              <from>
                <xdr:col>4</xdr:col>
                <xdr:colOff>0</xdr:colOff>
                <xdr:row>22</xdr:row>
                <xdr:rowOff>0</xdr:rowOff>
              </from>
              <to>
                <xdr:col>4</xdr:col>
                <xdr:colOff>2114550</xdr:colOff>
                <xdr:row>22</xdr:row>
                <xdr:rowOff>266700</xdr:rowOff>
              </to>
            </anchor>
          </controlPr>
        </control>
      </mc:Choice>
      <mc:Fallback>
        <control shapeId="81975" r:id="rId45" name="ComboBox35"/>
      </mc:Fallback>
    </mc:AlternateContent>
    <mc:AlternateContent xmlns:mc="http://schemas.openxmlformats.org/markup-compatibility/2006">
      <mc:Choice Requires="x14">
        <control shapeId="81976" r:id="rId47" name="ComboBox36">
          <controlPr defaultSize="0" autoLine="0" linkedCell="E24" listFillRange="'Tierbestand Tabellen'!$AE$5:$AE$14" r:id="rId48">
            <anchor moveWithCells="1">
              <from>
                <xdr:col>4</xdr:col>
                <xdr:colOff>0</xdr:colOff>
                <xdr:row>23</xdr:row>
                <xdr:rowOff>0</xdr:rowOff>
              </from>
              <to>
                <xdr:col>4</xdr:col>
                <xdr:colOff>2114550</xdr:colOff>
                <xdr:row>23</xdr:row>
                <xdr:rowOff>266700</xdr:rowOff>
              </to>
            </anchor>
          </controlPr>
        </control>
      </mc:Choice>
      <mc:Fallback>
        <control shapeId="81976" r:id="rId47" name="ComboBox36"/>
      </mc:Fallback>
    </mc:AlternateContent>
    <mc:AlternateContent xmlns:mc="http://schemas.openxmlformats.org/markup-compatibility/2006">
      <mc:Choice Requires="x14">
        <control shapeId="81983" r:id="rId49" name="ComboBox42">
          <controlPr defaultSize="0" autoLine="0" linkedCell="H20" listFillRange="'Tierbestand Tabellen'!$AE$5:$AE$14" r:id="rId50">
            <anchor moveWithCells="1">
              <from>
                <xdr:col>7</xdr:col>
                <xdr:colOff>0</xdr:colOff>
                <xdr:row>19</xdr:row>
                <xdr:rowOff>0</xdr:rowOff>
              </from>
              <to>
                <xdr:col>7</xdr:col>
                <xdr:colOff>2114550</xdr:colOff>
                <xdr:row>19</xdr:row>
                <xdr:rowOff>266700</xdr:rowOff>
              </to>
            </anchor>
          </controlPr>
        </control>
      </mc:Choice>
      <mc:Fallback>
        <control shapeId="81983" r:id="rId49" name="ComboBox42"/>
      </mc:Fallback>
    </mc:AlternateContent>
    <mc:AlternateContent xmlns:mc="http://schemas.openxmlformats.org/markup-compatibility/2006">
      <mc:Choice Requires="x14">
        <control shapeId="81984" r:id="rId51" name="ComboBox43">
          <controlPr defaultSize="0" autoLine="0" linkedCell="H21" listFillRange="'Tierbestand Tabellen'!$AE$5:$AE$14" r:id="rId52">
            <anchor moveWithCells="1">
              <from>
                <xdr:col>7</xdr:col>
                <xdr:colOff>0</xdr:colOff>
                <xdr:row>20</xdr:row>
                <xdr:rowOff>0</xdr:rowOff>
              </from>
              <to>
                <xdr:col>7</xdr:col>
                <xdr:colOff>2114550</xdr:colOff>
                <xdr:row>20</xdr:row>
                <xdr:rowOff>266700</xdr:rowOff>
              </to>
            </anchor>
          </controlPr>
        </control>
      </mc:Choice>
      <mc:Fallback>
        <control shapeId="81984" r:id="rId51" name="ComboBox43"/>
      </mc:Fallback>
    </mc:AlternateContent>
    <mc:AlternateContent xmlns:mc="http://schemas.openxmlformats.org/markup-compatibility/2006">
      <mc:Choice Requires="x14">
        <control shapeId="81985" r:id="rId53" name="ComboBox44">
          <controlPr defaultSize="0" autoLine="0" linkedCell="H22" listFillRange="'Tierbestand Tabellen'!$AE$5:$AE$14" r:id="rId54">
            <anchor moveWithCells="1">
              <from>
                <xdr:col>7</xdr:col>
                <xdr:colOff>0</xdr:colOff>
                <xdr:row>21</xdr:row>
                <xdr:rowOff>0</xdr:rowOff>
              </from>
              <to>
                <xdr:col>7</xdr:col>
                <xdr:colOff>2114550</xdr:colOff>
                <xdr:row>21</xdr:row>
                <xdr:rowOff>266700</xdr:rowOff>
              </to>
            </anchor>
          </controlPr>
        </control>
      </mc:Choice>
      <mc:Fallback>
        <control shapeId="81985" r:id="rId53" name="ComboBox44"/>
      </mc:Fallback>
    </mc:AlternateContent>
    <mc:AlternateContent xmlns:mc="http://schemas.openxmlformats.org/markup-compatibility/2006">
      <mc:Choice Requires="x14">
        <control shapeId="81986" r:id="rId55" name="ComboBox45">
          <controlPr defaultSize="0" autoLine="0" linkedCell="H23" listFillRange="'Tierbestand Tabellen'!$AE$5:$AE$14" r:id="rId56">
            <anchor moveWithCells="1">
              <from>
                <xdr:col>7</xdr:col>
                <xdr:colOff>0</xdr:colOff>
                <xdr:row>22</xdr:row>
                <xdr:rowOff>0</xdr:rowOff>
              </from>
              <to>
                <xdr:col>7</xdr:col>
                <xdr:colOff>2114550</xdr:colOff>
                <xdr:row>22</xdr:row>
                <xdr:rowOff>266700</xdr:rowOff>
              </to>
            </anchor>
          </controlPr>
        </control>
      </mc:Choice>
      <mc:Fallback>
        <control shapeId="81986" r:id="rId55" name="ComboBox45"/>
      </mc:Fallback>
    </mc:AlternateContent>
    <mc:AlternateContent xmlns:mc="http://schemas.openxmlformats.org/markup-compatibility/2006">
      <mc:Choice Requires="x14">
        <control shapeId="81987" r:id="rId57" name="ComboBox46">
          <controlPr defaultSize="0" autoLine="0" linkedCell="H24" listFillRange="'Tierbestand Tabellen'!$AE$5:$AE$14" r:id="rId58">
            <anchor moveWithCells="1">
              <from>
                <xdr:col>7</xdr:col>
                <xdr:colOff>0</xdr:colOff>
                <xdr:row>23</xdr:row>
                <xdr:rowOff>0</xdr:rowOff>
              </from>
              <to>
                <xdr:col>7</xdr:col>
                <xdr:colOff>2114550</xdr:colOff>
                <xdr:row>23</xdr:row>
                <xdr:rowOff>266700</xdr:rowOff>
              </to>
            </anchor>
          </controlPr>
        </control>
      </mc:Choice>
      <mc:Fallback>
        <control shapeId="81987" r:id="rId57" name="ComboBox46"/>
      </mc:Fallback>
    </mc:AlternateContent>
    <mc:AlternateContent xmlns:mc="http://schemas.openxmlformats.org/markup-compatibility/2006">
      <mc:Choice Requires="x14">
        <control shapeId="81994" r:id="rId59" name="ComboBox52">
          <controlPr defaultSize="0" autoLine="0" autoPict="0" linkedCell="B6" listFillRange="'Tierbestand Tabellen'!$AE$5:$AE$26" r:id="rId60">
            <anchor moveWithCells="1">
              <from>
                <xdr:col>1</xdr:col>
                <xdr:colOff>0</xdr:colOff>
                <xdr:row>5</xdr:row>
                <xdr:rowOff>0</xdr:rowOff>
              </from>
              <to>
                <xdr:col>2</xdr:col>
                <xdr:colOff>0</xdr:colOff>
                <xdr:row>6</xdr:row>
                <xdr:rowOff>69850</xdr:rowOff>
              </to>
            </anchor>
          </controlPr>
        </control>
      </mc:Choice>
      <mc:Fallback>
        <control shapeId="81994" r:id="rId59" name="ComboBox52"/>
      </mc:Fallback>
    </mc:AlternateContent>
    <mc:AlternateContent xmlns:mc="http://schemas.openxmlformats.org/markup-compatibility/2006">
      <mc:Choice Requires="x14">
        <control shapeId="81995" r:id="rId61" name="ComboBox53">
          <controlPr defaultSize="0" autoLine="0" autoPict="0" linkedCell="B7" listFillRange="'Tierbestand Tabellen'!$AE$5:$AE$26" r:id="rId62">
            <anchor moveWithCells="1">
              <from>
                <xdr:col>1</xdr:col>
                <xdr:colOff>0</xdr:colOff>
                <xdr:row>6</xdr:row>
                <xdr:rowOff>0</xdr:rowOff>
              </from>
              <to>
                <xdr:col>1</xdr:col>
                <xdr:colOff>2114550</xdr:colOff>
                <xdr:row>7</xdr:row>
                <xdr:rowOff>38100</xdr:rowOff>
              </to>
            </anchor>
          </controlPr>
        </control>
      </mc:Choice>
      <mc:Fallback>
        <control shapeId="81995" r:id="rId61" name="ComboBox53"/>
      </mc:Fallback>
    </mc:AlternateContent>
    <mc:AlternateContent xmlns:mc="http://schemas.openxmlformats.org/markup-compatibility/2006">
      <mc:Choice Requires="x14">
        <control shapeId="81996" r:id="rId63" name="ComboBox54">
          <controlPr defaultSize="0" autoLine="0" autoPict="0" linkedCell="B8" listFillRange="'Tierbestand Tabellen'!$AE$5:$AE$26" r:id="rId64">
            <anchor moveWithCells="1">
              <from>
                <xdr:col>1</xdr:col>
                <xdr:colOff>0</xdr:colOff>
                <xdr:row>7</xdr:row>
                <xdr:rowOff>0</xdr:rowOff>
              </from>
              <to>
                <xdr:col>1</xdr:col>
                <xdr:colOff>2114550</xdr:colOff>
                <xdr:row>8</xdr:row>
                <xdr:rowOff>38100</xdr:rowOff>
              </to>
            </anchor>
          </controlPr>
        </control>
      </mc:Choice>
      <mc:Fallback>
        <control shapeId="81996" r:id="rId63" name="ComboBox54"/>
      </mc:Fallback>
    </mc:AlternateContent>
    <mc:AlternateContent xmlns:mc="http://schemas.openxmlformats.org/markup-compatibility/2006">
      <mc:Choice Requires="x14">
        <control shapeId="81997" r:id="rId65" name="ComboBox55">
          <controlPr defaultSize="0" autoLine="0" autoPict="0" linkedCell="B9" listFillRange="'Tierbestand Tabellen'!$AE$5:$AE$26" r:id="rId66">
            <anchor moveWithCells="1">
              <from>
                <xdr:col>1</xdr:col>
                <xdr:colOff>0</xdr:colOff>
                <xdr:row>8</xdr:row>
                <xdr:rowOff>0</xdr:rowOff>
              </from>
              <to>
                <xdr:col>1</xdr:col>
                <xdr:colOff>2114550</xdr:colOff>
                <xdr:row>9</xdr:row>
                <xdr:rowOff>38100</xdr:rowOff>
              </to>
            </anchor>
          </controlPr>
        </control>
      </mc:Choice>
      <mc:Fallback>
        <control shapeId="81997" r:id="rId65" name="ComboBox55"/>
      </mc:Fallback>
    </mc:AlternateContent>
    <mc:AlternateContent xmlns:mc="http://schemas.openxmlformats.org/markup-compatibility/2006">
      <mc:Choice Requires="x14">
        <control shapeId="81998" r:id="rId67" name="ComboBox56">
          <controlPr defaultSize="0" autoLine="0" autoPict="0" linkedCell="B10" listFillRange="'Tierbestand Tabellen'!$AE$5:$AE$26" r:id="rId68">
            <anchor moveWithCells="1">
              <from>
                <xdr:col>1</xdr:col>
                <xdr:colOff>0</xdr:colOff>
                <xdr:row>9</xdr:row>
                <xdr:rowOff>0</xdr:rowOff>
              </from>
              <to>
                <xdr:col>1</xdr:col>
                <xdr:colOff>2114550</xdr:colOff>
                <xdr:row>10</xdr:row>
                <xdr:rowOff>38100</xdr:rowOff>
              </to>
            </anchor>
          </controlPr>
        </control>
      </mc:Choice>
      <mc:Fallback>
        <control shapeId="81998" r:id="rId67" name="ComboBox56"/>
      </mc:Fallback>
    </mc:AlternateContent>
    <mc:AlternateContent xmlns:mc="http://schemas.openxmlformats.org/markup-compatibility/2006">
      <mc:Choice Requires="x14">
        <control shapeId="82009" r:id="rId69" name="ComboBox67">
          <controlPr defaultSize="0" autoLine="0" linkedCell="E6" listFillRange="'Tierbestand Tabellen'!$AE$5:$AE$26" r:id="rId70">
            <anchor moveWithCells="1">
              <from>
                <xdr:col>4</xdr:col>
                <xdr:colOff>0</xdr:colOff>
                <xdr:row>5</xdr:row>
                <xdr:rowOff>0</xdr:rowOff>
              </from>
              <to>
                <xdr:col>4</xdr:col>
                <xdr:colOff>2120900</xdr:colOff>
                <xdr:row>5</xdr:row>
                <xdr:rowOff>266700</xdr:rowOff>
              </to>
            </anchor>
          </controlPr>
        </control>
      </mc:Choice>
      <mc:Fallback>
        <control shapeId="82009" r:id="rId69" name="ComboBox67"/>
      </mc:Fallback>
    </mc:AlternateContent>
    <mc:AlternateContent xmlns:mc="http://schemas.openxmlformats.org/markup-compatibility/2006">
      <mc:Choice Requires="x14">
        <control shapeId="82010" r:id="rId71" name="ComboBox68">
          <controlPr defaultSize="0" autoLine="0" linkedCell="E7" listFillRange="'Tierbestand Tabellen'!$AE$5:$AE$26" r:id="rId72">
            <anchor moveWithCells="1">
              <from>
                <xdr:col>4</xdr:col>
                <xdr:colOff>0</xdr:colOff>
                <xdr:row>6</xdr:row>
                <xdr:rowOff>0</xdr:rowOff>
              </from>
              <to>
                <xdr:col>4</xdr:col>
                <xdr:colOff>2114550</xdr:colOff>
                <xdr:row>6</xdr:row>
                <xdr:rowOff>266700</xdr:rowOff>
              </to>
            </anchor>
          </controlPr>
        </control>
      </mc:Choice>
      <mc:Fallback>
        <control shapeId="82010" r:id="rId71" name="ComboBox68"/>
      </mc:Fallback>
    </mc:AlternateContent>
    <mc:AlternateContent xmlns:mc="http://schemas.openxmlformats.org/markup-compatibility/2006">
      <mc:Choice Requires="x14">
        <control shapeId="82011" r:id="rId73" name="ComboBox69">
          <controlPr defaultSize="0" autoLine="0" linkedCell="E8" listFillRange="'Tierbestand Tabellen'!$AE$5:$AE$26" r:id="rId74">
            <anchor moveWithCells="1">
              <from>
                <xdr:col>4</xdr:col>
                <xdr:colOff>0</xdr:colOff>
                <xdr:row>7</xdr:row>
                <xdr:rowOff>0</xdr:rowOff>
              </from>
              <to>
                <xdr:col>4</xdr:col>
                <xdr:colOff>2114550</xdr:colOff>
                <xdr:row>7</xdr:row>
                <xdr:rowOff>266700</xdr:rowOff>
              </to>
            </anchor>
          </controlPr>
        </control>
      </mc:Choice>
      <mc:Fallback>
        <control shapeId="82011" r:id="rId73" name="ComboBox69"/>
      </mc:Fallback>
    </mc:AlternateContent>
    <mc:AlternateContent xmlns:mc="http://schemas.openxmlformats.org/markup-compatibility/2006">
      <mc:Choice Requires="x14">
        <control shapeId="82012" r:id="rId75" name="ComboBox70">
          <controlPr defaultSize="0" autoLine="0" linkedCell="E9" listFillRange="'Tierbestand Tabellen'!$AE$5:$AE$26" r:id="rId76">
            <anchor moveWithCells="1">
              <from>
                <xdr:col>4</xdr:col>
                <xdr:colOff>0</xdr:colOff>
                <xdr:row>8</xdr:row>
                <xdr:rowOff>0</xdr:rowOff>
              </from>
              <to>
                <xdr:col>4</xdr:col>
                <xdr:colOff>2114550</xdr:colOff>
                <xdr:row>8</xdr:row>
                <xdr:rowOff>266700</xdr:rowOff>
              </to>
            </anchor>
          </controlPr>
        </control>
      </mc:Choice>
      <mc:Fallback>
        <control shapeId="82012" r:id="rId75" name="ComboBox70"/>
      </mc:Fallback>
    </mc:AlternateContent>
    <mc:AlternateContent xmlns:mc="http://schemas.openxmlformats.org/markup-compatibility/2006">
      <mc:Choice Requires="x14">
        <control shapeId="82013" r:id="rId77" name="ComboBox71">
          <controlPr defaultSize="0" autoLine="0" linkedCell="E10" listFillRange="'Tierbestand Tabellen'!$AE$5:$AE$26" r:id="rId78">
            <anchor moveWithCells="1">
              <from>
                <xdr:col>4</xdr:col>
                <xdr:colOff>0</xdr:colOff>
                <xdr:row>9</xdr:row>
                <xdr:rowOff>0</xdr:rowOff>
              </from>
              <to>
                <xdr:col>4</xdr:col>
                <xdr:colOff>2114550</xdr:colOff>
                <xdr:row>9</xdr:row>
                <xdr:rowOff>266700</xdr:rowOff>
              </to>
            </anchor>
          </controlPr>
        </control>
      </mc:Choice>
      <mc:Fallback>
        <control shapeId="82013" r:id="rId77" name="ComboBox71"/>
      </mc:Fallback>
    </mc:AlternateContent>
    <mc:AlternateContent xmlns:mc="http://schemas.openxmlformats.org/markup-compatibility/2006">
      <mc:Choice Requires="x14">
        <control shapeId="82025" r:id="rId79" name="ComboBox82">
          <controlPr defaultSize="0" autoLine="0" linkedCell="H6" listFillRange="'Tierbestand Tabellen'!$AE$5:$AE$26" r:id="rId80">
            <anchor moveWithCells="1">
              <from>
                <xdr:col>7</xdr:col>
                <xdr:colOff>0</xdr:colOff>
                <xdr:row>5</xdr:row>
                <xdr:rowOff>0</xdr:rowOff>
              </from>
              <to>
                <xdr:col>7</xdr:col>
                <xdr:colOff>2114550</xdr:colOff>
                <xdr:row>5</xdr:row>
                <xdr:rowOff>266700</xdr:rowOff>
              </to>
            </anchor>
          </controlPr>
        </control>
      </mc:Choice>
      <mc:Fallback>
        <control shapeId="82025" r:id="rId79" name="ComboBox82"/>
      </mc:Fallback>
    </mc:AlternateContent>
    <mc:AlternateContent xmlns:mc="http://schemas.openxmlformats.org/markup-compatibility/2006">
      <mc:Choice Requires="x14">
        <control shapeId="82026" r:id="rId81" name="ComboBox83">
          <controlPr defaultSize="0" autoLine="0" linkedCell="H7" listFillRange="'Tierbestand Tabellen'!$AE$5:$AE$26" r:id="rId82">
            <anchor moveWithCells="1">
              <from>
                <xdr:col>7</xdr:col>
                <xdr:colOff>0</xdr:colOff>
                <xdr:row>6</xdr:row>
                <xdr:rowOff>0</xdr:rowOff>
              </from>
              <to>
                <xdr:col>7</xdr:col>
                <xdr:colOff>2114550</xdr:colOff>
                <xdr:row>6</xdr:row>
                <xdr:rowOff>266700</xdr:rowOff>
              </to>
            </anchor>
          </controlPr>
        </control>
      </mc:Choice>
      <mc:Fallback>
        <control shapeId="82026" r:id="rId81" name="ComboBox83"/>
      </mc:Fallback>
    </mc:AlternateContent>
    <mc:AlternateContent xmlns:mc="http://schemas.openxmlformats.org/markup-compatibility/2006">
      <mc:Choice Requires="x14">
        <control shapeId="82027" r:id="rId83" name="ComboBox84">
          <controlPr defaultSize="0" autoLine="0" linkedCell="H8" listFillRange="'Tierbestand Tabellen'!$AE$5:$AE$26" r:id="rId84">
            <anchor moveWithCells="1">
              <from>
                <xdr:col>7</xdr:col>
                <xdr:colOff>0</xdr:colOff>
                <xdr:row>7</xdr:row>
                <xdr:rowOff>0</xdr:rowOff>
              </from>
              <to>
                <xdr:col>7</xdr:col>
                <xdr:colOff>2114550</xdr:colOff>
                <xdr:row>7</xdr:row>
                <xdr:rowOff>266700</xdr:rowOff>
              </to>
            </anchor>
          </controlPr>
        </control>
      </mc:Choice>
      <mc:Fallback>
        <control shapeId="82027" r:id="rId83" name="ComboBox84"/>
      </mc:Fallback>
    </mc:AlternateContent>
    <mc:AlternateContent xmlns:mc="http://schemas.openxmlformats.org/markup-compatibility/2006">
      <mc:Choice Requires="x14">
        <control shapeId="82028" r:id="rId85" name="ComboBox85">
          <controlPr defaultSize="0" autoLine="0" linkedCell="H9" listFillRange="'Tierbestand Tabellen'!$AE$5:$AE$26" r:id="rId86">
            <anchor moveWithCells="1">
              <from>
                <xdr:col>7</xdr:col>
                <xdr:colOff>0</xdr:colOff>
                <xdr:row>8</xdr:row>
                <xdr:rowOff>0</xdr:rowOff>
              </from>
              <to>
                <xdr:col>7</xdr:col>
                <xdr:colOff>2114550</xdr:colOff>
                <xdr:row>8</xdr:row>
                <xdr:rowOff>266700</xdr:rowOff>
              </to>
            </anchor>
          </controlPr>
        </control>
      </mc:Choice>
      <mc:Fallback>
        <control shapeId="82028" r:id="rId85" name="ComboBox85"/>
      </mc:Fallback>
    </mc:AlternateContent>
    <mc:AlternateContent xmlns:mc="http://schemas.openxmlformats.org/markup-compatibility/2006">
      <mc:Choice Requires="x14">
        <control shapeId="82029" r:id="rId87" name="ComboBox86">
          <controlPr defaultSize="0" autoLine="0" linkedCell="H10" listFillRange="'Tierbestand Tabellen'!$AE$5:$AE$26" r:id="rId88">
            <anchor moveWithCells="1">
              <from>
                <xdr:col>7</xdr:col>
                <xdr:colOff>0</xdr:colOff>
                <xdr:row>9</xdr:row>
                <xdr:rowOff>0</xdr:rowOff>
              </from>
              <to>
                <xdr:col>7</xdr:col>
                <xdr:colOff>2114550</xdr:colOff>
                <xdr:row>9</xdr:row>
                <xdr:rowOff>266700</xdr:rowOff>
              </to>
            </anchor>
          </controlPr>
        </control>
      </mc:Choice>
      <mc:Fallback>
        <control shapeId="82029" r:id="rId87" name="ComboBox86"/>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'Tierbestand Tabellen'!$AE$5:$AE$24</xm:f>
          </x14:formula1>
          <xm:sqref>B11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A1:BB38"/>
  <sheetViews>
    <sheetView zoomScale="55" zoomScaleNormal="55" workbookViewId="0">
      <pane xSplit="1" ySplit="5" topLeftCell="B6" activePane="bottomRight" state="frozen"/>
      <selection pane="topRight" activeCell="B1" sqref="B1"/>
      <selection pane="bottomLeft" activeCell="A6" sqref="A6"/>
      <selection pane="bottomRight" activeCell="C11" sqref="C11"/>
    </sheetView>
  </sheetViews>
  <sheetFormatPr baseColWidth="10" defaultColWidth="11.54296875" defaultRowHeight="14" x14ac:dyDescent="0.3"/>
  <cols>
    <col min="1" max="1" width="11.54296875" style="80"/>
    <col min="2" max="2" width="55.7265625" style="80" customWidth="1"/>
    <col min="3" max="4" width="11.54296875" style="103"/>
    <col min="5" max="5" width="23.26953125" style="103" customWidth="1"/>
    <col min="6" max="6" width="17.54296875" style="103" customWidth="1"/>
    <col min="7" max="16384" width="11.54296875" style="80"/>
  </cols>
  <sheetData>
    <row r="1" spans="1:54" ht="15.5" x14ac:dyDescent="0.3">
      <c r="A1" s="1452" t="s">
        <v>857</v>
      </c>
      <c r="B1" s="1452"/>
      <c r="C1" s="1452"/>
      <c r="D1" s="1452"/>
      <c r="E1" s="1452"/>
      <c r="F1" s="1452"/>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row>
    <row r="2" spans="1:54" ht="14.5" thickBot="1" x14ac:dyDescent="0.35">
      <c r="A2" s="124"/>
      <c r="B2" s="124"/>
      <c r="C2" s="149"/>
      <c r="D2" s="149"/>
      <c r="E2" s="149"/>
      <c r="F2" s="149"/>
      <c r="G2" s="124"/>
      <c r="H2" s="1450" t="s">
        <v>860</v>
      </c>
      <c r="I2" s="1451"/>
      <c r="J2" s="1451"/>
      <c r="K2" s="124"/>
      <c r="L2" s="124"/>
      <c r="M2" s="124"/>
      <c r="N2" s="124"/>
      <c r="O2" s="124"/>
      <c r="P2" s="124"/>
      <c r="Q2" s="124"/>
      <c r="R2" s="124"/>
      <c r="S2" s="124"/>
      <c r="T2" s="1450" t="s">
        <v>860</v>
      </c>
      <c r="U2" s="1451"/>
      <c r="V2" s="1451"/>
      <c r="W2" s="124"/>
      <c r="X2" s="124"/>
      <c r="Y2" s="124"/>
      <c r="Z2" s="124"/>
      <c r="AA2" s="124"/>
      <c r="AB2" s="124"/>
      <c r="AC2" s="124"/>
      <c r="AD2" s="124"/>
      <c r="AE2" s="124"/>
      <c r="AF2" s="1450" t="s">
        <v>860</v>
      </c>
      <c r="AG2" s="1451"/>
      <c r="AH2" s="1451"/>
      <c r="AI2" s="124"/>
      <c r="AJ2" s="124"/>
      <c r="AK2" s="124"/>
      <c r="AL2" s="124"/>
      <c r="AM2" s="124"/>
      <c r="AN2" s="124"/>
      <c r="AO2" s="124"/>
      <c r="AP2" s="124"/>
      <c r="AQ2" s="124"/>
      <c r="AR2" s="1450" t="s">
        <v>860</v>
      </c>
      <c r="AS2" s="1451"/>
      <c r="AT2" s="1451"/>
      <c r="AU2" s="124"/>
      <c r="AV2" s="124"/>
      <c r="AW2" s="124"/>
      <c r="AX2" s="124"/>
      <c r="AY2" s="124"/>
      <c r="AZ2" s="124"/>
      <c r="BA2" s="124"/>
      <c r="BB2" s="124"/>
    </row>
    <row r="3" spans="1:54" ht="75.650000000000006" customHeight="1" thickBot="1" x14ac:dyDescent="0.35">
      <c r="A3" s="1453" t="s">
        <v>858</v>
      </c>
      <c r="B3" s="1453"/>
      <c r="C3" s="1453"/>
      <c r="D3" s="1453"/>
      <c r="E3" s="1453"/>
      <c r="F3" s="1453"/>
      <c r="G3" s="124"/>
      <c r="H3" s="1259">
        <f>Betriebsdaten!$B$29</f>
        <v>2022</v>
      </c>
      <c r="I3" s="1260"/>
      <c r="J3" s="1260"/>
      <c r="K3" s="1260"/>
      <c r="L3" s="1260"/>
      <c r="M3" s="1261"/>
      <c r="N3" s="1261"/>
      <c r="O3" s="1260"/>
      <c r="P3" s="1260"/>
      <c r="Q3" s="1260"/>
      <c r="R3" s="1260"/>
      <c r="S3" s="1262"/>
      <c r="T3" s="1298">
        <f>Betriebsdaten!$B$30</f>
        <v>2021</v>
      </c>
      <c r="U3" s="1299"/>
      <c r="V3" s="1299"/>
      <c r="W3" s="1299"/>
      <c r="X3" s="1299"/>
      <c r="Y3" s="1300"/>
      <c r="Z3" s="1300"/>
      <c r="AA3" s="1299"/>
      <c r="AB3" s="1299"/>
      <c r="AC3" s="1299"/>
      <c r="AD3" s="1299"/>
      <c r="AE3" s="1301"/>
      <c r="AF3" s="1302">
        <f>Betriebsdaten!$B$31</f>
        <v>2020</v>
      </c>
      <c r="AG3" s="1303"/>
      <c r="AH3" s="1303"/>
      <c r="AI3" s="1303"/>
      <c r="AJ3" s="1303"/>
      <c r="AK3" s="1304"/>
      <c r="AL3" s="1304"/>
      <c r="AM3" s="1303"/>
      <c r="AN3" s="1303"/>
      <c r="AO3" s="1303"/>
      <c r="AP3" s="1303"/>
      <c r="AQ3" s="1305"/>
      <c r="AR3" s="1249" t="s">
        <v>36</v>
      </c>
      <c r="AS3" s="1250"/>
      <c r="AT3" s="1250"/>
      <c r="AU3" s="1250"/>
      <c r="AV3" s="1251"/>
      <c r="AW3" s="1251"/>
      <c r="AX3" s="1250"/>
      <c r="AY3" s="1250"/>
      <c r="AZ3" s="1250"/>
      <c r="BA3" s="1250"/>
      <c r="BB3" s="1252"/>
    </row>
    <row r="4" spans="1:54" s="82" customFormat="1" ht="19" thickBot="1" x14ac:dyDescent="0.5">
      <c r="A4" s="428" t="s">
        <v>105</v>
      </c>
      <c r="B4" s="428" t="s">
        <v>235</v>
      </c>
      <c r="C4" s="429"/>
      <c r="D4" s="429" t="s">
        <v>12</v>
      </c>
      <c r="E4" s="429" t="s">
        <v>234</v>
      </c>
      <c r="F4" s="429"/>
      <c r="G4" s="100"/>
      <c r="H4" s="1253" t="s">
        <v>37</v>
      </c>
      <c r="I4" s="1253" t="s">
        <v>86</v>
      </c>
      <c r="J4" s="3" t="s">
        <v>32</v>
      </c>
      <c r="K4" s="2" t="s">
        <v>13</v>
      </c>
      <c r="L4" s="472" t="s">
        <v>668</v>
      </c>
      <c r="M4" s="215" t="s">
        <v>670</v>
      </c>
      <c r="N4" s="215" t="s">
        <v>671</v>
      </c>
      <c r="O4" s="473" t="s">
        <v>16</v>
      </c>
      <c r="P4" s="215" t="s">
        <v>611</v>
      </c>
      <c r="Q4" s="2" t="s">
        <v>18</v>
      </c>
      <c r="R4" s="2" t="s">
        <v>19</v>
      </c>
      <c r="S4" s="4" t="s">
        <v>20</v>
      </c>
      <c r="T4" s="1255" t="s">
        <v>37</v>
      </c>
      <c r="U4" s="1255" t="s">
        <v>86</v>
      </c>
      <c r="V4" s="6" t="s">
        <v>32</v>
      </c>
      <c r="W4" s="7" t="s">
        <v>13</v>
      </c>
      <c r="X4" s="469" t="s">
        <v>668</v>
      </c>
      <c r="Y4" s="216" t="s">
        <v>670</v>
      </c>
      <c r="Z4" s="216" t="s">
        <v>671</v>
      </c>
      <c r="AA4" s="470" t="s">
        <v>16</v>
      </c>
      <c r="AB4" s="216" t="s">
        <v>611</v>
      </c>
      <c r="AC4" s="7" t="s">
        <v>18</v>
      </c>
      <c r="AD4" s="7" t="s">
        <v>19</v>
      </c>
      <c r="AE4" s="8" t="s">
        <v>20</v>
      </c>
      <c r="AF4" s="1257" t="s">
        <v>37</v>
      </c>
      <c r="AG4" s="1257" t="s">
        <v>86</v>
      </c>
      <c r="AH4" s="14" t="s">
        <v>32</v>
      </c>
      <c r="AI4" s="15" t="s">
        <v>13</v>
      </c>
      <c r="AJ4" s="466" t="s">
        <v>668</v>
      </c>
      <c r="AK4" s="217" t="s">
        <v>670</v>
      </c>
      <c r="AL4" s="217" t="s">
        <v>671</v>
      </c>
      <c r="AM4" s="467" t="s">
        <v>16</v>
      </c>
      <c r="AN4" s="217" t="s">
        <v>611</v>
      </c>
      <c r="AO4" s="15" t="s">
        <v>18</v>
      </c>
      <c r="AP4" s="15" t="s">
        <v>19</v>
      </c>
      <c r="AQ4" s="16" t="s">
        <v>20</v>
      </c>
      <c r="AR4" s="1266" t="s">
        <v>86</v>
      </c>
      <c r="AS4" s="10" t="s">
        <v>32</v>
      </c>
      <c r="AT4" s="11" t="s">
        <v>13</v>
      </c>
      <c r="AU4" s="463" t="s">
        <v>668</v>
      </c>
      <c r="AV4" s="218" t="s">
        <v>670</v>
      </c>
      <c r="AW4" s="218" t="s">
        <v>671</v>
      </c>
      <c r="AX4" s="464" t="s">
        <v>16</v>
      </c>
      <c r="AY4" s="218" t="s">
        <v>611</v>
      </c>
      <c r="AZ4" s="11" t="s">
        <v>18</v>
      </c>
      <c r="BA4" s="11" t="s">
        <v>19</v>
      </c>
      <c r="BB4" s="12" t="s">
        <v>20</v>
      </c>
    </row>
    <row r="5" spans="1:54" ht="28.15" customHeight="1" thickBot="1" x14ac:dyDescent="0.45">
      <c r="A5" s="428"/>
      <c r="B5" s="447" t="str">
        <f>HYPERLINK("#'Wirtschaftsdünger Tabellen'!B66","eigenen Wirtschaftsdünger bzw. Biogasanlagengärrest hinzufügen")</f>
        <v>eigenen Wirtschaftsdünger bzw. Biogasanlagengärrest hinzufügen</v>
      </c>
      <c r="C5" s="429"/>
      <c r="D5" s="429" t="s">
        <v>242</v>
      </c>
      <c r="E5" s="429" t="s">
        <v>242</v>
      </c>
      <c r="F5" s="429" t="s">
        <v>73</v>
      </c>
      <c r="G5" s="101"/>
      <c r="H5" s="1254"/>
      <c r="I5" s="1254"/>
      <c r="J5" s="5" t="s">
        <v>729</v>
      </c>
      <c r="K5" s="5" t="s">
        <v>729</v>
      </c>
      <c r="L5" s="5" t="s">
        <v>729</v>
      </c>
      <c r="M5" s="474" t="s">
        <v>729</v>
      </c>
      <c r="N5" s="474" t="s">
        <v>729</v>
      </c>
      <c r="O5" s="5" t="s">
        <v>729</v>
      </c>
      <c r="P5" s="5" t="s">
        <v>729</v>
      </c>
      <c r="Q5" s="5" t="s">
        <v>729</v>
      </c>
      <c r="R5" s="5" t="s">
        <v>729</v>
      </c>
      <c r="S5" s="5" t="s">
        <v>729</v>
      </c>
      <c r="T5" s="1256"/>
      <c r="U5" s="1256"/>
      <c r="V5" s="9" t="s">
        <v>729</v>
      </c>
      <c r="W5" s="9" t="s">
        <v>729</v>
      </c>
      <c r="X5" s="9" t="s">
        <v>729</v>
      </c>
      <c r="Y5" s="471" t="s">
        <v>729</v>
      </c>
      <c r="Z5" s="471" t="s">
        <v>729</v>
      </c>
      <c r="AA5" s="9" t="s">
        <v>729</v>
      </c>
      <c r="AB5" s="9" t="s">
        <v>729</v>
      </c>
      <c r="AC5" s="9" t="s">
        <v>729</v>
      </c>
      <c r="AD5" s="9" t="s">
        <v>729</v>
      </c>
      <c r="AE5" s="9" t="s">
        <v>729</v>
      </c>
      <c r="AF5" s="1258"/>
      <c r="AG5" s="1258"/>
      <c r="AH5" s="17" t="s">
        <v>729</v>
      </c>
      <c r="AI5" s="17" t="s">
        <v>729</v>
      </c>
      <c r="AJ5" s="17" t="s">
        <v>729</v>
      </c>
      <c r="AK5" s="468" t="s">
        <v>729</v>
      </c>
      <c r="AL5" s="468" t="s">
        <v>729</v>
      </c>
      <c r="AM5" s="17" t="s">
        <v>729</v>
      </c>
      <c r="AN5" s="17" t="s">
        <v>729</v>
      </c>
      <c r="AO5" s="17" t="s">
        <v>729</v>
      </c>
      <c r="AP5" s="17" t="s">
        <v>729</v>
      </c>
      <c r="AQ5" s="17" t="s">
        <v>729</v>
      </c>
      <c r="AR5" s="1267"/>
      <c r="AS5" s="13" t="s">
        <v>729</v>
      </c>
      <c r="AT5" s="13" t="s">
        <v>729</v>
      </c>
      <c r="AU5" s="13" t="s">
        <v>729</v>
      </c>
      <c r="AV5" s="465" t="s">
        <v>729</v>
      </c>
      <c r="AW5" s="465" t="s">
        <v>729</v>
      </c>
      <c r="AX5" s="13" t="s">
        <v>729</v>
      </c>
      <c r="AY5" s="13" t="s">
        <v>729</v>
      </c>
      <c r="AZ5" s="13" t="s">
        <v>729</v>
      </c>
      <c r="BA5" s="13" t="s">
        <v>729</v>
      </c>
      <c r="BB5" s="13" t="s">
        <v>729</v>
      </c>
    </row>
    <row r="6" spans="1:54" ht="19.149999999999999" customHeight="1" thickBot="1" x14ac:dyDescent="0.35">
      <c r="A6" s="1459">
        <f>Betriebsdaten!$B$29</f>
        <v>2022</v>
      </c>
      <c r="B6" s="213" t="s">
        <v>669</v>
      </c>
      <c r="C6" s="642"/>
      <c r="D6" s="643"/>
      <c r="E6" s="643"/>
      <c r="F6" s="682"/>
      <c r="G6" s="94"/>
      <c r="H6" s="152">
        <f>VLOOKUP(B6,'Wirtschaftsdünger Tabellen'!$B$3:$C$100,2,FALSE)</f>
        <v>0</v>
      </c>
      <c r="I6" s="152">
        <f t="shared" ref="I6:I13" si="0">E6*1000</f>
        <v>0</v>
      </c>
      <c r="J6" s="152">
        <f>VLOOKUP(H6,'Wirtschaftsdünger Tabellen'!$C$3:$Q$100,5,FALSE)*(I6/1000)</f>
        <v>0</v>
      </c>
      <c r="K6" s="152">
        <f>VLOOKUP(H6,'Wirtschaftsdünger Tabellen'!$C$3:$Q$100,6,FALSE)*(I6/1000)</f>
        <v>0</v>
      </c>
      <c r="L6" s="152">
        <f>VLOOKUP(H6,'Wirtschaftsdünger Tabellen'!$C$3:$Q$100,7,FALSE)*(I6/1000)</f>
        <v>0</v>
      </c>
      <c r="M6" s="152">
        <f>VLOOKUP(H6,'Wirtschaftsdünger Tabellen'!$C$3:$Q$100,8,FALSE)*(I6/1000)</f>
        <v>0</v>
      </c>
      <c r="N6" s="152">
        <f>VLOOKUP(H6,'Wirtschaftsdünger Tabellen'!$C$3:$Q$100,9,FALSE)*(I6/1000)</f>
        <v>0</v>
      </c>
      <c r="O6" s="152">
        <f>VLOOKUP(H6,'Wirtschaftsdünger Tabellen'!$C$3:$Q$100,10,FALSE)*(I6/1000)</f>
        <v>0</v>
      </c>
      <c r="P6" s="152">
        <f>VLOOKUP(H6,'Wirtschaftsdünger Tabellen'!$C$3:$Q$100,11,FALSE)*(I6/1000)</f>
        <v>0</v>
      </c>
      <c r="Q6" s="152">
        <f>VLOOKUP(H6,'Wirtschaftsdünger Tabellen'!$C$3:$Q$100,12,FALSE)*(I6/1000)</f>
        <v>0</v>
      </c>
      <c r="R6" s="152">
        <f>VLOOKUP(H6,'Wirtschaftsdünger Tabellen'!$C$3:$Q$100,13,FALSE)*(I6/1000)</f>
        <v>0</v>
      </c>
      <c r="S6" s="152">
        <f>VLOOKUP(H6,'Wirtschaftsdünger Tabellen'!$C$3:$Q$100,14,FALSE)*(I6/1000)</f>
        <v>0</v>
      </c>
      <c r="T6" s="99"/>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row>
    <row r="7" spans="1:54" ht="19.149999999999999" customHeight="1" thickBot="1" x14ac:dyDescent="0.35">
      <c r="A7" s="1460"/>
      <c r="B7" s="213" t="s">
        <v>669</v>
      </c>
      <c r="C7" s="642"/>
      <c r="D7" s="643"/>
      <c r="E7" s="643"/>
      <c r="F7" s="682"/>
      <c r="G7" s="94"/>
      <c r="H7" s="152">
        <f>VLOOKUP(B7,'Wirtschaftsdünger Tabellen'!$B$3:$C$100,2,FALSE)</f>
        <v>0</v>
      </c>
      <c r="I7" s="152">
        <f t="shared" si="0"/>
        <v>0</v>
      </c>
      <c r="J7" s="152">
        <f>VLOOKUP(H7,'Wirtschaftsdünger Tabellen'!$C$3:$Q$100,5,FALSE)*(I7/1000)</f>
        <v>0</v>
      </c>
      <c r="K7" s="152">
        <f>VLOOKUP(H7,'Wirtschaftsdünger Tabellen'!$C$3:$Q$100,6,FALSE)*(I7/1000)</f>
        <v>0</v>
      </c>
      <c r="L7" s="152">
        <f>VLOOKUP(H7,'Wirtschaftsdünger Tabellen'!$C$3:$Q$100,7,FALSE)*(I7/1000)</f>
        <v>0</v>
      </c>
      <c r="M7" s="152">
        <f>VLOOKUP(H7,'Wirtschaftsdünger Tabellen'!$C$3:$Q$100,8,FALSE)*(I7/1000)</f>
        <v>0</v>
      </c>
      <c r="N7" s="152">
        <f>VLOOKUP(H7,'Wirtschaftsdünger Tabellen'!$C$3:$Q$100,9,FALSE)*(I7/1000)</f>
        <v>0</v>
      </c>
      <c r="O7" s="152">
        <f>VLOOKUP(H7,'Wirtschaftsdünger Tabellen'!$C$3:$Q$100,10,FALSE)*(I7/1000)</f>
        <v>0</v>
      </c>
      <c r="P7" s="152">
        <f>VLOOKUP(H7,'Wirtschaftsdünger Tabellen'!$C$3:$Q$100,11,FALSE)*(I7/1000)</f>
        <v>0</v>
      </c>
      <c r="Q7" s="152">
        <f>VLOOKUP(H7,'Wirtschaftsdünger Tabellen'!$C$3:$Q$100,12,FALSE)*(I7/1000)</f>
        <v>0</v>
      </c>
      <c r="R7" s="152">
        <f>VLOOKUP(H7,'Wirtschaftsdünger Tabellen'!$C$3:$Q$100,13,FALSE)*(I7/1000)</f>
        <v>0</v>
      </c>
      <c r="S7" s="152">
        <f>VLOOKUP(H7,'Wirtschaftsdünger Tabellen'!$C$3:$Q$100,12,FALSE)*(I7/1000)</f>
        <v>0</v>
      </c>
      <c r="T7" s="99"/>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row>
    <row r="8" spans="1:54" ht="19.149999999999999" customHeight="1" thickBot="1" x14ac:dyDescent="0.35">
      <c r="A8" s="1460"/>
      <c r="B8" s="213" t="s">
        <v>669</v>
      </c>
      <c r="C8" s="642"/>
      <c r="D8" s="643"/>
      <c r="E8" s="643"/>
      <c r="F8" s="682"/>
      <c r="G8" s="94"/>
      <c r="H8" s="152">
        <f>VLOOKUP(B8,'Wirtschaftsdünger Tabellen'!$B$3:$C$100,2,FALSE)</f>
        <v>0</v>
      </c>
      <c r="I8" s="152">
        <f t="shared" si="0"/>
        <v>0</v>
      </c>
      <c r="J8" s="152">
        <f>VLOOKUP(H8,'Wirtschaftsdünger Tabellen'!$C$3:$Q$100,5,FALSE)*(I8/1000)</f>
        <v>0</v>
      </c>
      <c r="K8" s="152">
        <f>VLOOKUP(H8,'Wirtschaftsdünger Tabellen'!$C$3:$Q$100,6,FALSE)*(I8/1000)</f>
        <v>0</v>
      </c>
      <c r="L8" s="152">
        <f>VLOOKUP(H8,'Wirtschaftsdünger Tabellen'!$C$3:$Q$100,7,FALSE)*(I8/1000)</f>
        <v>0</v>
      </c>
      <c r="M8" s="152">
        <f>VLOOKUP(H8,'Wirtschaftsdünger Tabellen'!$C$3:$Q$100,8,FALSE)*(I8/1000)</f>
        <v>0</v>
      </c>
      <c r="N8" s="152">
        <f>VLOOKUP(H8,'Wirtschaftsdünger Tabellen'!$C$3:$Q$100,9,FALSE)*(I8/1000)</f>
        <v>0</v>
      </c>
      <c r="O8" s="152">
        <f>VLOOKUP(H8,'Wirtschaftsdünger Tabellen'!$C$3:$Q$100,10,FALSE)*(I8/1000)</f>
        <v>0</v>
      </c>
      <c r="P8" s="152">
        <f>VLOOKUP(H8,'Wirtschaftsdünger Tabellen'!$C$3:$Q$100,11,FALSE)*(I8/1000)</f>
        <v>0</v>
      </c>
      <c r="Q8" s="152">
        <f>VLOOKUP(H8,'Wirtschaftsdünger Tabellen'!$C$3:$Q$100,12,FALSE)*(I8/1000)</f>
        <v>0</v>
      </c>
      <c r="R8" s="152">
        <f>VLOOKUP(H8,'Wirtschaftsdünger Tabellen'!$C$3:$Q$100,13,FALSE)*(I8/1000)</f>
        <v>0</v>
      </c>
      <c r="S8" s="152">
        <f>VLOOKUP(H8,'Wirtschaftsdünger Tabellen'!$C$3:$Q$100,12,FALSE)*(I8/1000)</f>
        <v>0</v>
      </c>
      <c r="T8" s="99"/>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row>
    <row r="9" spans="1:54" ht="19.149999999999999" customHeight="1" thickBot="1" x14ac:dyDescent="0.35">
      <c r="A9" s="1460"/>
      <c r="B9" s="213" t="s">
        <v>669</v>
      </c>
      <c r="C9" s="642"/>
      <c r="D9" s="643"/>
      <c r="E9" s="643"/>
      <c r="F9" s="682"/>
      <c r="G9" s="94"/>
      <c r="H9" s="152">
        <f>VLOOKUP(B9,'Wirtschaftsdünger Tabellen'!$B$3:$C$100,2,FALSE)</f>
        <v>0</v>
      </c>
      <c r="I9" s="152">
        <f t="shared" si="0"/>
        <v>0</v>
      </c>
      <c r="J9" s="152">
        <f>VLOOKUP(H9,'Wirtschaftsdünger Tabellen'!$C$3:$Q$100,5,FALSE)*(I9/1000)</f>
        <v>0</v>
      </c>
      <c r="K9" s="152">
        <f>VLOOKUP(H9,'Wirtschaftsdünger Tabellen'!$C$3:$Q$100,6,FALSE)*(I9/1000)</f>
        <v>0</v>
      </c>
      <c r="L9" s="152">
        <f>VLOOKUP(H9,'Wirtschaftsdünger Tabellen'!$C$3:$Q$100,7,FALSE)*(I9/1000)</f>
        <v>0</v>
      </c>
      <c r="M9" s="152">
        <f>VLOOKUP(H9,'Wirtschaftsdünger Tabellen'!$C$3:$Q$100,8,FALSE)*(I9/1000)</f>
        <v>0</v>
      </c>
      <c r="N9" s="152">
        <f>VLOOKUP(H9,'Wirtschaftsdünger Tabellen'!$C$3:$Q$100,9,FALSE)*(I9/1000)</f>
        <v>0</v>
      </c>
      <c r="O9" s="152">
        <f>VLOOKUP(H9,'Wirtschaftsdünger Tabellen'!$C$3:$Q$100,10,FALSE)*(I9/1000)</f>
        <v>0</v>
      </c>
      <c r="P9" s="152">
        <f>VLOOKUP(H9,'Wirtschaftsdünger Tabellen'!$C$3:$Q$100,11,FALSE)*(I9/1000)</f>
        <v>0</v>
      </c>
      <c r="Q9" s="152">
        <f>VLOOKUP(H9,'Wirtschaftsdünger Tabellen'!$C$3:$Q$100,12,FALSE)*(I9/1000)</f>
        <v>0</v>
      </c>
      <c r="R9" s="152">
        <f>VLOOKUP(H9,'Wirtschaftsdünger Tabellen'!$C$3:$Q$100,13,FALSE)*(I9/1000)</f>
        <v>0</v>
      </c>
      <c r="S9" s="152">
        <f>VLOOKUP(H9,'Wirtschaftsdünger Tabellen'!$C$3:$Q$100,12,FALSE)*(I9/1000)</f>
        <v>0</v>
      </c>
      <c r="T9" s="99"/>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row>
    <row r="10" spans="1:54" ht="19.149999999999999" customHeight="1" thickBot="1" x14ac:dyDescent="0.35">
      <c r="A10" s="1460"/>
      <c r="B10" s="213" t="s">
        <v>669</v>
      </c>
      <c r="C10" s="642"/>
      <c r="D10" s="643"/>
      <c r="E10" s="643"/>
      <c r="F10" s="682"/>
      <c r="G10" s="94"/>
      <c r="H10" s="152">
        <f>VLOOKUP(B10,'Wirtschaftsdünger Tabellen'!$B$3:$C$100,2,FALSE)</f>
        <v>0</v>
      </c>
      <c r="I10" s="152">
        <f t="shared" si="0"/>
        <v>0</v>
      </c>
      <c r="J10" s="152">
        <f>VLOOKUP(H10,'Wirtschaftsdünger Tabellen'!$C$3:$Q$100,5,FALSE)*(I10/1000)</f>
        <v>0</v>
      </c>
      <c r="K10" s="152">
        <f>VLOOKUP(H10,'Wirtschaftsdünger Tabellen'!$C$3:$Q$100,6,FALSE)*(I10/1000)</f>
        <v>0</v>
      </c>
      <c r="L10" s="152">
        <f>VLOOKUP(H10,'Wirtschaftsdünger Tabellen'!$C$3:$Q$100,7,FALSE)*(I10/1000)</f>
        <v>0</v>
      </c>
      <c r="M10" s="152">
        <f>VLOOKUP(H10,'Wirtschaftsdünger Tabellen'!$C$3:$Q$100,8,FALSE)*(I10/1000)</f>
        <v>0</v>
      </c>
      <c r="N10" s="152">
        <f>VLOOKUP(H10,'Wirtschaftsdünger Tabellen'!$C$3:$Q$100,9,FALSE)*(I10/1000)</f>
        <v>0</v>
      </c>
      <c r="O10" s="152">
        <f>VLOOKUP(H10,'Wirtschaftsdünger Tabellen'!$C$3:$Q$100,10,FALSE)*(I10/1000)</f>
        <v>0</v>
      </c>
      <c r="P10" s="152">
        <f>VLOOKUP(H10,'Wirtschaftsdünger Tabellen'!$C$3:$Q$100,11,FALSE)*(I10/1000)</f>
        <v>0</v>
      </c>
      <c r="Q10" s="152">
        <f>VLOOKUP(H10,'Wirtschaftsdünger Tabellen'!$C$3:$Q$100,12,FALSE)*(I10/1000)</f>
        <v>0</v>
      </c>
      <c r="R10" s="152">
        <f>VLOOKUP(H10,'Wirtschaftsdünger Tabellen'!$C$3:$Q$100,13,FALSE)*(I10/1000)</f>
        <v>0</v>
      </c>
      <c r="S10" s="152">
        <f>VLOOKUP(H10,'Wirtschaftsdünger Tabellen'!$C$3:$Q$100,12,FALSE)*(I10/1000)</f>
        <v>0</v>
      </c>
      <c r="T10" s="99"/>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row>
    <row r="11" spans="1:54" ht="19.149999999999999" customHeight="1" thickBot="1" x14ac:dyDescent="0.35">
      <c r="A11" s="1460"/>
      <c r="B11" s="213" t="s">
        <v>669</v>
      </c>
      <c r="C11" s="642"/>
      <c r="D11" s="643"/>
      <c r="E11" s="643"/>
      <c r="F11" s="682"/>
      <c r="G11" s="94"/>
      <c r="H11" s="152">
        <f>VLOOKUP(B11,'Wirtschaftsdünger Tabellen'!$B$3:$C$100,2,FALSE)</f>
        <v>0</v>
      </c>
      <c r="I11" s="152">
        <f t="shared" si="0"/>
        <v>0</v>
      </c>
      <c r="J11" s="152">
        <f>VLOOKUP(H11,'Wirtschaftsdünger Tabellen'!$C$3:$Q$100,5,FALSE)*(I11/1000)</f>
        <v>0</v>
      </c>
      <c r="K11" s="152">
        <f>VLOOKUP(H11,'Wirtschaftsdünger Tabellen'!$C$3:$Q$100,6,FALSE)*(I11/1000)</f>
        <v>0</v>
      </c>
      <c r="L11" s="152">
        <f>VLOOKUP(H11,'Wirtschaftsdünger Tabellen'!$C$3:$Q$100,7,FALSE)*(I11/1000)</f>
        <v>0</v>
      </c>
      <c r="M11" s="152">
        <f>VLOOKUP(H11,'Wirtschaftsdünger Tabellen'!$C$3:$Q$100,8,FALSE)*(I11/1000)</f>
        <v>0</v>
      </c>
      <c r="N11" s="152">
        <f>VLOOKUP(H11,'Wirtschaftsdünger Tabellen'!$C$3:$Q$100,9,FALSE)*(I11/1000)</f>
        <v>0</v>
      </c>
      <c r="O11" s="152">
        <f>VLOOKUP(H11,'Wirtschaftsdünger Tabellen'!$C$3:$Q$100,10,FALSE)*(I11/1000)</f>
        <v>0</v>
      </c>
      <c r="P11" s="152">
        <f>VLOOKUP(H11,'Wirtschaftsdünger Tabellen'!$C$3:$Q$100,11,FALSE)*(I11/1000)</f>
        <v>0</v>
      </c>
      <c r="Q11" s="152">
        <f>VLOOKUP(H11,'Wirtschaftsdünger Tabellen'!$C$3:$Q$100,12,FALSE)*(I11/1000)</f>
        <v>0</v>
      </c>
      <c r="R11" s="152">
        <f>VLOOKUP(H11,'Wirtschaftsdünger Tabellen'!$C$3:$Q$100,13,FALSE)*(I11/1000)</f>
        <v>0</v>
      </c>
      <c r="S11" s="152">
        <f>VLOOKUP(H11,'Wirtschaftsdünger Tabellen'!$C$3:$Q$100,12,FALSE)*(I11/1000)</f>
        <v>0</v>
      </c>
      <c r="T11" s="99"/>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row>
    <row r="12" spans="1:54" ht="19.149999999999999" customHeight="1" thickBot="1" x14ac:dyDescent="0.35">
      <c r="A12" s="1460"/>
      <c r="B12" s="213" t="s">
        <v>669</v>
      </c>
      <c r="C12" s="642"/>
      <c r="D12" s="643"/>
      <c r="E12" s="643"/>
      <c r="F12" s="682"/>
      <c r="G12" s="94"/>
      <c r="H12" s="152">
        <f>VLOOKUP(B12,'Wirtschaftsdünger Tabellen'!$B$3:$C$100,2,FALSE)</f>
        <v>0</v>
      </c>
      <c r="I12" s="152">
        <f t="shared" si="0"/>
        <v>0</v>
      </c>
      <c r="J12" s="152">
        <f>VLOOKUP(H12,'Wirtschaftsdünger Tabellen'!$C$3:$Q$100,5,FALSE)*(I12/1000)</f>
        <v>0</v>
      </c>
      <c r="K12" s="152">
        <f>VLOOKUP(H12,'Wirtschaftsdünger Tabellen'!$C$3:$Q$100,6,FALSE)*(I12/1000)</f>
        <v>0</v>
      </c>
      <c r="L12" s="152">
        <f>VLOOKUP(H12,'Wirtschaftsdünger Tabellen'!$C$3:$Q$100,7,FALSE)*(I12/1000)</f>
        <v>0</v>
      </c>
      <c r="M12" s="152">
        <f>VLOOKUP(H12,'Wirtschaftsdünger Tabellen'!$C$3:$Q$100,8,FALSE)*(I12/1000)</f>
        <v>0</v>
      </c>
      <c r="N12" s="152">
        <f>VLOOKUP(H12,'Wirtschaftsdünger Tabellen'!$C$3:$Q$100,9,FALSE)*(I12/1000)</f>
        <v>0</v>
      </c>
      <c r="O12" s="152">
        <f>VLOOKUP(H12,'Wirtschaftsdünger Tabellen'!$C$3:$Q$100,10,FALSE)*(I12/1000)</f>
        <v>0</v>
      </c>
      <c r="P12" s="152">
        <f>VLOOKUP(H12,'Wirtschaftsdünger Tabellen'!$C$3:$Q$100,11,FALSE)*(I12/1000)</f>
        <v>0</v>
      </c>
      <c r="Q12" s="152">
        <f>VLOOKUP(H12,'Wirtschaftsdünger Tabellen'!$C$3:$Q$100,12,FALSE)*(I12/1000)</f>
        <v>0</v>
      </c>
      <c r="R12" s="152">
        <f>VLOOKUP(H12,'Wirtschaftsdünger Tabellen'!$C$3:$Q$100,13,FALSE)*(I12/1000)</f>
        <v>0</v>
      </c>
      <c r="S12" s="152">
        <f>VLOOKUP(H12,'Wirtschaftsdünger Tabellen'!$C$3:$Q$100,12,FALSE)*(I12/1000)</f>
        <v>0</v>
      </c>
      <c r="T12" s="99"/>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row>
    <row r="13" spans="1:54" ht="19.149999999999999" customHeight="1" thickBot="1" x14ac:dyDescent="0.35">
      <c r="A13" s="1460"/>
      <c r="B13" s="213" t="s">
        <v>669</v>
      </c>
      <c r="C13" s="642"/>
      <c r="D13" s="643"/>
      <c r="E13" s="643"/>
      <c r="F13" s="682"/>
      <c r="G13" s="94"/>
      <c r="H13" s="152">
        <f>VLOOKUP(B13,'Wirtschaftsdünger Tabellen'!$B$3:$C$100,2,FALSE)</f>
        <v>0</v>
      </c>
      <c r="I13" s="152">
        <f t="shared" si="0"/>
        <v>0</v>
      </c>
      <c r="J13" s="152">
        <f>VLOOKUP(H13,'Wirtschaftsdünger Tabellen'!$C$3:$Q$100,5,FALSE)*(I13/1000)</f>
        <v>0</v>
      </c>
      <c r="K13" s="152">
        <f>VLOOKUP(H13,'Wirtschaftsdünger Tabellen'!$C$3:$Q$100,6,FALSE)*(I13/1000)</f>
        <v>0</v>
      </c>
      <c r="L13" s="152">
        <f>VLOOKUP(H13,'Wirtschaftsdünger Tabellen'!$C$3:$Q$100,7,FALSE)*(I13/1000)</f>
        <v>0</v>
      </c>
      <c r="M13" s="152">
        <f>VLOOKUP(H13,'Wirtschaftsdünger Tabellen'!$C$3:$Q$100,8,FALSE)*(I13/1000)</f>
        <v>0</v>
      </c>
      <c r="N13" s="152">
        <f>VLOOKUP(H13,'Wirtschaftsdünger Tabellen'!$C$3:$Q$100,9,FALSE)*(I13/1000)</f>
        <v>0</v>
      </c>
      <c r="O13" s="152">
        <f>VLOOKUP(H13,'Wirtschaftsdünger Tabellen'!$C$3:$Q$100,10,FALSE)*(I13/1000)</f>
        <v>0</v>
      </c>
      <c r="P13" s="152">
        <f>VLOOKUP(H13,'Wirtschaftsdünger Tabellen'!$C$3:$Q$100,11,FALSE)*(I13/1000)</f>
        <v>0</v>
      </c>
      <c r="Q13" s="152">
        <f>VLOOKUP(H13,'Wirtschaftsdünger Tabellen'!$C$3:$Q$100,12,FALSE)*(I13/1000)</f>
        <v>0</v>
      </c>
      <c r="R13" s="152">
        <f>VLOOKUP(H13,'Wirtschaftsdünger Tabellen'!$C$3:$Q$100,13,FALSE)*(I13/1000)</f>
        <v>0</v>
      </c>
      <c r="S13" s="152">
        <f>VLOOKUP(H13,'Wirtschaftsdünger Tabellen'!$C$3:$Q$100,12,FALSE)*(I13/1000)</f>
        <v>0</v>
      </c>
      <c r="T13" s="99"/>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row>
    <row r="14" spans="1:54" ht="19.149999999999999" customHeight="1" thickBot="1" x14ac:dyDescent="0.35">
      <c r="A14" s="1459">
        <f>Betriebsdaten!$B$30</f>
        <v>2021</v>
      </c>
      <c r="B14" s="213" t="s">
        <v>669</v>
      </c>
      <c r="C14" s="642"/>
      <c r="D14" s="643"/>
      <c r="E14" s="643"/>
      <c r="F14" s="682"/>
      <c r="G14" s="102"/>
      <c r="H14" s="150"/>
      <c r="I14" s="151"/>
      <c r="J14" s="151"/>
      <c r="K14" s="151"/>
      <c r="L14" s="151"/>
      <c r="M14" s="151"/>
      <c r="N14" s="151"/>
      <c r="O14" s="151"/>
      <c r="P14" s="151"/>
      <c r="Q14" s="151"/>
      <c r="R14" s="151"/>
      <c r="S14" s="153"/>
      <c r="T14" s="257">
        <f>VLOOKUP(B14,'Wirtschaftsdünger Tabellen'!$B$3:$C$100,2,FALSE)</f>
        <v>0</v>
      </c>
      <c r="U14" s="257">
        <f t="shared" ref="U14:U21" si="1">E14*1000</f>
        <v>0</v>
      </c>
      <c r="V14" s="257">
        <f>VLOOKUP(T14,'Wirtschaftsdünger Tabellen'!$C$3:$Q$100,5,FALSE)*(U14/1000)</f>
        <v>0</v>
      </c>
      <c r="W14" s="257">
        <f>VLOOKUP(T14,'Wirtschaftsdünger Tabellen'!$C$3:$Q$100,6,FALSE)*(U14/1000)</f>
        <v>0</v>
      </c>
      <c r="X14" s="257">
        <f>VLOOKUP(T14,'Wirtschaftsdünger Tabellen'!$C$3:$Q$100,7,FALSE)*(U14/1000)</f>
        <v>0</v>
      </c>
      <c r="Y14" s="257">
        <f>VLOOKUP(T14,'Wirtschaftsdünger Tabellen'!$C$3:$Q$100,8,FALSE)*(U14/1000)</f>
        <v>0</v>
      </c>
      <c r="Z14" s="257">
        <f>VLOOKUP(T14,'Wirtschaftsdünger Tabellen'!$C$3:$Q$100,9,FALSE)*(U14/1000)</f>
        <v>0</v>
      </c>
      <c r="AA14" s="257">
        <f>VLOOKUP(T14,'Wirtschaftsdünger Tabellen'!$C$3:$Q$100,10,FALSE)*(U14/1000)</f>
        <v>0</v>
      </c>
      <c r="AB14" s="257">
        <f>VLOOKUP(T14,'Wirtschaftsdünger Tabellen'!$C$3:$Q$100,11,FALSE)*(U14/1000)</f>
        <v>0</v>
      </c>
      <c r="AC14" s="257">
        <f>VLOOKUP(T14,'Wirtschaftsdünger Tabellen'!$C$3:$Q$100,12,FALSE)*(U14/1000)</f>
        <v>0</v>
      </c>
      <c r="AD14" s="257">
        <f>VLOOKUP(T14,'Wirtschaftsdünger Tabellen'!$C$3:$Q$100,13,FALSE)*(U14/1000)</f>
        <v>0</v>
      </c>
      <c r="AE14" s="257">
        <f>VLOOKUP(T14,'Wirtschaftsdünger Tabellen'!$C$3:$Q$100,14,FALSE)*(U14/1000)</f>
        <v>0</v>
      </c>
      <c r="AF14" s="99"/>
      <c r="AG14" s="81"/>
      <c r="AH14" s="81"/>
      <c r="AI14" s="81"/>
      <c r="AJ14" s="81"/>
      <c r="AK14" s="81"/>
      <c r="AL14" s="81"/>
      <c r="AM14" s="81"/>
      <c r="AN14" s="81"/>
      <c r="AO14" s="81"/>
      <c r="AP14" s="81"/>
      <c r="AQ14" s="81"/>
      <c r="AR14" s="81"/>
      <c r="AS14" s="81"/>
      <c r="AT14" s="81"/>
      <c r="AU14" s="81"/>
      <c r="AV14" s="81"/>
      <c r="AW14" s="81"/>
      <c r="AX14" s="81"/>
      <c r="AY14" s="81"/>
      <c r="AZ14" s="81"/>
      <c r="BA14" s="81"/>
      <c r="BB14" s="81"/>
    </row>
    <row r="15" spans="1:54" ht="19.149999999999999" customHeight="1" thickBot="1" x14ac:dyDescent="0.35">
      <c r="A15" s="1460"/>
      <c r="B15" s="213" t="s">
        <v>669</v>
      </c>
      <c r="C15" s="642"/>
      <c r="D15" s="643"/>
      <c r="E15" s="643"/>
      <c r="F15" s="683"/>
      <c r="G15" s="102"/>
      <c r="H15" s="99"/>
      <c r="I15" s="81"/>
      <c r="J15" s="81"/>
      <c r="K15" s="81"/>
      <c r="L15" s="81"/>
      <c r="M15" s="81"/>
      <c r="N15" s="81"/>
      <c r="O15" s="81"/>
      <c r="P15" s="81"/>
      <c r="Q15" s="81"/>
      <c r="R15" s="81"/>
      <c r="S15" s="95"/>
      <c r="T15" s="257">
        <f>VLOOKUP(B15,'Wirtschaftsdünger Tabellen'!$B$3:$C$100,2,FALSE)</f>
        <v>0</v>
      </c>
      <c r="U15" s="257">
        <f t="shared" si="1"/>
        <v>0</v>
      </c>
      <c r="V15" s="257">
        <f>VLOOKUP(T15,'Wirtschaftsdünger Tabellen'!$C$3:$Q$100,5,FALSE)*(U15/1000)</f>
        <v>0</v>
      </c>
      <c r="W15" s="257">
        <f>VLOOKUP(T15,'Wirtschaftsdünger Tabellen'!$C$3:$Q$100,6,FALSE)*(U15/1000)</f>
        <v>0</v>
      </c>
      <c r="X15" s="257">
        <f>VLOOKUP(T15,'Wirtschaftsdünger Tabellen'!$C$3:$Q$100,7,FALSE)*(U15/1000)</f>
        <v>0</v>
      </c>
      <c r="Y15" s="257">
        <f>VLOOKUP(T15,'Wirtschaftsdünger Tabellen'!$C$3:$Q$100,8,FALSE)*(U15/1000)</f>
        <v>0</v>
      </c>
      <c r="Z15" s="257">
        <f>VLOOKUP(T15,'Wirtschaftsdünger Tabellen'!$C$3:$Q$100,9,FALSE)*(U15/1000)</f>
        <v>0</v>
      </c>
      <c r="AA15" s="257">
        <f>VLOOKUP(T15,'Wirtschaftsdünger Tabellen'!$C$3:$Q$100,10,FALSE)*(U15/1000)</f>
        <v>0</v>
      </c>
      <c r="AB15" s="257">
        <f>VLOOKUP(T15,'Wirtschaftsdünger Tabellen'!$C$3:$Q$100,11,FALSE)*(U15/1000)</f>
        <v>0</v>
      </c>
      <c r="AC15" s="257">
        <f>VLOOKUP(T15,'Wirtschaftsdünger Tabellen'!$C$3:$Q$100,12,FALSE)*(U15/1000)</f>
        <v>0</v>
      </c>
      <c r="AD15" s="257">
        <f>VLOOKUP(T15,'Wirtschaftsdünger Tabellen'!$C$3:$Q$100,13,FALSE)*(U15/1000)</f>
        <v>0</v>
      </c>
      <c r="AE15" s="257">
        <f>VLOOKUP(T15,'Wirtschaftsdünger Tabellen'!$C$3:$Q$100,14,FALSE)*(U15/1000)</f>
        <v>0</v>
      </c>
      <c r="AF15" s="99"/>
      <c r="AG15" s="81"/>
      <c r="AH15" s="81"/>
      <c r="AI15" s="81"/>
      <c r="AJ15" s="81"/>
      <c r="AK15" s="81"/>
      <c r="AL15" s="81"/>
      <c r="AM15" s="81"/>
      <c r="AN15" s="81"/>
      <c r="AO15" s="81"/>
      <c r="AP15" s="81"/>
      <c r="AQ15" s="81"/>
      <c r="AR15" s="81"/>
      <c r="AS15" s="81"/>
      <c r="AT15" s="81"/>
      <c r="AU15" s="81"/>
      <c r="AV15" s="81"/>
      <c r="AW15" s="81"/>
      <c r="AX15" s="81"/>
      <c r="AY15" s="81"/>
      <c r="AZ15" s="81"/>
      <c r="BA15" s="81"/>
      <c r="BB15" s="81"/>
    </row>
    <row r="16" spans="1:54" ht="19.149999999999999" customHeight="1" thickBot="1" x14ac:dyDescent="0.35">
      <c r="A16" s="1460"/>
      <c r="B16" s="213" t="s">
        <v>669</v>
      </c>
      <c r="C16" s="642"/>
      <c r="D16" s="643"/>
      <c r="E16" s="643"/>
      <c r="F16" s="682"/>
      <c r="G16" s="102"/>
      <c r="H16" s="99"/>
      <c r="I16" s="81"/>
      <c r="J16" s="81"/>
      <c r="K16" s="81"/>
      <c r="L16" s="81"/>
      <c r="M16" s="81"/>
      <c r="N16" s="81"/>
      <c r="O16" s="81"/>
      <c r="P16" s="81"/>
      <c r="Q16" s="81"/>
      <c r="R16" s="81"/>
      <c r="S16" s="95"/>
      <c r="T16" s="257">
        <f>VLOOKUP(B16,'Wirtschaftsdünger Tabellen'!$B$3:$C$100,2,FALSE)</f>
        <v>0</v>
      </c>
      <c r="U16" s="257">
        <f t="shared" si="1"/>
        <v>0</v>
      </c>
      <c r="V16" s="257">
        <f>VLOOKUP(T16,'Wirtschaftsdünger Tabellen'!$C$3:$Q$100,5,FALSE)*(U16/1000)</f>
        <v>0</v>
      </c>
      <c r="W16" s="257">
        <f>VLOOKUP(T16,'Wirtschaftsdünger Tabellen'!$C$3:$Q$100,6,FALSE)*(U16/1000)</f>
        <v>0</v>
      </c>
      <c r="X16" s="257">
        <f>VLOOKUP(T16,'Wirtschaftsdünger Tabellen'!$C$3:$Q$100,7,FALSE)*(U16/1000)</f>
        <v>0</v>
      </c>
      <c r="Y16" s="257">
        <f>VLOOKUP(T16,'Wirtschaftsdünger Tabellen'!$C$3:$Q$100,8,FALSE)*(U16/1000)</f>
        <v>0</v>
      </c>
      <c r="Z16" s="257">
        <f>VLOOKUP(T16,'Wirtschaftsdünger Tabellen'!$C$3:$Q$100,9,FALSE)*(U16/1000)</f>
        <v>0</v>
      </c>
      <c r="AA16" s="257">
        <f>VLOOKUP(T16,'Wirtschaftsdünger Tabellen'!$C$3:$Q$100,10,FALSE)*(U16/1000)</f>
        <v>0</v>
      </c>
      <c r="AB16" s="257">
        <f>VLOOKUP(T16,'Wirtschaftsdünger Tabellen'!$C$3:$Q$100,11,FALSE)*(U16/1000)</f>
        <v>0</v>
      </c>
      <c r="AC16" s="257">
        <f>VLOOKUP(T16,'Wirtschaftsdünger Tabellen'!$C$3:$Q$100,12,FALSE)*(U16/1000)</f>
        <v>0</v>
      </c>
      <c r="AD16" s="257">
        <f>VLOOKUP(T16,'Wirtschaftsdünger Tabellen'!$C$3:$Q$100,13,FALSE)*(U16/1000)</f>
        <v>0</v>
      </c>
      <c r="AE16" s="257">
        <f>VLOOKUP(T16,'Wirtschaftsdünger Tabellen'!$C$3:$Q$100,14,FALSE)*(U16/1000)</f>
        <v>0</v>
      </c>
      <c r="AF16" s="99"/>
      <c r="AG16" s="81"/>
      <c r="AH16" s="81"/>
      <c r="AI16" s="81"/>
      <c r="AJ16" s="81"/>
      <c r="AK16" s="81"/>
      <c r="AL16" s="81"/>
      <c r="AM16" s="81"/>
      <c r="AN16" s="81"/>
      <c r="AO16" s="81"/>
      <c r="AP16" s="81"/>
      <c r="AQ16" s="81"/>
      <c r="AR16" s="81"/>
      <c r="AS16" s="81"/>
      <c r="AT16" s="81"/>
      <c r="AU16" s="81"/>
      <c r="AV16" s="81"/>
      <c r="AW16" s="81"/>
      <c r="AX16" s="81"/>
      <c r="AY16" s="81"/>
      <c r="AZ16" s="81"/>
      <c r="BA16" s="81"/>
      <c r="BB16" s="81"/>
    </row>
    <row r="17" spans="1:54" ht="19.149999999999999" customHeight="1" thickBot="1" x14ac:dyDescent="0.35">
      <c r="A17" s="1460"/>
      <c r="B17" s="213" t="s">
        <v>669</v>
      </c>
      <c r="C17" s="642"/>
      <c r="D17" s="643"/>
      <c r="E17" s="643"/>
      <c r="F17" s="682"/>
      <c r="G17" s="102"/>
      <c r="H17" s="99"/>
      <c r="I17" s="81"/>
      <c r="J17" s="81"/>
      <c r="K17" s="81"/>
      <c r="L17" s="81"/>
      <c r="M17" s="81"/>
      <c r="N17" s="81"/>
      <c r="O17" s="81"/>
      <c r="P17" s="81"/>
      <c r="Q17" s="81"/>
      <c r="R17" s="81"/>
      <c r="S17" s="95"/>
      <c r="T17" s="257">
        <f>VLOOKUP(B17,'Wirtschaftsdünger Tabellen'!$B$3:$C$100,2,FALSE)</f>
        <v>0</v>
      </c>
      <c r="U17" s="257">
        <f t="shared" si="1"/>
        <v>0</v>
      </c>
      <c r="V17" s="257">
        <f>VLOOKUP(T17,'Wirtschaftsdünger Tabellen'!$C$3:$Q$100,5,FALSE)*(U17/1000)</f>
        <v>0</v>
      </c>
      <c r="W17" s="257">
        <f>VLOOKUP(T17,'Wirtschaftsdünger Tabellen'!$C$3:$Q$100,6,FALSE)*(U17/1000)</f>
        <v>0</v>
      </c>
      <c r="X17" s="257">
        <f>VLOOKUP(T17,'Wirtschaftsdünger Tabellen'!$C$3:$Q$100,7,FALSE)*(U17/1000)</f>
        <v>0</v>
      </c>
      <c r="Y17" s="257">
        <f>VLOOKUP(T17,'Wirtschaftsdünger Tabellen'!$C$3:$Q$100,8,FALSE)*(U17/1000)</f>
        <v>0</v>
      </c>
      <c r="Z17" s="257">
        <f>VLOOKUP(T17,'Wirtschaftsdünger Tabellen'!$C$3:$Q$100,9,FALSE)*(U17/1000)</f>
        <v>0</v>
      </c>
      <c r="AA17" s="257">
        <f>VLOOKUP(T17,'Wirtschaftsdünger Tabellen'!$C$3:$Q$100,10,FALSE)*(U17/1000)</f>
        <v>0</v>
      </c>
      <c r="AB17" s="257">
        <f>VLOOKUP(T17,'Wirtschaftsdünger Tabellen'!$C$3:$Q$100,11,FALSE)*(U17/1000)</f>
        <v>0</v>
      </c>
      <c r="AC17" s="257">
        <f>VLOOKUP(T17,'Wirtschaftsdünger Tabellen'!$C$3:$Q$100,12,FALSE)*(U17/1000)</f>
        <v>0</v>
      </c>
      <c r="AD17" s="257">
        <f>VLOOKUP(T17,'Wirtschaftsdünger Tabellen'!$C$3:$Q$100,13,FALSE)*(U17/1000)</f>
        <v>0</v>
      </c>
      <c r="AE17" s="257">
        <f>VLOOKUP(T17,'Wirtschaftsdünger Tabellen'!$C$3:$Q$100,14,FALSE)*(U17/1000)</f>
        <v>0</v>
      </c>
      <c r="AF17" s="99"/>
      <c r="AG17" s="81"/>
      <c r="AH17" s="81"/>
      <c r="AI17" s="81"/>
      <c r="AJ17" s="81"/>
      <c r="AK17" s="81"/>
      <c r="AL17" s="81"/>
      <c r="AM17" s="81"/>
      <c r="AN17" s="81"/>
      <c r="AO17" s="81"/>
      <c r="AP17" s="81"/>
      <c r="AQ17" s="81"/>
      <c r="AR17" s="81"/>
      <c r="AS17" s="81"/>
      <c r="AT17" s="81"/>
      <c r="AU17" s="81"/>
      <c r="AV17" s="81"/>
      <c r="AW17" s="81"/>
      <c r="AX17" s="81"/>
      <c r="AY17" s="81"/>
      <c r="AZ17" s="81"/>
      <c r="BA17" s="81"/>
      <c r="BB17" s="81"/>
    </row>
    <row r="18" spans="1:54" ht="19.149999999999999" customHeight="1" thickBot="1" x14ac:dyDescent="0.35">
      <c r="A18" s="1460"/>
      <c r="B18" s="213" t="s">
        <v>669</v>
      </c>
      <c r="C18" s="642"/>
      <c r="D18" s="643"/>
      <c r="E18" s="643"/>
      <c r="F18" s="682"/>
      <c r="G18" s="102"/>
      <c r="H18" s="99"/>
      <c r="I18" s="81"/>
      <c r="J18" s="81"/>
      <c r="K18" s="81"/>
      <c r="L18" s="81"/>
      <c r="M18" s="81"/>
      <c r="N18" s="81"/>
      <c r="O18" s="81"/>
      <c r="P18" s="81"/>
      <c r="Q18" s="81"/>
      <c r="R18" s="81"/>
      <c r="S18" s="95"/>
      <c r="T18" s="257">
        <f>VLOOKUP(B18,'Wirtschaftsdünger Tabellen'!$B$3:$C$100,2,FALSE)</f>
        <v>0</v>
      </c>
      <c r="U18" s="257">
        <f t="shared" si="1"/>
        <v>0</v>
      </c>
      <c r="V18" s="257">
        <f>VLOOKUP(T18,'Wirtschaftsdünger Tabellen'!$C$3:$Q$100,5,FALSE)*(U18/1000)</f>
        <v>0</v>
      </c>
      <c r="W18" s="257">
        <f>VLOOKUP(T18,'Wirtschaftsdünger Tabellen'!$C$3:$Q$100,6,FALSE)*(U18/1000)</f>
        <v>0</v>
      </c>
      <c r="X18" s="257">
        <f>VLOOKUP(T18,'Wirtschaftsdünger Tabellen'!$C$3:$Q$100,7,FALSE)*(U18/1000)</f>
        <v>0</v>
      </c>
      <c r="Y18" s="257">
        <f>VLOOKUP(T18,'Wirtschaftsdünger Tabellen'!$C$3:$Q$100,8,FALSE)*(U18/1000)</f>
        <v>0</v>
      </c>
      <c r="Z18" s="257">
        <f>VLOOKUP(T18,'Wirtschaftsdünger Tabellen'!$C$3:$Q$100,9,FALSE)*(U18/1000)</f>
        <v>0</v>
      </c>
      <c r="AA18" s="257">
        <f>VLOOKUP(T18,'Wirtschaftsdünger Tabellen'!$C$3:$Q$100,10,FALSE)*(U18/1000)</f>
        <v>0</v>
      </c>
      <c r="AB18" s="257">
        <f>VLOOKUP(T18,'Wirtschaftsdünger Tabellen'!$C$3:$Q$100,11,FALSE)*(U18/1000)</f>
        <v>0</v>
      </c>
      <c r="AC18" s="257">
        <f>VLOOKUP(T18,'Wirtschaftsdünger Tabellen'!$C$3:$Q$100,12,FALSE)*(U18/1000)</f>
        <v>0</v>
      </c>
      <c r="AD18" s="257">
        <f>VLOOKUP(T18,'Wirtschaftsdünger Tabellen'!$C$3:$Q$100,13,FALSE)*(U18/1000)</f>
        <v>0</v>
      </c>
      <c r="AE18" s="257">
        <f>VLOOKUP(T18,'Wirtschaftsdünger Tabellen'!$C$3:$Q$100,14,FALSE)*(U18/1000)</f>
        <v>0</v>
      </c>
      <c r="AF18" s="99"/>
      <c r="AG18" s="81"/>
      <c r="AH18" s="81"/>
      <c r="AI18" s="81"/>
      <c r="AJ18" s="81"/>
      <c r="AK18" s="81"/>
      <c r="AL18" s="81"/>
      <c r="AM18" s="81"/>
      <c r="AN18" s="81"/>
      <c r="AO18" s="81"/>
      <c r="AP18" s="81"/>
      <c r="AQ18" s="81"/>
      <c r="AR18" s="81"/>
      <c r="AS18" s="81"/>
      <c r="AT18" s="81"/>
      <c r="AU18" s="81"/>
      <c r="AV18" s="81"/>
      <c r="AW18" s="81"/>
      <c r="AX18" s="81"/>
      <c r="AY18" s="81"/>
      <c r="AZ18" s="81"/>
      <c r="BA18" s="81"/>
      <c r="BB18" s="81"/>
    </row>
    <row r="19" spans="1:54" ht="19.149999999999999" customHeight="1" thickBot="1" x14ac:dyDescent="0.35">
      <c r="A19" s="1460"/>
      <c r="B19" s="213" t="s">
        <v>669</v>
      </c>
      <c r="C19" s="642"/>
      <c r="D19" s="643"/>
      <c r="E19" s="643"/>
      <c r="F19" s="682"/>
      <c r="G19" s="102"/>
      <c r="H19" s="99"/>
      <c r="I19" s="81"/>
      <c r="J19" s="81"/>
      <c r="K19" s="81"/>
      <c r="L19" s="81"/>
      <c r="M19" s="81"/>
      <c r="N19" s="81"/>
      <c r="O19" s="81"/>
      <c r="P19" s="81"/>
      <c r="Q19" s="81"/>
      <c r="R19" s="81"/>
      <c r="S19" s="95"/>
      <c r="T19" s="257">
        <f>VLOOKUP(B19,'Wirtschaftsdünger Tabellen'!$B$3:$C$100,2,FALSE)</f>
        <v>0</v>
      </c>
      <c r="U19" s="257">
        <f t="shared" si="1"/>
        <v>0</v>
      </c>
      <c r="V19" s="257">
        <f>VLOOKUP(T19,'Wirtschaftsdünger Tabellen'!$C$3:$Q$100,5,FALSE)*(U19/1000)</f>
        <v>0</v>
      </c>
      <c r="W19" s="257">
        <f>VLOOKUP(T19,'Wirtschaftsdünger Tabellen'!$C$3:$Q$100,6,FALSE)*(U19/1000)</f>
        <v>0</v>
      </c>
      <c r="X19" s="257">
        <f>VLOOKUP(T19,'Wirtschaftsdünger Tabellen'!$C$3:$Q$100,7,FALSE)*(U19/1000)</f>
        <v>0</v>
      </c>
      <c r="Y19" s="257">
        <f>VLOOKUP(T19,'Wirtschaftsdünger Tabellen'!$C$3:$Q$100,8,FALSE)*(U19/1000)</f>
        <v>0</v>
      </c>
      <c r="Z19" s="257">
        <f>VLOOKUP(T19,'Wirtschaftsdünger Tabellen'!$C$3:$Q$100,9,FALSE)*(U19/1000)</f>
        <v>0</v>
      </c>
      <c r="AA19" s="257">
        <f>VLOOKUP(T19,'Wirtschaftsdünger Tabellen'!$C$3:$Q$100,10,FALSE)*(U19/1000)</f>
        <v>0</v>
      </c>
      <c r="AB19" s="257">
        <f>VLOOKUP(T19,'Wirtschaftsdünger Tabellen'!$C$3:$Q$100,11,FALSE)*(U19/1000)</f>
        <v>0</v>
      </c>
      <c r="AC19" s="257">
        <f>VLOOKUP(T19,'Wirtschaftsdünger Tabellen'!$C$3:$Q$100,12,FALSE)*(U19/1000)</f>
        <v>0</v>
      </c>
      <c r="AD19" s="257">
        <f>VLOOKUP(T19,'Wirtschaftsdünger Tabellen'!$C$3:$Q$100,13,FALSE)*(U19/1000)</f>
        <v>0</v>
      </c>
      <c r="AE19" s="257">
        <f>VLOOKUP(T19,'Wirtschaftsdünger Tabellen'!$C$3:$Q$100,14,FALSE)*(U19/1000)</f>
        <v>0</v>
      </c>
      <c r="AF19" s="99"/>
      <c r="AG19" s="81"/>
      <c r="AH19" s="81"/>
      <c r="AI19" s="81"/>
      <c r="AJ19" s="81"/>
      <c r="AK19" s="81"/>
      <c r="AL19" s="81"/>
      <c r="AM19" s="81"/>
      <c r="AN19" s="81"/>
      <c r="AO19" s="81"/>
      <c r="AP19" s="81"/>
      <c r="AQ19" s="81"/>
      <c r="AR19" s="81"/>
      <c r="AS19" s="81"/>
      <c r="AT19" s="81"/>
      <c r="AU19" s="81"/>
      <c r="AV19" s="81"/>
      <c r="AW19" s="81"/>
      <c r="AX19" s="81"/>
      <c r="AY19" s="81"/>
      <c r="AZ19" s="81"/>
      <c r="BA19" s="81"/>
      <c r="BB19" s="81"/>
    </row>
    <row r="20" spans="1:54" ht="19.149999999999999" customHeight="1" thickBot="1" x14ac:dyDescent="0.35">
      <c r="A20" s="1460"/>
      <c r="B20" s="213" t="s">
        <v>669</v>
      </c>
      <c r="C20" s="642"/>
      <c r="D20" s="643"/>
      <c r="E20" s="643"/>
      <c r="F20" s="682"/>
      <c r="G20" s="102"/>
      <c r="H20" s="99"/>
      <c r="I20" s="81"/>
      <c r="J20" s="81"/>
      <c r="K20" s="81"/>
      <c r="L20" s="81"/>
      <c r="M20" s="81"/>
      <c r="N20" s="81"/>
      <c r="O20" s="81"/>
      <c r="P20" s="81"/>
      <c r="Q20" s="81"/>
      <c r="R20" s="81"/>
      <c r="S20" s="95"/>
      <c r="T20" s="257">
        <f>VLOOKUP(B20,'Wirtschaftsdünger Tabellen'!$B$3:$C$100,2,FALSE)</f>
        <v>0</v>
      </c>
      <c r="U20" s="257">
        <f t="shared" si="1"/>
        <v>0</v>
      </c>
      <c r="V20" s="257">
        <f>VLOOKUP(T20,'Wirtschaftsdünger Tabellen'!$C$3:$Q$100,5,FALSE)*(U20/1000)</f>
        <v>0</v>
      </c>
      <c r="W20" s="257">
        <f>VLOOKUP(T20,'Wirtschaftsdünger Tabellen'!$C$3:$Q$100,6,FALSE)*(U20/1000)</f>
        <v>0</v>
      </c>
      <c r="X20" s="257">
        <f>VLOOKUP(T20,'Wirtschaftsdünger Tabellen'!$C$3:$Q$100,7,FALSE)*(U20/1000)</f>
        <v>0</v>
      </c>
      <c r="Y20" s="257">
        <f>VLOOKUP(T20,'Wirtschaftsdünger Tabellen'!$C$3:$Q$100,8,FALSE)*(U20/1000)</f>
        <v>0</v>
      </c>
      <c r="Z20" s="257">
        <f>VLOOKUP(T20,'Wirtschaftsdünger Tabellen'!$C$3:$Q$100,9,FALSE)*(U20/1000)</f>
        <v>0</v>
      </c>
      <c r="AA20" s="257">
        <f>VLOOKUP(T20,'Wirtschaftsdünger Tabellen'!$C$3:$Q$100,10,FALSE)*(U20/1000)</f>
        <v>0</v>
      </c>
      <c r="AB20" s="257">
        <f>VLOOKUP(T20,'Wirtschaftsdünger Tabellen'!$C$3:$Q$100,11,FALSE)*(U20/1000)</f>
        <v>0</v>
      </c>
      <c r="AC20" s="257">
        <f>VLOOKUP(T20,'Wirtschaftsdünger Tabellen'!$C$3:$Q$100,12,FALSE)*(U20/1000)</f>
        <v>0</v>
      </c>
      <c r="AD20" s="257">
        <f>VLOOKUP(T20,'Wirtschaftsdünger Tabellen'!$C$3:$Q$100,13,FALSE)*(U20/1000)</f>
        <v>0</v>
      </c>
      <c r="AE20" s="257">
        <f>VLOOKUP(T20,'Wirtschaftsdünger Tabellen'!$C$3:$Q$100,14,FALSE)*(U20/1000)</f>
        <v>0</v>
      </c>
      <c r="AF20" s="99"/>
      <c r="AG20" s="81"/>
      <c r="AH20" s="81"/>
      <c r="AI20" s="81"/>
      <c r="AJ20" s="81"/>
      <c r="AK20" s="81"/>
      <c r="AL20" s="81"/>
      <c r="AM20" s="81"/>
      <c r="AN20" s="81"/>
      <c r="AO20" s="81"/>
      <c r="AP20" s="81"/>
      <c r="AQ20" s="81"/>
      <c r="AR20" s="81"/>
      <c r="AS20" s="81"/>
      <c r="AT20" s="81"/>
      <c r="AU20" s="81"/>
      <c r="AV20" s="81"/>
      <c r="AW20" s="81"/>
      <c r="AX20" s="81"/>
      <c r="AY20" s="81"/>
      <c r="AZ20" s="81"/>
      <c r="BA20" s="81"/>
      <c r="BB20" s="81"/>
    </row>
    <row r="21" spans="1:54" ht="19.149999999999999" customHeight="1" thickBot="1" x14ac:dyDescent="0.35">
      <c r="A21" s="1460"/>
      <c r="B21" s="213" t="s">
        <v>669</v>
      </c>
      <c r="C21" s="642"/>
      <c r="D21" s="643"/>
      <c r="E21" s="643"/>
      <c r="F21" s="682"/>
      <c r="G21" s="102"/>
      <c r="H21" s="99"/>
      <c r="I21" s="81"/>
      <c r="J21" s="81"/>
      <c r="K21" s="81"/>
      <c r="L21" s="81"/>
      <c r="M21" s="81"/>
      <c r="N21" s="81"/>
      <c r="O21" s="81"/>
      <c r="P21" s="81"/>
      <c r="Q21" s="81"/>
      <c r="R21" s="81"/>
      <c r="S21" s="95"/>
      <c r="T21" s="257">
        <f>VLOOKUP(B21,'Wirtschaftsdünger Tabellen'!$B$3:$C$100,2,FALSE)</f>
        <v>0</v>
      </c>
      <c r="U21" s="257">
        <f t="shared" si="1"/>
        <v>0</v>
      </c>
      <c r="V21" s="257">
        <f>VLOOKUP(T21,'Wirtschaftsdünger Tabellen'!$C$3:$Q$100,5,FALSE)*(U21/1000)</f>
        <v>0</v>
      </c>
      <c r="W21" s="257">
        <f>VLOOKUP(T21,'Wirtschaftsdünger Tabellen'!$C$3:$Q$100,6,FALSE)*(U21/1000)</f>
        <v>0</v>
      </c>
      <c r="X21" s="257">
        <f>VLOOKUP(T21,'Wirtschaftsdünger Tabellen'!$C$3:$Q$100,7,FALSE)*(U21/1000)</f>
        <v>0</v>
      </c>
      <c r="Y21" s="257">
        <f>VLOOKUP(T21,'Wirtschaftsdünger Tabellen'!$C$3:$Q$100,8,FALSE)*(U21/1000)</f>
        <v>0</v>
      </c>
      <c r="Z21" s="257">
        <f>VLOOKUP(T21,'Wirtschaftsdünger Tabellen'!$C$3:$Q$100,9,FALSE)*(U21/1000)</f>
        <v>0</v>
      </c>
      <c r="AA21" s="257">
        <f>VLOOKUP(T21,'Wirtschaftsdünger Tabellen'!$C$3:$Q$100,10,FALSE)*(U21/1000)</f>
        <v>0</v>
      </c>
      <c r="AB21" s="257">
        <f>VLOOKUP(T21,'Wirtschaftsdünger Tabellen'!$C$3:$Q$100,11,FALSE)*(U21/1000)</f>
        <v>0</v>
      </c>
      <c r="AC21" s="257">
        <f>VLOOKUP(T21,'Wirtschaftsdünger Tabellen'!$C$3:$Q$100,12,FALSE)*(U21/1000)</f>
        <v>0</v>
      </c>
      <c r="AD21" s="257">
        <f>VLOOKUP(T21,'Wirtschaftsdünger Tabellen'!$C$3:$Q$100,13,FALSE)*(U21/1000)</f>
        <v>0</v>
      </c>
      <c r="AE21" s="257">
        <f>VLOOKUP(T21,'Wirtschaftsdünger Tabellen'!$C$3:$Q$100,14,FALSE)*(U21/1000)</f>
        <v>0</v>
      </c>
      <c r="AF21" s="99"/>
      <c r="AG21" s="81"/>
      <c r="AH21" s="81"/>
      <c r="AI21" s="81"/>
      <c r="AJ21" s="81"/>
      <c r="AK21" s="81"/>
      <c r="AL21" s="81"/>
      <c r="AM21" s="81"/>
      <c r="AN21" s="81"/>
      <c r="AO21" s="81"/>
      <c r="AP21" s="81"/>
      <c r="AQ21" s="81"/>
      <c r="AR21" s="81"/>
      <c r="AS21" s="81"/>
      <c r="AT21" s="81"/>
      <c r="AU21" s="81"/>
      <c r="AV21" s="81"/>
      <c r="AW21" s="81"/>
      <c r="AX21" s="81"/>
      <c r="AY21" s="81"/>
      <c r="AZ21" s="81"/>
      <c r="BA21" s="81"/>
      <c r="BB21" s="81"/>
    </row>
    <row r="22" spans="1:54" ht="19.149999999999999" customHeight="1" thickBot="1" x14ac:dyDescent="0.35">
      <c r="A22" s="1459">
        <f>Betriebsdaten!$B$31</f>
        <v>2020</v>
      </c>
      <c r="B22" s="213" t="s">
        <v>669</v>
      </c>
      <c r="C22" s="642"/>
      <c r="D22" s="643"/>
      <c r="E22" s="643"/>
      <c r="F22" s="682"/>
      <c r="G22" s="102"/>
      <c r="H22" s="99"/>
      <c r="I22" s="81"/>
      <c r="J22" s="81"/>
      <c r="K22" s="81"/>
      <c r="L22" s="81"/>
      <c r="M22" s="81"/>
      <c r="N22" s="81"/>
      <c r="O22" s="81"/>
      <c r="P22" s="81"/>
      <c r="Q22" s="81"/>
      <c r="R22" s="81"/>
      <c r="S22" s="81"/>
      <c r="T22" s="151"/>
      <c r="U22" s="151"/>
      <c r="V22" s="151"/>
      <c r="W22" s="151"/>
      <c r="X22" s="151"/>
      <c r="Y22" s="151"/>
      <c r="Z22" s="151"/>
      <c r="AA22" s="151"/>
      <c r="AB22" s="151"/>
      <c r="AC22" s="151"/>
      <c r="AD22" s="151"/>
      <c r="AE22" s="153"/>
      <c r="AF22" s="258">
        <f>VLOOKUP(B22,'Wirtschaftsdünger Tabellen'!$B$3:$C$100,2,FALSE)</f>
        <v>0</v>
      </c>
      <c r="AG22" s="259">
        <f t="shared" ref="AG22:AG29" si="2">E22*1000</f>
        <v>0</v>
      </c>
      <c r="AH22" s="259">
        <f>VLOOKUP(AF22,'Wirtschaftsdünger Tabellen'!$C$3:$Q$100,5,FALSE)*(AG22/1000)</f>
        <v>0</v>
      </c>
      <c r="AI22" s="259">
        <f>VLOOKUP(AF22,'Wirtschaftsdünger Tabellen'!$C$3:$Q$100,6,FALSE)*(AG22/1000)</f>
        <v>0</v>
      </c>
      <c r="AJ22" s="259">
        <f>VLOOKUP(AF22,'Wirtschaftsdünger Tabellen'!$C$3:$Q$100,7,FALSE)*(AG22/1000)</f>
        <v>0</v>
      </c>
      <c r="AK22" s="259">
        <f>VLOOKUP(AF22,'Wirtschaftsdünger Tabellen'!$C$3:$Q$100,8,FALSE)*(AG22/1000)</f>
        <v>0</v>
      </c>
      <c r="AL22" s="259">
        <f>VLOOKUP(AF22,'Wirtschaftsdünger Tabellen'!$C$3:$Q$100,9,FALSE)*(AG22/1000)</f>
        <v>0</v>
      </c>
      <c r="AM22" s="259">
        <f>VLOOKUP(AF22,'Wirtschaftsdünger Tabellen'!$C$3:$Q$100,10,FALSE)*(AG22/1000)</f>
        <v>0</v>
      </c>
      <c r="AN22" s="259">
        <f>VLOOKUP(AF22,'Wirtschaftsdünger Tabellen'!$C$3:$Q$100,11,FALSE)*(AG22/1000)</f>
        <v>0</v>
      </c>
      <c r="AO22" s="259">
        <f>VLOOKUP(AF22,'Wirtschaftsdünger Tabellen'!$C$3:$Q$100,12,FALSE)*(AG22/1000)</f>
        <v>0</v>
      </c>
      <c r="AP22" s="259">
        <f>VLOOKUP(AF22,'Wirtschaftsdünger Tabellen'!$C$3:$Q$100,13,FALSE)*(AG22/1000)</f>
        <v>0</v>
      </c>
      <c r="AQ22" s="259">
        <f>VLOOKUP(AF22,'Wirtschaftsdünger Tabellen'!$C$3:$Q$100,14,FALSE)*(AG22/1000)</f>
        <v>0</v>
      </c>
      <c r="AR22" s="99">
        <f t="shared" ref="AR22:BB29" si="3">AVERAGE(I6,U14,AG22)</f>
        <v>0</v>
      </c>
      <c r="AS22" s="81">
        <f t="shared" si="3"/>
        <v>0</v>
      </c>
      <c r="AT22" s="81">
        <f t="shared" si="3"/>
        <v>0</v>
      </c>
      <c r="AU22" s="81">
        <f t="shared" si="3"/>
        <v>0</v>
      </c>
      <c r="AV22" s="81">
        <f t="shared" si="3"/>
        <v>0</v>
      </c>
      <c r="AW22" s="81">
        <f t="shared" si="3"/>
        <v>0</v>
      </c>
      <c r="AX22" s="81">
        <f t="shared" si="3"/>
        <v>0</v>
      </c>
      <c r="AY22" s="81">
        <f t="shared" si="3"/>
        <v>0</v>
      </c>
      <c r="AZ22" s="81">
        <f t="shared" si="3"/>
        <v>0</v>
      </c>
      <c r="BA22" s="81">
        <f t="shared" si="3"/>
        <v>0</v>
      </c>
      <c r="BB22" s="81">
        <f t="shared" si="3"/>
        <v>0</v>
      </c>
    </row>
    <row r="23" spans="1:54" ht="19.149999999999999" customHeight="1" thickBot="1" x14ac:dyDescent="0.35">
      <c r="A23" s="1460"/>
      <c r="B23" s="213" t="s">
        <v>669</v>
      </c>
      <c r="C23" s="642"/>
      <c r="D23" s="643"/>
      <c r="E23" s="643"/>
      <c r="F23" s="682"/>
      <c r="G23" s="102"/>
      <c r="H23" s="99"/>
      <c r="I23" s="81"/>
      <c r="J23" s="81"/>
      <c r="K23" s="81"/>
      <c r="L23" s="81"/>
      <c r="M23" s="81"/>
      <c r="N23" s="81"/>
      <c r="O23" s="81"/>
      <c r="P23" s="81"/>
      <c r="Q23" s="81"/>
      <c r="R23" s="81"/>
      <c r="S23" s="81"/>
      <c r="T23" s="81"/>
      <c r="U23" s="81"/>
      <c r="V23" s="81"/>
      <c r="W23" s="81"/>
      <c r="X23" s="81"/>
      <c r="Y23" s="81"/>
      <c r="Z23" s="81"/>
      <c r="AA23" s="81"/>
      <c r="AB23" s="81"/>
      <c r="AC23" s="81"/>
      <c r="AD23" s="81"/>
      <c r="AE23" s="95"/>
      <c r="AF23" s="258">
        <f>VLOOKUP(B23,'Wirtschaftsdünger Tabellen'!$B$3:$C$100,2,FALSE)</f>
        <v>0</v>
      </c>
      <c r="AG23" s="259">
        <f t="shared" si="2"/>
        <v>0</v>
      </c>
      <c r="AH23" s="259">
        <f>VLOOKUP(AF23,'Wirtschaftsdünger Tabellen'!$C$3:$Q$100,5,FALSE)*(AG23/1000)</f>
        <v>0</v>
      </c>
      <c r="AI23" s="259">
        <f>VLOOKUP(AF23,'Wirtschaftsdünger Tabellen'!$C$3:$Q$100,6,FALSE)*(AG23/1000)</f>
        <v>0</v>
      </c>
      <c r="AJ23" s="259">
        <f>VLOOKUP(AF23,'Wirtschaftsdünger Tabellen'!$C$3:$Q$100,7,FALSE)*(AG23/1000)</f>
        <v>0</v>
      </c>
      <c r="AK23" s="259">
        <f>VLOOKUP(AF23,'Wirtschaftsdünger Tabellen'!$C$3:$Q$100,8,FALSE)*(AG23/1000)</f>
        <v>0</v>
      </c>
      <c r="AL23" s="259">
        <f>VLOOKUP(AF23,'Wirtschaftsdünger Tabellen'!$C$3:$Q$100,9,FALSE)*(AG23/1000)</f>
        <v>0</v>
      </c>
      <c r="AM23" s="259">
        <f>VLOOKUP(AF23,'Wirtschaftsdünger Tabellen'!$C$3:$Q$100,10,FALSE)*(AG23/1000)</f>
        <v>0</v>
      </c>
      <c r="AN23" s="259">
        <f>VLOOKUP(AF23,'Wirtschaftsdünger Tabellen'!$C$3:$Q$100,11,FALSE)*(AG23/1000)</f>
        <v>0</v>
      </c>
      <c r="AO23" s="259">
        <f>VLOOKUP(AF23,'Wirtschaftsdünger Tabellen'!$C$3:$Q$100,12,FALSE)*(AG23/1000)</f>
        <v>0</v>
      </c>
      <c r="AP23" s="259">
        <f>VLOOKUP(AF23,'Wirtschaftsdünger Tabellen'!$C$3:$Q$100,13,FALSE)*(AG23/1000)</f>
        <v>0</v>
      </c>
      <c r="AQ23" s="259">
        <f>VLOOKUP(AF23,'Wirtschaftsdünger Tabellen'!$C$3:$Q$100,14,FALSE)*(AG23/1000)</f>
        <v>0</v>
      </c>
      <c r="AR23" s="99">
        <f t="shared" si="3"/>
        <v>0</v>
      </c>
      <c r="AS23" s="81">
        <f t="shared" si="3"/>
        <v>0</v>
      </c>
      <c r="AT23" s="81">
        <f t="shared" si="3"/>
        <v>0</v>
      </c>
      <c r="AU23" s="81">
        <f t="shared" si="3"/>
        <v>0</v>
      </c>
      <c r="AV23" s="81">
        <f t="shared" si="3"/>
        <v>0</v>
      </c>
      <c r="AW23" s="81">
        <f t="shared" si="3"/>
        <v>0</v>
      </c>
      <c r="AX23" s="81">
        <f t="shared" si="3"/>
        <v>0</v>
      </c>
      <c r="AY23" s="81">
        <f t="shared" si="3"/>
        <v>0</v>
      </c>
      <c r="AZ23" s="81">
        <f t="shared" si="3"/>
        <v>0</v>
      </c>
      <c r="BA23" s="81">
        <f t="shared" si="3"/>
        <v>0</v>
      </c>
      <c r="BB23" s="81">
        <f t="shared" si="3"/>
        <v>0</v>
      </c>
    </row>
    <row r="24" spans="1:54" ht="19.149999999999999" customHeight="1" thickBot="1" x14ac:dyDescent="0.35">
      <c r="A24" s="1460"/>
      <c r="B24" s="213" t="s">
        <v>669</v>
      </c>
      <c r="C24" s="642"/>
      <c r="D24" s="643"/>
      <c r="E24" s="643"/>
      <c r="F24" s="682"/>
      <c r="G24" s="102"/>
      <c r="H24" s="99"/>
      <c r="I24" s="81"/>
      <c r="J24" s="81"/>
      <c r="K24" s="81"/>
      <c r="L24" s="81"/>
      <c r="M24" s="81"/>
      <c r="N24" s="81"/>
      <c r="O24" s="81"/>
      <c r="P24" s="81"/>
      <c r="Q24" s="81"/>
      <c r="R24" s="81"/>
      <c r="S24" s="81"/>
      <c r="T24" s="81"/>
      <c r="U24" s="81"/>
      <c r="V24" s="81"/>
      <c r="W24" s="81"/>
      <c r="X24" s="81"/>
      <c r="Y24" s="81"/>
      <c r="Z24" s="81"/>
      <c r="AA24" s="81"/>
      <c r="AB24" s="81"/>
      <c r="AC24" s="81"/>
      <c r="AD24" s="81"/>
      <c r="AE24" s="95"/>
      <c r="AF24" s="258">
        <f>VLOOKUP(B24,'Wirtschaftsdünger Tabellen'!$B$3:$C$100,2,FALSE)</f>
        <v>0</v>
      </c>
      <c r="AG24" s="259">
        <f t="shared" si="2"/>
        <v>0</v>
      </c>
      <c r="AH24" s="259">
        <f>VLOOKUP(AF24,'Wirtschaftsdünger Tabellen'!$C$3:$Q$100,5,FALSE)*(AG24/1000)</f>
        <v>0</v>
      </c>
      <c r="AI24" s="259">
        <f>VLOOKUP(AF24,'Wirtschaftsdünger Tabellen'!$C$3:$Q$100,6,FALSE)*(AG24/1000)</f>
        <v>0</v>
      </c>
      <c r="AJ24" s="259">
        <f>VLOOKUP(AF24,'Wirtschaftsdünger Tabellen'!$C$3:$Q$100,7,FALSE)*(AG24/1000)</f>
        <v>0</v>
      </c>
      <c r="AK24" s="259">
        <f>VLOOKUP(AF24,'Wirtschaftsdünger Tabellen'!$C$3:$Q$100,8,FALSE)*(AG24/1000)</f>
        <v>0</v>
      </c>
      <c r="AL24" s="259">
        <f>VLOOKUP(AF24,'Wirtschaftsdünger Tabellen'!$C$3:$Q$100,9,FALSE)*(AG24/1000)</f>
        <v>0</v>
      </c>
      <c r="AM24" s="259">
        <f>VLOOKUP(AF24,'Wirtschaftsdünger Tabellen'!$C$3:$Q$100,10,FALSE)*(AG24/1000)</f>
        <v>0</v>
      </c>
      <c r="AN24" s="259">
        <f>VLOOKUP(AF24,'Wirtschaftsdünger Tabellen'!$C$3:$Q$100,11,FALSE)*(AG24/1000)</f>
        <v>0</v>
      </c>
      <c r="AO24" s="259">
        <f>VLOOKUP(AF24,'Wirtschaftsdünger Tabellen'!$C$3:$Q$100,12,FALSE)*(AG24/1000)</f>
        <v>0</v>
      </c>
      <c r="AP24" s="259">
        <f>VLOOKUP(AF24,'Wirtschaftsdünger Tabellen'!$C$3:$Q$100,13,FALSE)*(AG24/1000)</f>
        <v>0</v>
      </c>
      <c r="AQ24" s="259">
        <f>VLOOKUP(AF24,'Wirtschaftsdünger Tabellen'!$C$3:$Q$100,14,FALSE)*(AG24/1000)</f>
        <v>0</v>
      </c>
      <c r="AR24" s="99">
        <f t="shared" si="3"/>
        <v>0</v>
      </c>
      <c r="AS24" s="81">
        <f t="shared" si="3"/>
        <v>0</v>
      </c>
      <c r="AT24" s="81">
        <f t="shared" si="3"/>
        <v>0</v>
      </c>
      <c r="AU24" s="81">
        <f t="shared" si="3"/>
        <v>0</v>
      </c>
      <c r="AV24" s="81">
        <f t="shared" si="3"/>
        <v>0</v>
      </c>
      <c r="AW24" s="81">
        <f t="shared" si="3"/>
        <v>0</v>
      </c>
      <c r="AX24" s="81">
        <f t="shared" si="3"/>
        <v>0</v>
      </c>
      <c r="AY24" s="81">
        <f t="shared" si="3"/>
        <v>0</v>
      </c>
      <c r="AZ24" s="81">
        <f t="shared" si="3"/>
        <v>0</v>
      </c>
      <c r="BA24" s="81">
        <f t="shared" si="3"/>
        <v>0</v>
      </c>
      <c r="BB24" s="81">
        <f t="shared" si="3"/>
        <v>0</v>
      </c>
    </row>
    <row r="25" spans="1:54" ht="19.149999999999999" customHeight="1" thickBot="1" x14ac:dyDescent="0.35">
      <c r="A25" s="1460"/>
      <c r="B25" s="213" t="s">
        <v>669</v>
      </c>
      <c r="C25" s="642"/>
      <c r="D25" s="643"/>
      <c r="E25" s="643"/>
      <c r="F25" s="682"/>
      <c r="G25" s="102"/>
      <c r="H25" s="99"/>
      <c r="I25" s="81"/>
      <c r="J25" s="81"/>
      <c r="K25" s="81"/>
      <c r="L25" s="81"/>
      <c r="M25" s="81"/>
      <c r="N25" s="81"/>
      <c r="O25" s="81"/>
      <c r="P25" s="81"/>
      <c r="Q25" s="81"/>
      <c r="R25" s="81"/>
      <c r="S25" s="81"/>
      <c r="T25" s="81"/>
      <c r="U25" s="81"/>
      <c r="V25" s="81"/>
      <c r="W25" s="81"/>
      <c r="X25" s="81"/>
      <c r="Y25" s="81"/>
      <c r="Z25" s="81"/>
      <c r="AA25" s="81"/>
      <c r="AB25" s="81"/>
      <c r="AC25" s="81"/>
      <c r="AD25" s="81"/>
      <c r="AE25" s="95"/>
      <c r="AF25" s="258">
        <f>VLOOKUP(B25,'Wirtschaftsdünger Tabellen'!$B$3:$C$100,2,FALSE)</f>
        <v>0</v>
      </c>
      <c r="AG25" s="259">
        <f t="shared" si="2"/>
        <v>0</v>
      </c>
      <c r="AH25" s="259">
        <f>VLOOKUP(AF25,'Wirtschaftsdünger Tabellen'!$C$3:$Q$100,5,FALSE)*(AG25/1000)</f>
        <v>0</v>
      </c>
      <c r="AI25" s="259">
        <f>VLOOKUP(AF25,'Wirtschaftsdünger Tabellen'!$C$3:$Q$100,6,FALSE)*(AG25/1000)</f>
        <v>0</v>
      </c>
      <c r="AJ25" s="259">
        <f>VLOOKUP(AF25,'Wirtschaftsdünger Tabellen'!$C$3:$Q$100,7,FALSE)*(AG25/1000)</f>
        <v>0</v>
      </c>
      <c r="AK25" s="259">
        <f>VLOOKUP(AF25,'Wirtschaftsdünger Tabellen'!$C$3:$Q$100,8,FALSE)*(AG25/1000)</f>
        <v>0</v>
      </c>
      <c r="AL25" s="259">
        <f>VLOOKUP(AF25,'Wirtschaftsdünger Tabellen'!$C$3:$Q$100,9,FALSE)*(AG25/1000)</f>
        <v>0</v>
      </c>
      <c r="AM25" s="259">
        <f>VLOOKUP(AF25,'Wirtschaftsdünger Tabellen'!$C$3:$Q$100,10,FALSE)*(AG25/1000)</f>
        <v>0</v>
      </c>
      <c r="AN25" s="259">
        <f>VLOOKUP(AF25,'Wirtschaftsdünger Tabellen'!$C$3:$Q$100,11,FALSE)*(AG25/1000)</f>
        <v>0</v>
      </c>
      <c r="AO25" s="259">
        <f>VLOOKUP(AF25,'Wirtschaftsdünger Tabellen'!$C$3:$Q$100,12,FALSE)*(AG25/1000)</f>
        <v>0</v>
      </c>
      <c r="AP25" s="259">
        <f>VLOOKUP(AF25,'Wirtschaftsdünger Tabellen'!$C$3:$Q$100,13,FALSE)*(AG25/1000)</f>
        <v>0</v>
      </c>
      <c r="AQ25" s="259">
        <f>VLOOKUP(AF25,'Wirtschaftsdünger Tabellen'!$C$3:$Q$100,14,FALSE)*(AG25/1000)</f>
        <v>0</v>
      </c>
      <c r="AR25" s="99">
        <f t="shared" si="3"/>
        <v>0</v>
      </c>
      <c r="AS25" s="81">
        <f t="shared" si="3"/>
        <v>0</v>
      </c>
      <c r="AT25" s="81">
        <f t="shared" si="3"/>
        <v>0</v>
      </c>
      <c r="AU25" s="81">
        <f t="shared" si="3"/>
        <v>0</v>
      </c>
      <c r="AV25" s="81">
        <f t="shared" si="3"/>
        <v>0</v>
      </c>
      <c r="AW25" s="81">
        <f t="shared" si="3"/>
        <v>0</v>
      </c>
      <c r="AX25" s="81">
        <f t="shared" si="3"/>
        <v>0</v>
      </c>
      <c r="AY25" s="81">
        <f t="shared" si="3"/>
        <v>0</v>
      </c>
      <c r="AZ25" s="81">
        <f t="shared" si="3"/>
        <v>0</v>
      </c>
      <c r="BA25" s="81">
        <f t="shared" si="3"/>
        <v>0</v>
      </c>
      <c r="BB25" s="81">
        <f t="shared" si="3"/>
        <v>0</v>
      </c>
    </row>
    <row r="26" spans="1:54" ht="19.149999999999999" customHeight="1" thickBot="1" x14ac:dyDescent="0.35">
      <c r="A26" s="1460"/>
      <c r="B26" s="213" t="s">
        <v>669</v>
      </c>
      <c r="C26" s="642"/>
      <c r="D26" s="643"/>
      <c r="E26" s="643"/>
      <c r="F26" s="682"/>
      <c r="G26" s="102"/>
      <c r="H26" s="99"/>
      <c r="I26" s="81"/>
      <c r="J26" s="81"/>
      <c r="K26" s="81"/>
      <c r="L26" s="81"/>
      <c r="M26" s="81"/>
      <c r="N26" s="81"/>
      <c r="O26" s="81"/>
      <c r="P26" s="81"/>
      <c r="Q26" s="81"/>
      <c r="R26" s="81"/>
      <c r="S26" s="81"/>
      <c r="T26" s="81"/>
      <c r="U26" s="81"/>
      <c r="V26" s="81"/>
      <c r="W26" s="81"/>
      <c r="X26" s="81"/>
      <c r="Y26" s="81"/>
      <c r="Z26" s="81"/>
      <c r="AA26" s="81"/>
      <c r="AB26" s="81"/>
      <c r="AC26" s="81"/>
      <c r="AD26" s="81"/>
      <c r="AE26" s="95"/>
      <c r="AF26" s="258">
        <f>VLOOKUP(B26,'Wirtschaftsdünger Tabellen'!$B$3:$C$100,2,FALSE)</f>
        <v>0</v>
      </c>
      <c r="AG26" s="259">
        <f t="shared" si="2"/>
        <v>0</v>
      </c>
      <c r="AH26" s="259">
        <f>VLOOKUP(AF26,'Wirtschaftsdünger Tabellen'!$C$3:$Q$100,5,FALSE)*(AG26/1000)</f>
        <v>0</v>
      </c>
      <c r="AI26" s="259">
        <f>VLOOKUP(AF26,'Wirtschaftsdünger Tabellen'!$C$3:$Q$100,6,FALSE)*(AG26/1000)</f>
        <v>0</v>
      </c>
      <c r="AJ26" s="259">
        <f>VLOOKUP(AF26,'Wirtschaftsdünger Tabellen'!$C$3:$Q$100,7,FALSE)*(AG26/1000)</f>
        <v>0</v>
      </c>
      <c r="AK26" s="259">
        <f>VLOOKUP(AF26,'Wirtschaftsdünger Tabellen'!$C$3:$Q$100,8,FALSE)*(AG26/1000)</f>
        <v>0</v>
      </c>
      <c r="AL26" s="259">
        <f>VLOOKUP(AF26,'Wirtschaftsdünger Tabellen'!$C$3:$Q$100,9,FALSE)*(AG26/1000)</f>
        <v>0</v>
      </c>
      <c r="AM26" s="259">
        <f>VLOOKUP(AF26,'Wirtschaftsdünger Tabellen'!$C$3:$Q$100,10,FALSE)*(AG26/1000)</f>
        <v>0</v>
      </c>
      <c r="AN26" s="259">
        <f>VLOOKUP(AF26,'Wirtschaftsdünger Tabellen'!$C$3:$Q$100,11,FALSE)*(AG26/1000)</f>
        <v>0</v>
      </c>
      <c r="AO26" s="259">
        <f>VLOOKUP(AF26,'Wirtschaftsdünger Tabellen'!$C$3:$Q$100,12,FALSE)*(AG26/1000)</f>
        <v>0</v>
      </c>
      <c r="AP26" s="259">
        <f>VLOOKUP(AF26,'Wirtschaftsdünger Tabellen'!$C$3:$Q$100,13,FALSE)*(AG26/1000)</f>
        <v>0</v>
      </c>
      <c r="AQ26" s="259">
        <f>VLOOKUP(AF26,'Wirtschaftsdünger Tabellen'!$C$3:$Q$100,14,FALSE)*(AG26/1000)</f>
        <v>0</v>
      </c>
      <c r="AR26" s="99">
        <f t="shared" si="3"/>
        <v>0</v>
      </c>
      <c r="AS26" s="81">
        <f t="shared" si="3"/>
        <v>0</v>
      </c>
      <c r="AT26" s="81">
        <f t="shared" si="3"/>
        <v>0</v>
      </c>
      <c r="AU26" s="81">
        <f t="shared" si="3"/>
        <v>0</v>
      </c>
      <c r="AV26" s="81">
        <f t="shared" si="3"/>
        <v>0</v>
      </c>
      <c r="AW26" s="81">
        <f t="shared" si="3"/>
        <v>0</v>
      </c>
      <c r="AX26" s="81">
        <f t="shared" si="3"/>
        <v>0</v>
      </c>
      <c r="AY26" s="81">
        <f t="shared" si="3"/>
        <v>0</v>
      </c>
      <c r="AZ26" s="81">
        <f t="shared" si="3"/>
        <v>0</v>
      </c>
      <c r="BA26" s="81">
        <f t="shared" si="3"/>
        <v>0</v>
      </c>
      <c r="BB26" s="81">
        <f t="shared" si="3"/>
        <v>0</v>
      </c>
    </row>
    <row r="27" spans="1:54" ht="19.149999999999999" customHeight="1" thickBot="1" x14ac:dyDescent="0.35">
      <c r="A27" s="1460"/>
      <c r="B27" s="213" t="s">
        <v>669</v>
      </c>
      <c r="C27" s="642"/>
      <c r="D27" s="643"/>
      <c r="E27" s="643"/>
      <c r="F27" s="682"/>
      <c r="G27" s="102"/>
      <c r="H27" s="99"/>
      <c r="I27" s="81"/>
      <c r="J27" s="81"/>
      <c r="K27" s="81"/>
      <c r="L27" s="81"/>
      <c r="M27" s="81"/>
      <c r="N27" s="81"/>
      <c r="O27" s="81"/>
      <c r="P27" s="81"/>
      <c r="Q27" s="81"/>
      <c r="R27" s="81"/>
      <c r="S27" s="81"/>
      <c r="T27" s="81"/>
      <c r="U27" s="81"/>
      <c r="V27" s="81"/>
      <c r="W27" s="81"/>
      <c r="X27" s="81"/>
      <c r="Y27" s="81"/>
      <c r="Z27" s="81"/>
      <c r="AA27" s="81"/>
      <c r="AB27" s="81"/>
      <c r="AC27" s="81"/>
      <c r="AD27" s="81"/>
      <c r="AE27" s="95"/>
      <c r="AF27" s="258">
        <f>VLOOKUP(B27,'Wirtschaftsdünger Tabellen'!$B$3:$C$100,2,FALSE)</f>
        <v>0</v>
      </c>
      <c r="AG27" s="259">
        <f t="shared" si="2"/>
        <v>0</v>
      </c>
      <c r="AH27" s="259">
        <f>VLOOKUP(AF27,'Wirtschaftsdünger Tabellen'!$C$3:$Q$100,5,FALSE)*(AG27/1000)</f>
        <v>0</v>
      </c>
      <c r="AI27" s="259">
        <f>VLOOKUP(AF27,'Wirtschaftsdünger Tabellen'!$C$3:$Q$100,6,FALSE)*(AG27/1000)</f>
        <v>0</v>
      </c>
      <c r="AJ27" s="259">
        <f>VLOOKUP(AF27,'Wirtschaftsdünger Tabellen'!$C$3:$Q$100,7,FALSE)*(AG27/1000)</f>
        <v>0</v>
      </c>
      <c r="AK27" s="259">
        <f>VLOOKUP(AF27,'Wirtschaftsdünger Tabellen'!$C$3:$Q$100,8,FALSE)*(AG27/1000)</f>
        <v>0</v>
      </c>
      <c r="AL27" s="259">
        <f>VLOOKUP(AF27,'Wirtschaftsdünger Tabellen'!$C$3:$Q$100,9,FALSE)*(AG27/1000)</f>
        <v>0</v>
      </c>
      <c r="AM27" s="259">
        <f>VLOOKUP(AF27,'Wirtschaftsdünger Tabellen'!$C$3:$Q$100,10,FALSE)*(AG27/1000)</f>
        <v>0</v>
      </c>
      <c r="AN27" s="259">
        <f>VLOOKUP(AF27,'Wirtschaftsdünger Tabellen'!$C$3:$Q$100,11,FALSE)*(AG27/1000)</f>
        <v>0</v>
      </c>
      <c r="AO27" s="259">
        <f>VLOOKUP(AF27,'Wirtschaftsdünger Tabellen'!$C$3:$Q$100,12,FALSE)*(AG27/1000)</f>
        <v>0</v>
      </c>
      <c r="AP27" s="259">
        <f>VLOOKUP(AF27,'Wirtschaftsdünger Tabellen'!$C$3:$Q$100,13,FALSE)*(AG27/1000)</f>
        <v>0</v>
      </c>
      <c r="AQ27" s="259">
        <f>VLOOKUP(AF27,'Wirtschaftsdünger Tabellen'!$C$3:$Q$100,14,FALSE)*(AG27/1000)</f>
        <v>0</v>
      </c>
      <c r="AR27" s="99">
        <f t="shared" si="3"/>
        <v>0</v>
      </c>
      <c r="AS27" s="81">
        <f t="shared" si="3"/>
        <v>0</v>
      </c>
      <c r="AT27" s="81">
        <f t="shared" si="3"/>
        <v>0</v>
      </c>
      <c r="AU27" s="81">
        <f t="shared" si="3"/>
        <v>0</v>
      </c>
      <c r="AV27" s="81">
        <f t="shared" si="3"/>
        <v>0</v>
      </c>
      <c r="AW27" s="81">
        <f t="shared" si="3"/>
        <v>0</v>
      </c>
      <c r="AX27" s="81">
        <f t="shared" si="3"/>
        <v>0</v>
      </c>
      <c r="AY27" s="81">
        <f t="shared" si="3"/>
        <v>0</v>
      </c>
      <c r="AZ27" s="81">
        <f t="shared" si="3"/>
        <v>0</v>
      </c>
      <c r="BA27" s="81">
        <f t="shared" si="3"/>
        <v>0</v>
      </c>
      <c r="BB27" s="81">
        <f t="shared" si="3"/>
        <v>0</v>
      </c>
    </row>
    <row r="28" spans="1:54" ht="19.149999999999999" customHeight="1" thickBot="1" x14ac:dyDescent="0.35">
      <c r="A28" s="1460"/>
      <c r="B28" s="213" t="s">
        <v>669</v>
      </c>
      <c r="C28" s="642"/>
      <c r="D28" s="643"/>
      <c r="E28" s="643"/>
      <c r="F28" s="682"/>
      <c r="G28" s="102"/>
      <c r="H28" s="99"/>
      <c r="I28" s="81"/>
      <c r="J28" s="81"/>
      <c r="K28" s="81"/>
      <c r="L28" s="81"/>
      <c r="M28" s="81"/>
      <c r="N28" s="81"/>
      <c r="O28" s="81"/>
      <c r="P28" s="81"/>
      <c r="Q28" s="81"/>
      <c r="R28" s="81"/>
      <c r="S28" s="81"/>
      <c r="T28" s="81"/>
      <c r="U28" s="81"/>
      <c r="V28" s="81"/>
      <c r="W28" s="81"/>
      <c r="X28" s="81"/>
      <c r="Y28" s="81"/>
      <c r="Z28" s="81"/>
      <c r="AA28" s="81"/>
      <c r="AB28" s="81"/>
      <c r="AC28" s="81"/>
      <c r="AD28" s="81"/>
      <c r="AE28" s="95"/>
      <c r="AF28" s="258">
        <f>VLOOKUP(B28,'Wirtschaftsdünger Tabellen'!$B$3:$C$100,2,FALSE)</f>
        <v>0</v>
      </c>
      <c r="AG28" s="259">
        <f t="shared" si="2"/>
        <v>0</v>
      </c>
      <c r="AH28" s="259">
        <f>VLOOKUP(AF28,'Wirtschaftsdünger Tabellen'!$C$3:$Q$100,5,FALSE)*(AG28/1000)</f>
        <v>0</v>
      </c>
      <c r="AI28" s="259">
        <f>VLOOKUP(AF28,'Wirtschaftsdünger Tabellen'!$C$3:$Q$100,6,FALSE)*(AG28/1000)</f>
        <v>0</v>
      </c>
      <c r="AJ28" s="259">
        <f>VLOOKUP(AF28,'Wirtschaftsdünger Tabellen'!$C$3:$Q$100,7,FALSE)*(AG28/1000)</f>
        <v>0</v>
      </c>
      <c r="AK28" s="259">
        <f>VLOOKUP(AF28,'Wirtschaftsdünger Tabellen'!$C$3:$Q$100,8,FALSE)*(AG28/1000)</f>
        <v>0</v>
      </c>
      <c r="AL28" s="259">
        <f>VLOOKUP(AF28,'Wirtschaftsdünger Tabellen'!$C$3:$Q$100,9,FALSE)*(AG28/1000)</f>
        <v>0</v>
      </c>
      <c r="AM28" s="259">
        <f>VLOOKUP(AF28,'Wirtschaftsdünger Tabellen'!$C$3:$Q$100,10,FALSE)*(AG28/1000)</f>
        <v>0</v>
      </c>
      <c r="AN28" s="259">
        <f>VLOOKUP(AF28,'Wirtschaftsdünger Tabellen'!$C$3:$Q$100,11,FALSE)*(AG28/1000)</f>
        <v>0</v>
      </c>
      <c r="AO28" s="259">
        <f>VLOOKUP(AF28,'Wirtschaftsdünger Tabellen'!$C$3:$Q$100,12,FALSE)*(AG28/1000)</f>
        <v>0</v>
      </c>
      <c r="AP28" s="259">
        <f>VLOOKUP(AF28,'Wirtschaftsdünger Tabellen'!$C$3:$Q$100,13,FALSE)*(AG28/1000)</f>
        <v>0</v>
      </c>
      <c r="AQ28" s="259">
        <f>VLOOKUP(AF28,'Wirtschaftsdünger Tabellen'!$C$3:$Q$100,14,FALSE)*(AG28/1000)</f>
        <v>0</v>
      </c>
      <c r="AR28" s="99">
        <f t="shared" si="3"/>
        <v>0</v>
      </c>
      <c r="AS28" s="81">
        <f t="shared" si="3"/>
        <v>0</v>
      </c>
      <c r="AT28" s="81">
        <f t="shared" si="3"/>
        <v>0</v>
      </c>
      <c r="AU28" s="81">
        <f t="shared" si="3"/>
        <v>0</v>
      </c>
      <c r="AV28" s="81">
        <f t="shared" si="3"/>
        <v>0</v>
      </c>
      <c r="AW28" s="81">
        <f t="shared" si="3"/>
        <v>0</v>
      </c>
      <c r="AX28" s="81">
        <f t="shared" si="3"/>
        <v>0</v>
      </c>
      <c r="AY28" s="81">
        <f t="shared" si="3"/>
        <v>0</v>
      </c>
      <c r="AZ28" s="81">
        <f t="shared" si="3"/>
        <v>0</v>
      </c>
      <c r="BA28" s="81">
        <f t="shared" si="3"/>
        <v>0</v>
      </c>
      <c r="BB28" s="81">
        <f t="shared" si="3"/>
        <v>0</v>
      </c>
    </row>
    <row r="29" spans="1:54" ht="19.149999999999999" customHeight="1" thickBot="1" x14ac:dyDescent="0.35">
      <c r="A29" s="1460"/>
      <c r="B29" s="213" t="s">
        <v>669</v>
      </c>
      <c r="C29" s="642"/>
      <c r="D29" s="643"/>
      <c r="E29" s="643"/>
      <c r="F29" s="682"/>
      <c r="G29" s="102"/>
      <c r="H29" s="99"/>
      <c r="I29" s="81"/>
      <c r="J29" s="81"/>
      <c r="K29" s="81"/>
      <c r="L29" s="81"/>
      <c r="M29" s="81"/>
      <c r="N29" s="81"/>
      <c r="O29" s="81"/>
      <c r="P29" s="81"/>
      <c r="Q29" s="81"/>
      <c r="R29" s="81"/>
      <c r="S29" s="81"/>
      <c r="T29" s="81"/>
      <c r="U29" s="81"/>
      <c r="V29" s="81"/>
      <c r="W29" s="81"/>
      <c r="X29" s="81"/>
      <c r="Y29" s="81"/>
      <c r="Z29" s="81"/>
      <c r="AA29" s="81"/>
      <c r="AB29" s="81"/>
      <c r="AC29" s="81"/>
      <c r="AD29" s="81"/>
      <c r="AE29" s="95"/>
      <c r="AF29" s="258">
        <f>VLOOKUP(B29,'Wirtschaftsdünger Tabellen'!$B$3:$C$100,2,FALSE)</f>
        <v>0</v>
      </c>
      <c r="AG29" s="259">
        <f t="shared" si="2"/>
        <v>0</v>
      </c>
      <c r="AH29" s="259">
        <f>VLOOKUP(AF29,'Wirtschaftsdünger Tabellen'!$C$3:$Q$100,5,FALSE)*(AG29/1000)</f>
        <v>0</v>
      </c>
      <c r="AI29" s="259">
        <f>VLOOKUP(AF29,'Wirtschaftsdünger Tabellen'!$C$3:$Q$100,6,FALSE)*(AG29/1000)</f>
        <v>0</v>
      </c>
      <c r="AJ29" s="259">
        <f>VLOOKUP(AF29,'Wirtschaftsdünger Tabellen'!$C$3:$Q$100,7,FALSE)*(AG29/1000)</f>
        <v>0</v>
      </c>
      <c r="AK29" s="259">
        <f>VLOOKUP(AF29,'Wirtschaftsdünger Tabellen'!$C$3:$Q$100,8,FALSE)*(AG29/1000)</f>
        <v>0</v>
      </c>
      <c r="AL29" s="259">
        <f>VLOOKUP(AF29,'Wirtschaftsdünger Tabellen'!$C$3:$Q$100,9,FALSE)*(AG29/1000)</f>
        <v>0</v>
      </c>
      <c r="AM29" s="259">
        <f>VLOOKUP(AF29,'Wirtschaftsdünger Tabellen'!$C$3:$Q$100,10,FALSE)*(AG29/1000)</f>
        <v>0</v>
      </c>
      <c r="AN29" s="259">
        <f>VLOOKUP(AF29,'Wirtschaftsdünger Tabellen'!$C$3:$Q$100,11,FALSE)*(AG29/1000)</f>
        <v>0</v>
      </c>
      <c r="AO29" s="259">
        <f>VLOOKUP(AF29,'Wirtschaftsdünger Tabellen'!$C$3:$Q$100,12,FALSE)*(AG29/1000)</f>
        <v>0</v>
      </c>
      <c r="AP29" s="259">
        <f>VLOOKUP(AF29,'Wirtschaftsdünger Tabellen'!$C$3:$Q$100,13,FALSE)*(AG29/1000)</f>
        <v>0</v>
      </c>
      <c r="AQ29" s="259">
        <f>VLOOKUP(AF29,'Wirtschaftsdünger Tabellen'!$C$3:$Q$100,14,FALSE)*(AG29/1000)</f>
        <v>0</v>
      </c>
      <c r="AR29" s="99">
        <f t="shared" si="3"/>
        <v>0</v>
      </c>
      <c r="AS29" s="81">
        <f t="shared" si="3"/>
        <v>0</v>
      </c>
      <c r="AT29" s="81">
        <f t="shared" si="3"/>
        <v>0</v>
      </c>
      <c r="AU29" s="81">
        <f t="shared" si="3"/>
        <v>0</v>
      </c>
      <c r="AV29" s="81">
        <f t="shared" si="3"/>
        <v>0</v>
      </c>
      <c r="AW29" s="81">
        <f t="shared" si="3"/>
        <v>0</v>
      </c>
      <c r="AX29" s="81">
        <f t="shared" si="3"/>
        <v>0</v>
      </c>
      <c r="AY29" s="81">
        <f t="shared" si="3"/>
        <v>0</v>
      </c>
      <c r="AZ29" s="81">
        <f t="shared" si="3"/>
        <v>0</v>
      </c>
      <c r="BA29" s="81">
        <f t="shared" si="3"/>
        <v>0</v>
      </c>
      <c r="BB29" s="81">
        <f t="shared" si="3"/>
        <v>0</v>
      </c>
    </row>
    <row r="30" spans="1:54" ht="18" x14ac:dyDescent="0.4">
      <c r="A30" s="1265" t="s">
        <v>652</v>
      </c>
      <c r="B30" s="1265"/>
      <c r="C30" s="1265"/>
      <c r="D30" s="1265"/>
      <c r="E30" s="1265"/>
      <c r="F30" s="1265"/>
      <c r="G30" s="1463"/>
      <c r="H30" s="1268">
        <f>Betriebsdaten!$B$29</f>
        <v>2022</v>
      </c>
      <c r="I30" s="1269"/>
      <c r="J30" s="1269"/>
      <c r="K30" s="1269"/>
      <c r="L30" s="1269"/>
      <c r="M30" s="1270"/>
      <c r="N30" s="1270"/>
      <c r="O30" s="1269"/>
      <c r="P30" s="1269"/>
      <c r="Q30" s="1269"/>
      <c r="R30" s="1269"/>
      <c r="S30" s="1271"/>
      <c r="T30" s="1272">
        <f>Betriebsdaten!$B$30</f>
        <v>2021</v>
      </c>
      <c r="U30" s="1273"/>
      <c r="V30" s="1273"/>
      <c r="W30" s="1273"/>
      <c r="X30" s="1273"/>
      <c r="Y30" s="1273"/>
      <c r="Z30" s="1273"/>
      <c r="AA30" s="1273"/>
      <c r="AB30" s="1273"/>
      <c r="AC30" s="1273"/>
      <c r="AD30" s="1273"/>
      <c r="AE30" s="1275"/>
      <c r="AF30" s="1464">
        <f>Betriebsdaten!$B$31</f>
        <v>2020</v>
      </c>
      <c r="AG30" s="1465"/>
      <c r="AH30" s="1465"/>
      <c r="AI30" s="1465"/>
      <c r="AJ30" s="1465"/>
      <c r="AK30" s="1466"/>
      <c r="AL30" s="1466"/>
      <c r="AM30" s="1465"/>
      <c r="AN30" s="1465"/>
      <c r="AO30" s="1465"/>
      <c r="AP30" s="1465"/>
      <c r="AQ30" s="1465"/>
      <c r="AR30" s="1279" t="s">
        <v>36</v>
      </c>
      <c r="AS30" s="1280"/>
      <c r="AT30" s="1280"/>
      <c r="AU30" s="1280"/>
      <c r="AV30" s="1281"/>
      <c r="AW30" s="1281"/>
      <c r="AX30" s="1280"/>
      <c r="AY30" s="1280"/>
      <c r="AZ30" s="1280"/>
      <c r="BA30" s="1280"/>
      <c r="BB30" s="1282"/>
    </row>
    <row r="31" spans="1:54" ht="17.649999999999999" customHeight="1" x14ac:dyDescent="0.45">
      <c r="A31" s="1265"/>
      <c r="B31" s="1265"/>
      <c r="C31" s="1265"/>
      <c r="D31" s="1265"/>
      <c r="E31" s="1265"/>
      <c r="F31" s="1265"/>
      <c r="G31" s="1463"/>
      <c r="H31" s="1283" t="s">
        <v>38</v>
      </c>
      <c r="I31" s="1284"/>
      <c r="J31" s="3" t="s">
        <v>32</v>
      </c>
      <c r="K31" s="2" t="s">
        <v>13</v>
      </c>
      <c r="L31" s="472" t="s">
        <v>668</v>
      </c>
      <c r="M31" s="215" t="s">
        <v>670</v>
      </c>
      <c r="N31" s="215" t="s">
        <v>671</v>
      </c>
      <c r="O31" s="473" t="s">
        <v>16</v>
      </c>
      <c r="P31" s="215" t="s">
        <v>611</v>
      </c>
      <c r="Q31" s="2" t="s">
        <v>18</v>
      </c>
      <c r="R31" s="2" t="s">
        <v>19</v>
      </c>
      <c r="S31" s="4" t="s">
        <v>20</v>
      </c>
      <c r="T31" s="1289" t="s">
        <v>38</v>
      </c>
      <c r="U31" s="1289"/>
      <c r="V31" s="21" t="s">
        <v>32</v>
      </c>
      <c r="W31" s="22" t="s">
        <v>13</v>
      </c>
      <c r="X31" s="7" t="s">
        <v>668</v>
      </c>
      <c r="Y31" s="22" t="s">
        <v>14</v>
      </c>
      <c r="Z31" s="22" t="s">
        <v>15</v>
      </c>
      <c r="AA31" s="22" t="s">
        <v>16</v>
      </c>
      <c r="AB31" s="22" t="s">
        <v>17</v>
      </c>
      <c r="AC31" s="22" t="s">
        <v>18</v>
      </c>
      <c r="AD31" s="22" t="s">
        <v>19</v>
      </c>
      <c r="AE31" s="23" t="s">
        <v>20</v>
      </c>
      <c r="AF31" s="1291" t="s">
        <v>38</v>
      </c>
      <c r="AG31" s="1291"/>
      <c r="AH31" s="14" t="s">
        <v>32</v>
      </c>
      <c r="AI31" s="15" t="s">
        <v>13</v>
      </c>
      <c r="AJ31" s="466" t="s">
        <v>668</v>
      </c>
      <c r="AK31" s="217" t="s">
        <v>670</v>
      </c>
      <c r="AL31" s="217" t="s">
        <v>671</v>
      </c>
      <c r="AM31" s="467" t="s">
        <v>16</v>
      </c>
      <c r="AN31" s="217" t="s">
        <v>611</v>
      </c>
      <c r="AO31" s="15" t="s">
        <v>18</v>
      </c>
      <c r="AP31" s="15" t="s">
        <v>19</v>
      </c>
      <c r="AQ31" s="16" t="s">
        <v>20</v>
      </c>
      <c r="AR31" s="1456" t="s">
        <v>38</v>
      </c>
      <c r="AS31" s="10" t="s">
        <v>32</v>
      </c>
      <c r="AT31" s="11" t="s">
        <v>13</v>
      </c>
      <c r="AU31" s="463" t="s">
        <v>668</v>
      </c>
      <c r="AV31" s="218" t="s">
        <v>670</v>
      </c>
      <c r="AW31" s="218" t="s">
        <v>671</v>
      </c>
      <c r="AX31" s="464" t="s">
        <v>16</v>
      </c>
      <c r="AY31" s="218" t="s">
        <v>611</v>
      </c>
      <c r="AZ31" s="11" t="s">
        <v>18</v>
      </c>
      <c r="BA31" s="11" t="s">
        <v>19</v>
      </c>
      <c r="BB31" s="12" t="s">
        <v>20</v>
      </c>
    </row>
    <row r="32" spans="1:54" ht="18" customHeight="1" thickBot="1" x14ac:dyDescent="0.35">
      <c r="A32" s="1265"/>
      <c r="B32" s="1265"/>
      <c r="C32" s="1265"/>
      <c r="D32" s="1265"/>
      <c r="E32" s="1265"/>
      <c r="F32" s="1265"/>
      <c r="G32" s="1463"/>
      <c r="H32" s="1285"/>
      <c r="I32" s="1286"/>
      <c r="J32" s="5" t="s">
        <v>729</v>
      </c>
      <c r="K32" s="5" t="s">
        <v>729</v>
      </c>
      <c r="L32" s="5" t="s">
        <v>729</v>
      </c>
      <c r="M32" s="474" t="s">
        <v>729</v>
      </c>
      <c r="N32" s="474" t="s">
        <v>729</v>
      </c>
      <c r="O32" s="5" t="s">
        <v>729</v>
      </c>
      <c r="P32" s="5" t="s">
        <v>729</v>
      </c>
      <c r="Q32" s="5" t="s">
        <v>729</v>
      </c>
      <c r="R32" s="5" t="s">
        <v>729</v>
      </c>
      <c r="S32" s="5" t="s">
        <v>729</v>
      </c>
      <c r="T32" s="1290"/>
      <c r="U32" s="1290"/>
      <c r="V32" s="83" t="s">
        <v>667</v>
      </c>
      <c r="W32" s="83" t="s">
        <v>667</v>
      </c>
      <c r="X32" s="83" t="s">
        <v>667</v>
      </c>
      <c r="Y32" s="83" t="s">
        <v>667</v>
      </c>
      <c r="Z32" s="83" t="s">
        <v>667</v>
      </c>
      <c r="AA32" s="83" t="s">
        <v>667</v>
      </c>
      <c r="AB32" s="83" t="s">
        <v>667</v>
      </c>
      <c r="AC32" s="83" t="s">
        <v>667</v>
      </c>
      <c r="AD32" s="83" t="s">
        <v>667</v>
      </c>
      <c r="AE32" s="83" t="s">
        <v>667</v>
      </c>
      <c r="AF32" s="1292"/>
      <c r="AG32" s="1292"/>
      <c r="AH32" s="17" t="s">
        <v>729</v>
      </c>
      <c r="AI32" s="17" t="s">
        <v>729</v>
      </c>
      <c r="AJ32" s="17" t="s">
        <v>729</v>
      </c>
      <c r="AK32" s="468" t="s">
        <v>729</v>
      </c>
      <c r="AL32" s="468" t="s">
        <v>729</v>
      </c>
      <c r="AM32" s="17" t="s">
        <v>729</v>
      </c>
      <c r="AN32" s="17" t="s">
        <v>729</v>
      </c>
      <c r="AO32" s="17" t="s">
        <v>729</v>
      </c>
      <c r="AP32" s="17" t="s">
        <v>729</v>
      </c>
      <c r="AQ32" s="17" t="s">
        <v>729</v>
      </c>
      <c r="AR32" s="1457"/>
      <c r="AS32" s="13" t="s">
        <v>729</v>
      </c>
      <c r="AT32" s="13" t="s">
        <v>729</v>
      </c>
      <c r="AU32" s="13" t="s">
        <v>729</v>
      </c>
      <c r="AV32" s="465" t="s">
        <v>729</v>
      </c>
      <c r="AW32" s="465" t="s">
        <v>729</v>
      </c>
      <c r="AX32" s="13" t="s">
        <v>729</v>
      </c>
      <c r="AY32" s="13" t="s">
        <v>729</v>
      </c>
      <c r="AZ32" s="13" t="s">
        <v>729</v>
      </c>
      <c r="BA32" s="13" t="s">
        <v>729</v>
      </c>
      <c r="BB32" s="13" t="s">
        <v>729</v>
      </c>
    </row>
    <row r="33" spans="1:54" ht="19.149999999999999" customHeight="1" thickTop="1" thickBot="1" x14ac:dyDescent="0.5">
      <c r="A33" s="1265"/>
      <c r="B33" s="1265"/>
      <c r="C33" s="1265"/>
      <c r="D33" s="1265"/>
      <c r="E33" s="1265"/>
      <c r="F33" s="1265"/>
      <c r="G33" s="1463"/>
      <c r="H33" s="1461"/>
      <c r="I33" s="1462"/>
      <c r="J33" s="29">
        <f t="shared" ref="J33:S33" si="4">SUM(J6:J13)</f>
        <v>0</v>
      </c>
      <c r="K33" s="29">
        <f t="shared" si="4"/>
        <v>0</v>
      </c>
      <c r="L33" s="29">
        <f t="shared" si="4"/>
        <v>0</v>
      </c>
      <c r="M33" s="29">
        <f t="shared" si="4"/>
        <v>0</v>
      </c>
      <c r="N33" s="29">
        <f t="shared" si="4"/>
        <v>0</v>
      </c>
      <c r="O33" s="29">
        <f t="shared" si="4"/>
        <v>0</v>
      </c>
      <c r="P33" s="29">
        <f t="shared" si="4"/>
        <v>0</v>
      </c>
      <c r="Q33" s="29">
        <f t="shared" si="4"/>
        <v>0</v>
      </c>
      <c r="R33" s="29">
        <f t="shared" si="4"/>
        <v>0</v>
      </c>
      <c r="S33" s="29">
        <f t="shared" si="4"/>
        <v>0</v>
      </c>
      <c r="T33" s="1454"/>
      <c r="U33" s="1454"/>
      <c r="V33" s="29">
        <f t="shared" ref="V33:AE33" si="5">SUM(V14:V21)</f>
        <v>0</v>
      </c>
      <c r="W33" s="29">
        <f t="shared" si="5"/>
        <v>0</v>
      </c>
      <c r="X33" s="29">
        <f t="shared" si="5"/>
        <v>0</v>
      </c>
      <c r="Y33" s="29">
        <f t="shared" si="5"/>
        <v>0</v>
      </c>
      <c r="Z33" s="29">
        <f t="shared" si="5"/>
        <v>0</v>
      </c>
      <c r="AA33" s="29">
        <f t="shared" si="5"/>
        <v>0</v>
      </c>
      <c r="AB33" s="29">
        <f t="shared" si="5"/>
        <v>0</v>
      </c>
      <c r="AC33" s="29">
        <f t="shared" si="5"/>
        <v>0</v>
      </c>
      <c r="AD33" s="29">
        <f t="shared" si="5"/>
        <v>0</v>
      </c>
      <c r="AE33" s="29">
        <f t="shared" si="5"/>
        <v>0</v>
      </c>
      <c r="AF33" s="1455"/>
      <c r="AG33" s="1455"/>
      <c r="AH33" s="29">
        <f t="shared" ref="AH33:AQ33" si="6">SUM(AH22:AH29)</f>
        <v>0</v>
      </c>
      <c r="AI33" s="29">
        <f t="shared" si="6"/>
        <v>0</v>
      </c>
      <c r="AJ33" s="29">
        <f t="shared" si="6"/>
        <v>0</v>
      </c>
      <c r="AK33" s="29">
        <f t="shared" si="6"/>
        <v>0</v>
      </c>
      <c r="AL33" s="29">
        <f t="shared" si="6"/>
        <v>0</v>
      </c>
      <c r="AM33" s="29">
        <f t="shared" si="6"/>
        <v>0</v>
      </c>
      <c r="AN33" s="29">
        <f t="shared" si="6"/>
        <v>0</v>
      </c>
      <c r="AO33" s="29">
        <f t="shared" si="6"/>
        <v>0</v>
      </c>
      <c r="AP33" s="29">
        <f t="shared" si="6"/>
        <v>0</v>
      </c>
      <c r="AQ33" s="29">
        <f t="shared" si="6"/>
        <v>0</v>
      </c>
      <c r="AR33" s="1458"/>
      <c r="AS33" s="70">
        <f t="shared" ref="AS33:BB33" si="7">SUM(AS22:AS29)</f>
        <v>0</v>
      </c>
      <c r="AT33" s="70">
        <f t="shared" si="7"/>
        <v>0</v>
      </c>
      <c r="AU33" s="70">
        <f t="shared" si="7"/>
        <v>0</v>
      </c>
      <c r="AV33" s="70">
        <f t="shared" si="7"/>
        <v>0</v>
      </c>
      <c r="AW33" s="70">
        <f t="shared" si="7"/>
        <v>0</v>
      </c>
      <c r="AX33" s="70">
        <f t="shared" si="7"/>
        <v>0</v>
      </c>
      <c r="AY33" s="70">
        <f t="shared" si="7"/>
        <v>0</v>
      </c>
      <c r="AZ33" s="70">
        <f t="shared" si="7"/>
        <v>0</v>
      </c>
      <c r="BA33" s="70">
        <f t="shared" si="7"/>
        <v>0</v>
      </c>
      <c r="BB33" s="70">
        <f t="shared" si="7"/>
        <v>0</v>
      </c>
    </row>
    <row r="34" spans="1:54" ht="14.65" customHeight="1" thickTop="1" x14ac:dyDescent="0.3">
      <c r="A34" s="147"/>
      <c r="B34" s="147"/>
      <c r="C34" s="147"/>
      <c r="D34" s="147"/>
      <c r="E34" s="147"/>
      <c r="F34" s="147"/>
      <c r="G34" s="148"/>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row>
    <row r="35" spans="1:54" x14ac:dyDescent="0.3">
      <c r="A35" s="147"/>
      <c r="B35" s="147"/>
      <c r="C35" s="147"/>
      <c r="D35" s="147"/>
      <c r="E35" s="147"/>
      <c r="F35" s="147"/>
      <c r="G35" s="148"/>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row>
    <row r="36" spans="1:54" x14ac:dyDescent="0.3">
      <c r="A36" s="147"/>
      <c r="B36" s="147"/>
      <c r="C36" s="147"/>
      <c r="D36" s="147"/>
      <c r="E36" s="147"/>
      <c r="F36" s="147"/>
      <c r="G36" s="148"/>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row>
    <row r="37" spans="1:54" x14ac:dyDescent="0.3">
      <c r="A37" s="147"/>
      <c r="B37" s="147"/>
      <c r="C37" s="147"/>
      <c r="D37" s="147"/>
      <c r="E37" s="147"/>
      <c r="F37" s="147"/>
      <c r="G37" s="148"/>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row>
    <row r="38" spans="1:54" x14ac:dyDescent="0.3">
      <c r="A38" s="147"/>
      <c r="B38" s="147"/>
      <c r="C38" s="147"/>
      <c r="D38" s="147"/>
      <c r="E38" s="147"/>
      <c r="F38" s="147"/>
      <c r="G38" s="148"/>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row>
  </sheetData>
  <mergeCells count="29">
    <mergeCell ref="A3:F3"/>
    <mergeCell ref="T31:U33"/>
    <mergeCell ref="AF31:AG33"/>
    <mergeCell ref="AR31:AR33"/>
    <mergeCell ref="A6:A13"/>
    <mergeCell ref="A14:A21"/>
    <mergeCell ref="A22:A29"/>
    <mergeCell ref="H31:I33"/>
    <mergeCell ref="H30:S30"/>
    <mergeCell ref="A30:G33"/>
    <mergeCell ref="T30:AE30"/>
    <mergeCell ref="AF30:AQ30"/>
    <mergeCell ref="AR30:BB30"/>
    <mergeCell ref="H3:S3"/>
    <mergeCell ref="T3:AE3"/>
    <mergeCell ref="AF3:AQ3"/>
    <mergeCell ref="AR3:BB3"/>
    <mergeCell ref="H4:H5"/>
    <mergeCell ref="I4:I5"/>
    <mergeCell ref="T4:T5"/>
    <mergeCell ref="U4:U5"/>
    <mergeCell ref="AF4:AF5"/>
    <mergeCell ref="AG4:AG5"/>
    <mergeCell ref="AR4:AR5"/>
    <mergeCell ref="H2:J2"/>
    <mergeCell ref="T2:V2"/>
    <mergeCell ref="AF2:AH2"/>
    <mergeCell ref="AR2:AT2"/>
    <mergeCell ref="A1:F1"/>
  </mergeCells>
  <pageMargins left="0.7" right="0.7" top="0.78740157499999996" bottom="0.78740157499999996" header="0.3" footer="0.3"/>
  <pageSetup paperSize="9" scale="30" orientation="portrait" r:id="rId1"/>
  <headerFooter>
    <oddHeader xml:space="preserve">&amp;LWirtschaftsdüngerabgabe&amp;C&amp;D
&amp;R&amp;G
</oddHeader>
  </headerFooter>
  <colBreaks count="2" manualBreakCount="2">
    <brk id="6" max="1048575" man="1"/>
    <brk id="31" max="38" man="1"/>
  </colBreaks>
  <drawing r:id="rId2"/>
  <legacyDrawing r:id="rId3"/>
  <legacyDrawingHF r:id="rId4"/>
  <controls>
    <mc:AlternateContent xmlns:mc="http://schemas.openxmlformats.org/markup-compatibility/2006">
      <mc:Choice Requires="x14">
        <control shapeId="94210" r:id="rId5" name="ComboBox1">
          <controlPr defaultSize="0" autoLine="0" autoPict="0" linkedCell="B6" listFillRange="'Wirtschaftsdünger Tabellen'!$B$3:$B$90" r:id="rId6">
            <anchor moveWithCells="1">
              <from>
                <xdr:col>1</xdr:col>
                <xdr:colOff>0</xdr:colOff>
                <xdr:row>5</xdr:row>
                <xdr:rowOff>0</xdr:rowOff>
              </from>
              <to>
                <xdr:col>2</xdr:col>
                <xdr:colOff>0</xdr:colOff>
                <xdr:row>6</xdr:row>
                <xdr:rowOff>0</xdr:rowOff>
              </to>
            </anchor>
          </controlPr>
        </control>
      </mc:Choice>
      <mc:Fallback>
        <control shapeId="94210" r:id="rId5" name="ComboBox1"/>
      </mc:Fallback>
    </mc:AlternateContent>
    <mc:AlternateContent xmlns:mc="http://schemas.openxmlformats.org/markup-compatibility/2006">
      <mc:Choice Requires="x14">
        <control shapeId="94211" r:id="rId7" name="ComboBox2">
          <controlPr defaultSize="0" autoLine="0" autoPict="0" linkedCell="B7" listFillRange="'Wirtschaftsdünger Tabellen'!$B$3:$B$90" r:id="rId8">
            <anchor moveWithCells="1">
              <from>
                <xdr:col>1</xdr:col>
                <xdr:colOff>0</xdr:colOff>
                <xdr:row>6</xdr:row>
                <xdr:rowOff>0</xdr:rowOff>
              </from>
              <to>
                <xdr:col>2</xdr:col>
                <xdr:colOff>0</xdr:colOff>
                <xdr:row>7</xdr:row>
                <xdr:rowOff>0</xdr:rowOff>
              </to>
            </anchor>
          </controlPr>
        </control>
      </mc:Choice>
      <mc:Fallback>
        <control shapeId="94211" r:id="rId7" name="ComboBox2"/>
      </mc:Fallback>
    </mc:AlternateContent>
    <mc:AlternateContent xmlns:mc="http://schemas.openxmlformats.org/markup-compatibility/2006">
      <mc:Choice Requires="x14">
        <control shapeId="94212" r:id="rId9" name="ComboBox3">
          <controlPr defaultSize="0" autoLine="0" autoPict="0" linkedCell="B8" listFillRange="'Wirtschaftsdünger Tabellen'!$B$3:$B$90" r:id="rId10">
            <anchor moveWithCells="1">
              <from>
                <xdr:col>1</xdr:col>
                <xdr:colOff>0</xdr:colOff>
                <xdr:row>7</xdr:row>
                <xdr:rowOff>0</xdr:rowOff>
              </from>
              <to>
                <xdr:col>2</xdr:col>
                <xdr:colOff>0</xdr:colOff>
                <xdr:row>8</xdr:row>
                <xdr:rowOff>0</xdr:rowOff>
              </to>
            </anchor>
          </controlPr>
        </control>
      </mc:Choice>
      <mc:Fallback>
        <control shapeId="94212" r:id="rId9" name="ComboBox3"/>
      </mc:Fallback>
    </mc:AlternateContent>
    <mc:AlternateContent xmlns:mc="http://schemas.openxmlformats.org/markup-compatibility/2006">
      <mc:Choice Requires="x14">
        <control shapeId="94213" r:id="rId11" name="ComboBox4">
          <controlPr defaultSize="0" autoLine="0" autoPict="0" linkedCell="B9" listFillRange="'Wirtschaftsdünger Tabellen'!$B$3:$B$90" r:id="rId12">
            <anchor moveWithCells="1">
              <from>
                <xdr:col>1</xdr:col>
                <xdr:colOff>0</xdr:colOff>
                <xdr:row>8</xdr:row>
                <xdr:rowOff>0</xdr:rowOff>
              </from>
              <to>
                <xdr:col>2</xdr:col>
                <xdr:colOff>0</xdr:colOff>
                <xdr:row>9</xdr:row>
                <xdr:rowOff>0</xdr:rowOff>
              </to>
            </anchor>
          </controlPr>
        </control>
      </mc:Choice>
      <mc:Fallback>
        <control shapeId="94213" r:id="rId11" name="ComboBox4"/>
      </mc:Fallback>
    </mc:AlternateContent>
    <mc:AlternateContent xmlns:mc="http://schemas.openxmlformats.org/markup-compatibility/2006">
      <mc:Choice Requires="x14">
        <control shapeId="94214" r:id="rId13" name="ComboBox5">
          <controlPr defaultSize="0" autoLine="0" autoPict="0" linkedCell="B10" listFillRange="'Wirtschaftsdünger Tabellen'!$B$3:$B$90" r:id="rId14">
            <anchor moveWithCells="1">
              <from>
                <xdr:col>1</xdr:col>
                <xdr:colOff>0</xdr:colOff>
                <xdr:row>9</xdr:row>
                <xdr:rowOff>0</xdr:rowOff>
              </from>
              <to>
                <xdr:col>2</xdr:col>
                <xdr:colOff>0</xdr:colOff>
                <xdr:row>10</xdr:row>
                <xdr:rowOff>0</xdr:rowOff>
              </to>
            </anchor>
          </controlPr>
        </control>
      </mc:Choice>
      <mc:Fallback>
        <control shapeId="94214" r:id="rId13" name="ComboBox5"/>
      </mc:Fallback>
    </mc:AlternateContent>
    <mc:AlternateContent xmlns:mc="http://schemas.openxmlformats.org/markup-compatibility/2006">
      <mc:Choice Requires="x14">
        <control shapeId="94215" r:id="rId15" name="ComboBox6">
          <controlPr defaultSize="0" autoLine="0" autoPict="0" linkedCell="B11" listFillRange="'Wirtschaftsdünger Tabellen'!$B$3:$B$90" r:id="rId16">
            <anchor moveWithCells="1">
              <from>
                <xdr:col>1</xdr:col>
                <xdr:colOff>0</xdr:colOff>
                <xdr:row>10</xdr:row>
                <xdr:rowOff>0</xdr:rowOff>
              </from>
              <to>
                <xdr:col>2</xdr:col>
                <xdr:colOff>0</xdr:colOff>
                <xdr:row>11</xdr:row>
                <xdr:rowOff>0</xdr:rowOff>
              </to>
            </anchor>
          </controlPr>
        </control>
      </mc:Choice>
      <mc:Fallback>
        <control shapeId="94215" r:id="rId15" name="ComboBox6"/>
      </mc:Fallback>
    </mc:AlternateContent>
    <mc:AlternateContent xmlns:mc="http://schemas.openxmlformats.org/markup-compatibility/2006">
      <mc:Choice Requires="x14">
        <control shapeId="94216" r:id="rId17" name="ComboBox7">
          <controlPr defaultSize="0" autoLine="0" autoPict="0" linkedCell="B12" listFillRange="'Wirtschaftsdünger Tabellen'!$B$3:$B$90" r:id="rId18">
            <anchor moveWithCells="1">
              <from>
                <xdr:col>1</xdr:col>
                <xdr:colOff>0</xdr:colOff>
                <xdr:row>11</xdr:row>
                <xdr:rowOff>0</xdr:rowOff>
              </from>
              <to>
                <xdr:col>2</xdr:col>
                <xdr:colOff>0</xdr:colOff>
                <xdr:row>12</xdr:row>
                <xdr:rowOff>0</xdr:rowOff>
              </to>
            </anchor>
          </controlPr>
        </control>
      </mc:Choice>
      <mc:Fallback>
        <control shapeId="94216" r:id="rId17" name="ComboBox7"/>
      </mc:Fallback>
    </mc:AlternateContent>
    <mc:AlternateContent xmlns:mc="http://schemas.openxmlformats.org/markup-compatibility/2006">
      <mc:Choice Requires="x14">
        <control shapeId="94217" r:id="rId19" name="ComboBox8">
          <controlPr defaultSize="0" autoLine="0" autoPict="0" linkedCell="B13" listFillRange="'Wirtschaftsdünger Tabellen'!$B$3:$B$90" r:id="rId20">
            <anchor moveWithCells="1">
              <from>
                <xdr:col>1</xdr:col>
                <xdr:colOff>0</xdr:colOff>
                <xdr:row>12</xdr:row>
                <xdr:rowOff>0</xdr:rowOff>
              </from>
              <to>
                <xdr:col>2</xdr:col>
                <xdr:colOff>0</xdr:colOff>
                <xdr:row>13</xdr:row>
                <xdr:rowOff>0</xdr:rowOff>
              </to>
            </anchor>
          </controlPr>
        </control>
      </mc:Choice>
      <mc:Fallback>
        <control shapeId="94217" r:id="rId19" name="ComboBox8"/>
      </mc:Fallback>
    </mc:AlternateContent>
    <mc:AlternateContent xmlns:mc="http://schemas.openxmlformats.org/markup-compatibility/2006">
      <mc:Choice Requires="x14">
        <control shapeId="94218" r:id="rId21" name="ComboBox9">
          <controlPr defaultSize="0" autoLine="0" autoPict="0" linkedCell="B14" listFillRange="'Wirtschaftsdünger Tabellen'!$B$3:$B$90" r:id="rId22">
            <anchor moveWithCells="1">
              <from>
                <xdr:col>1</xdr:col>
                <xdr:colOff>0</xdr:colOff>
                <xdr:row>13</xdr:row>
                <xdr:rowOff>0</xdr:rowOff>
              </from>
              <to>
                <xdr:col>2</xdr:col>
                <xdr:colOff>0</xdr:colOff>
                <xdr:row>14</xdr:row>
                <xdr:rowOff>0</xdr:rowOff>
              </to>
            </anchor>
          </controlPr>
        </control>
      </mc:Choice>
      <mc:Fallback>
        <control shapeId="94218" r:id="rId21" name="ComboBox9"/>
      </mc:Fallback>
    </mc:AlternateContent>
    <mc:AlternateContent xmlns:mc="http://schemas.openxmlformats.org/markup-compatibility/2006">
      <mc:Choice Requires="x14">
        <control shapeId="94219" r:id="rId23" name="ComboBox10">
          <controlPr defaultSize="0" autoLine="0" autoPict="0" linkedCell="B15" listFillRange="'Wirtschaftsdünger Tabellen'!$B$3:$B$90" r:id="rId24">
            <anchor moveWithCells="1">
              <from>
                <xdr:col>1</xdr:col>
                <xdr:colOff>0</xdr:colOff>
                <xdr:row>14</xdr:row>
                <xdr:rowOff>0</xdr:rowOff>
              </from>
              <to>
                <xdr:col>2</xdr:col>
                <xdr:colOff>0</xdr:colOff>
                <xdr:row>15</xdr:row>
                <xdr:rowOff>0</xdr:rowOff>
              </to>
            </anchor>
          </controlPr>
        </control>
      </mc:Choice>
      <mc:Fallback>
        <control shapeId="94219" r:id="rId23" name="ComboBox10"/>
      </mc:Fallback>
    </mc:AlternateContent>
    <mc:AlternateContent xmlns:mc="http://schemas.openxmlformats.org/markup-compatibility/2006">
      <mc:Choice Requires="x14">
        <control shapeId="94220" r:id="rId25" name="ComboBox11">
          <controlPr defaultSize="0" autoLine="0" autoPict="0" linkedCell="B16" listFillRange="'Wirtschaftsdünger Tabellen'!$B$3:$B$90" r:id="rId26">
            <anchor moveWithCells="1">
              <from>
                <xdr:col>1</xdr:col>
                <xdr:colOff>0</xdr:colOff>
                <xdr:row>15</xdr:row>
                <xdr:rowOff>0</xdr:rowOff>
              </from>
              <to>
                <xdr:col>2</xdr:col>
                <xdr:colOff>0</xdr:colOff>
                <xdr:row>16</xdr:row>
                <xdr:rowOff>0</xdr:rowOff>
              </to>
            </anchor>
          </controlPr>
        </control>
      </mc:Choice>
      <mc:Fallback>
        <control shapeId="94220" r:id="rId25" name="ComboBox11"/>
      </mc:Fallback>
    </mc:AlternateContent>
    <mc:AlternateContent xmlns:mc="http://schemas.openxmlformats.org/markup-compatibility/2006">
      <mc:Choice Requires="x14">
        <control shapeId="94221" r:id="rId27" name="ComboBox12">
          <controlPr defaultSize="0" autoLine="0" autoPict="0" linkedCell="B17" listFillRange="'Wirtschaftsdünger Tabellen'!$B$3:$B$90" r:id="rId28">
            <anchor moveWithCells="1">
              <from>
                <xdr:col>1</xdr:col>
                <xdr:colOff>0</xdr:colOff>
                <xdr:row>16</xdr:row>
                <xdr:rowOff>0</xdr:rowOff>
              </from>
              <to>
                <xdr:col>2</xdr:col>
                <xdr:colOff>0</xdr:colOff>
                <xdr:row>17</xdr:row>
                <xdr:rowOff>0</xdr:rowOff>
              </to>
            </anchor>
          </controlPr>
        </control>
      </mc:Choice>
      <mc:Fallback>
        <control shapeId="94221" r:id="rId27" name="ComboBox12"/>
      </mc:Fallback>
    </mc:AlternateContent>
    <mc:AlternateContent xmlns:mc="http://schemas.openxmlformats.org/markup-compatibility/2006">
      <mc:Choice Requires="x14">
        <control shapeId="94222" r:id="rId29" name="ComboBox13">
          <controlPr defaultSize="0" autoLine="0" autoPict="0" linkedCell="B18" listFillRange="'Wirtschaftsdünger Tabellen'!$B$3:$B$90" r:id="rId30">
            <anchor moveWithCells="1">
              <from>
                <xdr:col>1</xdr:col>
                <xdr:colOff>0</xdr:colOff>
                <xdr:row>17</xdr:row>
                <xdr:rowOff>0</xdr:rowOff>
              </from>
              <to>
                <xdr:col>2</xdr:col>
                <xdr:colOff>0</xdr:colOff>
                <xdr:row>18</xdr:row>
                <xdr:rowOff>0</xdr:rowOff>
              </to>
            </anchor>
          </controlPr>
        </control>
      </mc:Choice>
      <mc:Fallback>
        <control shapeId="94222" r:id="rId29" name="ComboBox13"/>
      </mc:Fallback>
    </mc:AlternateContent>
    <mc:AlternateContent xmlns:mc="http://schemas.openxmlformats.org/markup-compatibility/2006">
      <mc:Choice Requires="x14">
        <control shapeId="94223" r:id="rId31" name="ComboBox14">
          <controlPr defaultSize="0" autoLine="0" autoPict="0" linkedCell="B19" listFillRange="'Wirtschaftsdünger Tabellen'!$B$3:$B$90" r:id="rId32">
            <anchor moveWithCells="1">
              <from>
                <xdr:col>1</xdr:col>
                <xdr:colOff>0</xdr:colOff>
                <xdr:row>18</xdr:row>
                <xdr:rowOff>0</xdr:rowOff>
              </from>
              <to>
                <xdr:col>2</xdr:col>
                <xdr:colOff>0</xdr:colOff>
                <xdr:row>19</xdr:row>
                <xdr:rowOff>0</xdr:rowOff>
              </to>
            </anchor>
          </controlPr>
        </control>
      </mc:Choice>
      <mc:Fallback>
        <control shapeId="94223" r:id="rId31" name="ComboBox14"/>
      </mc:Fallback>
    </mc:AlternateContent>
    <mc:AlternateContent xmlns:mc="http://schemas.openxmlformats.org/markup-compatibility/2006">
      <mc:Choice Requires="x14">
        <control shapeId="94224" r:id="rId33" name="ComboBox15">
          <controlPr defaultSize="0" autoLine="0" autoPict="0" linkedCell="B20" listFillRange="'Wirtschaftsdünger Tabellen'!$B$3:$B$90" r:id="rId34">
            <anchor moveWithCells="1">
              <from>
                <xdr:col>1</xdr:col>
                <xdr:colOff>0</xdr:colOff>
                <xdr:row>19</xdr:row>
                <xdr:rowOff>0</xdr:rowOff>
              </from>
              <to>
                <xdr:col>2</xdr:col>
                <xdr:colOff>0</xdr:colOff>
                <xdr:row>20</xdr:row>
                <xdr:rowOff>0</xdr:rowOff>
              </to>
            </anchor>
          </controlPr>
        </control>
      </mc:Choice>
      <mc:Fallback>
        <control shapeId="94224" r:id="rId33" name="ComboBox15"/>
      </mc:Fallback>
    </mc:AlternateContent>
    <mc:AlternateContent xmlns:mc="http://schemas.openxmlformats.org/markup-compatibility/2006">
      <mc:Choice Requires="x14">
        <control shapeId="94225" r:id="rId35" name="ComboBox16">
          <controlPr defaultSize="0" autoLine="0" autoPict="0" linkedCell="B21" listFillRange="'Wirtschaftsdünger Tabellen'!$B$3:$B$90" r:id="rId36">
            <anchor moveWithCells="1">
              <from>
                <xdr:col>1</xdr:col>
                <xdr:colOff>0</xdr:colOff>
                <xdr:row>20</xdr:row>
                <xdr:rowOff>0</xdr:rowOff>
              </from>
              <to>
                <xdr:col>1</xdr:col>
                <xdr:colOff>3898900</xdr:colOff>
                <xdr:row>21</xdr:row>
                <xdr:rowOff>0</xdr:rowOff>
              </to>
            </anchor>
          </controlPr>
        </control>
      </mc:Choice>
      <mc:Fallback>
        <control shapeId="94225" r:id="rId35" name="ComboBox16"/>
      </mc:Fallback>
    </mc:AlternateContent>
    <mc:AlternateContent xmlns:mc="http://schemas.openxmlformats.org/markup-compatibility/2006">
      <mc:Choice Requires="x14">
        <control shapeId="94226" r:id="rId37" name="ComboBox17">
          <controlPr defaultSize="0" autoLine="0" autoPict="0" linkedCell="B22" listFillRange="'Wirtschaftsdünger Tabellen'!$B$3:$B$90" r:id="rId38">
            <anchor moveWithCells="1">
              <from>
                <xdr:col>1</xdr:col>
                <xdr:colOff>0</xdr:colOff>
                <xdr:row>21</xdr:row>
                <xdr:rowOff>0</xdr:rowOff>
              </from>
              <to>
                <xdr:col>2</xdr:col>
                <xdr:colOff>0</xdr:colOff>
                <xdr:row>22</xdr:row>
                <xdr:rowOff>0</xdr:rowOff>
              </to>
            </anchor>
          </controlPr>
        </control>
      </mc:Choice>
      <mc:Fallback>
        <control shapeId="94226" r:id="rId37" name="ComboBox17"/>
      </mc:Fallback>
    </mc:AlternateContent>
    <mc:AlternateContent xmlns:mc="http://schemas.openxmlformats.org/markup-compatibility/2006">
      <mc:Choice Requires="x14">
        <control shapeId="94227" r:id="rId39" name="ComboBox18">
          <controlPr defaultSize="0" autoLine="0" autoPict="0" linkedCell="B23" listFillRange="'Wirtschaftsdünger Tabellen'!$B$3:$B$90" r:id="rId40">
            <anchor moveWithCells="1">
              <from>
                <xdr:col>1</xdr:col>
                <xdr:colOff>0</xdr:colOff>
                <xdr:row>22</xdr:row>
                <xdr:rowOff>0</xdr:rowOff>
              </from>
              <to>
                <xdr:col>2</xdr:col>
                <xdr:colOff>0</xdr:colOff>
                <xdr:row>23</xdr:row>
                <xdr:rowOff>0</xdr:rowOff>
              </to>
            </anchor>
          </controlPr>
        </control>
      </mc:Choice>
      <mc:Fallback>
        <control shapeId="94227" r:id="rId39" name="ComboBox18"/>
      </mc:Fallback>
    </mc:AlternateContent>
    <mc:AlternateContent xmlns:mc="http://schemas.openxmlformats.org/markup-compatibility/2006">
      <mc:Choice Requires="x14">
        <control shapeId="94228" r:id="rId41" name="ComboBox19">
          <controlPr defaultSize="0" autoLine="0" autoPict="0" linkedCell="B24" listFillRange="'Wirtschaftsdünger Tabellen'!$B$3:$B$90" r:id="rId42">
            <anchor moveWithCells="1">
              <from>
                <xdr:col>1</xdr:col>
                <xdr:colOff>0</xdr:colOff>
                <xdr:row>23</xdr:row>
                <xdr:rowOff>0</xdr:rowOff>
              </from>
              <to>
                <xdr:col>2</xdr:col>
                <xdr:colOff>0</xdr:colOff>
                <xdr:row>24</xdr:row>
                <xdr:rowOff>0</xdr:rowOff>
              </to>
            </anchor>
          </controlPr>
        </control>
      </mc:Choice>
      <mc:Fallback>
        <control shapeId="94228" r:id="rId41" name="ComboBox19"/>
      </mc:Fallback>
    </mc:AlternateContent>
    <mc:AlternateContent xmlns:mc="http://schemas.openxmlformats.org/markup-compatibility/2006">
      <mc:Choice Requires="x14">
        <control shapeId="94229" r:id="rId43" name="ComboBox20">
          <controlPr defaultSize="0" autoLine="0" autoPict="0" linkedCell="B25" listFillRange="'Wirtschaftsdünger Tabellen'!$B$3:$B$90" r:id="rId44">
            <anchor moveWithCells="1">
              <from>
                <xdr:col>1</xdr:col>
                <xdr:colOff>0</xdr:colOff>
                <xdr:row>24</xdr:row>
                <xdr:rowOff>0</xdr:rowOff>
              </from>
              <to>
                <xdr:col>2</xdr:col>
                <xdr:colOff>0</xdr:colOff>
                <xdr:row>25</xdr:row>
                <xdr:rowOff>0</xdr:rowOff>
              </to>
            </anchor>
          </controlPr>
        </control>
      </mc:Choice>
      <mc:Fallback>
        <control shapeId="94229" r:id="rId43" name="ComboBox20"/>
      </mc:Fallback>
    </mc:AlternateContent>
    <mc:AlternateContent xmlns:mc="http://schemas.openxmlformats.org/markup-compatibility/2006">
      <mc:Choice Requires="x14">
        <control shapeId="94230" r:id="rId45" name="ComboBox21">
          <controlPr defaultSize="0" autoLine="0" autoPict="0" linkedCell="B26" listFillRange="'Wirtschaftsdünger Tabellen'!$B$3:$B$90" r:id="rId46">
            <anchor moveWithCells="1">
              <from>
                <xdr:col>1</xdr:col>
                <xdr:colOff>0</xdr:colOff>
                <xdr:row>25</xdr:row>
                <xdr:rowOff>19050</xdr:rowOff>
              </from>
              <to>
                <xdr:col>2</xdr:col>
                <xdr:colOff>0</xdr:colOff>
                <xdr:row>26</xdr:row>
                <xdr:rowOff>0</xdr:rowOff>
              </to>
            </anchor>
          </controlPr>
        </control>
      </mc:Choice>
      <mc:Fallback>
        <control shapeId="94230" r:id="rId45" name="ComboBox21"/>
      </mc:Fallback>
    </mc:AlternateContent>
    <mc:AlternateContent xmlns:mc="http://schemas.openxmlformats.org/markup-compatibility/2006">
      <mc:Choice Requires="x14">
        <control shapeId="94231" r:id="rId47" name="ComboBox22">
          <controlPr defaultSize="0" autoLine="0" autoPict="0" linkedCell="B27" listFillRange="'Wirtschaftsdünger Tabellen'!$B$3:$B$90" r:id="rId48">
            <anchor moveWithCells="1">
              <from>
                <xdr:col>1</xdr:col>
                <xdr:colOff>0</xdr:colOff>
                <xdr:row>26</xdr:row>
                <xdr:rowOff>0</xdr:rowOff>
              </from>
              <to>
                <xdr:col>2</xdr:col>
                <xdr:colOff>0</xdr:colOff>
                <xdr:row>27</xdr:row>
                <xdr:rowOff>0</xdr:rowOff>
              </to>
            </anchor>
          </controlPr>
        </control>
      </mc:Choice>
      <mc:Fallback>
        <control shapeId="94231" r:id="rId47" name="ComboBox22"/>
      </mc:Fallback>
    </mc:AlternateContent>
    <mc:AlternateContent xmlns:mc="http://schemas.openxmlformats.org/markup-compatibility/2006">
      <mc:Choice Requires="x14">
        <control shapeId="94232" r:id="rId49" name="ComboBox23">
          <controlPr defaultSize="0" autoLine="0" autoPict="0" linkedCell="B28" listFillRange="'Wirtschaftsdünger Tabellen'!$B$3:$B$90" r:id="rId50">
            <anchor moveWithCells="1">
              <from>
                <xdr:col>1</xdr:col>
                <xdr:colOff>0</xdr:colOff>
                <xdr:row>27</xdr:row>
                <xdr:rowOff>0</xdr:rowOff>
              </from>
              <to>
                <xdr:col>2</xdr:col>
                <xdr:colOff>0</xdr:colOff>
                <xdr:row>28</xdr:row>
                <xdr:rowOff>0</xdr:rowOff>
              </to>
            </anchor>
          </controlPr>
        </control>
      </mc:Choice>
      <mc:Fallback>
        <control shapeId="94232" r:id="rId49" name="ComboBox23"/>
      </mc:Fallback>
    </mc:AlternateContent>
    <mc:AlternateContent xmlns:mc="http://schemas.openxmlformats.org/markup-compatibility/2006">
      <mc:Choice Requires="x14">
        <control shapeId="94233" r:id="rId51" name="ComboBox24">
          <controlPr defaultSize="0" autoLine="0" autoPict="0" linkedCell="B29" listFillRange="'Wirtschaftsdünger Tabellen'!$B$3:$B$90" r:id="rId52">
            <anchor moveWithCells="1">
              <from>
                <xdr:col>1</xdr:col>
                <xdr:colOff>0</xdr:colOff>
                <xdr:row>28</xdr:row>
                <xdr:rowOff>0</xdr:rowOff>
              </from>
              <to>
                <xdr:col>2</xdr:col>
                <xdr:colOff>0</xdr:colOff>
                <xdr:row>29</xdr:row>
                <xdr:rowOff>0</xdr:rowOff>
              </to>
            </anchor>
          </controlPr>
        </control>
      </mc:Choice>
      <mc:Fallback>
        <control shapeId="94233" r:id="rId51" name="ComboBox24"/>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dimension ref="A1:BJ94"/>
  <sheetViews>
    <sheetView zoomScale="66" zoomScaleNormal="66" workbookViewId="0">
      <pane ySplit="5" topLeftCell="A6" activePane="bottomLeft" state="frozen"/>
      <selection pane="bottomLeft" activeCell="K4" sqref="K4"/>
    </sheetView>
  </sheetViews>
  <sheetFormatPr baseColWidth="10" defaultColWidth="11.54296875" defaultRowHeight="15.5" x14ac:dyDescent="0.35"/>
  <cols>
    <col min="1" max="1" width="49" style="610" customWidth="1"/>
    <col min="2" max="3" width="11.54296875" style="610"/>
    <col min="4" max="4" width="14.7265625" style="610" customWidth="1"/>
    <col min="5" max="6" width="11.54296875" style="610"/>
    <col min="7" max="7" width="14.7265625" style="610" customWidth="1"/>
    <col min="8" max="9" width="11.54296875" style="610"/>
    <col min="10" max="10" width="14.7265625" style="610" customWidth="1"/>
    <col min="11" max="11" width="11.54296875" style="610"/>
    <col min="12" max="13" width="11.54296875" style="610" hidden="1" customWidth="1"/>
    <col min="14" max="16384" width="11.54296875" style="610"/>
  </cols>
  <sheetData>
    <row r="1" spans="1:62" ht="25.9" customHeight="1" x14ac:dyDescent="0.35">
      <c r="A1" s="1245" t="s">
        <v>680</v>
      </c>
      <c r="B1" s="1246"/>
      <c r="C1" s="1246"/>
      <c r="D1" s="1246"/>
      <c r="E1" s="1246"/>
      <c r="F1" s="1246"/>
      <c r="G1" s="1246"/>
      <c r="H1" s="1246"/>
      <c r="I1" s="1246"/>
      <c r="J1" s="1246"/>
      <c r="K1" s="1246"/>
      <c r="L1" s="1246"/>
      <c r="M1" s="1246"/>
      <c r="N1" s="107"/>
      <c r="O1" s="107"/>
      <c r="P1" s="107"/>
      <c r="Q1" s="893"/>
      <c r="R1" s="893"/>
      <c r="S1" s="893"/>
      <c r="T1" s="893"/>
      <c r="U1" s="893"/>
      <c r="V1" s="893"/>
      <c r="W1" s="893"/>
      <c r="X1" s="893"/>
      <c r="Y1" s="893"/>
      <c r="Z1" s="893"/>
      <c r="AA1" s="893"/>
      <c r="AB1" s="893"/>
      <c r="AC1" s="893"/>
      <c r="AD1" s="893"/>
      <c r="AE1" s="893"/>
      <c r="AF1" s="893"/>
      <c r="AG1" s="893"/>
      <c r="AH1" s="893"/>
      <c r="AI1" s="893"/>
      <c r="AJ1" s="893"/>
      <c r="AK1" s="893"/>
      <c r="AL1" s="893"/>
      <c r="AM1" s="893"/>
      <c r="AN1" s="893"/>
      <c r="AO1" s="893"/>
      <c r="AP1" s="893"/>
      <c r="AQ1" s="893"/>
      <c r="AR1" s="893"/>
      <c r="AS1" s="893"/>
      <c r="AT1" s="893"/>
      <c r="AU1" s="893"/>
      <c r="AV1" s="893"/>
      <c r="AW1" s="893"/>
      <c r="AX1" s="893"/>
      <c r="AY1" s="893"/>
      <c r="AZ1" s="893"/>
      <c r="BA1" s="893"/>
      <c r="BB1" s="893"/>
      <c r="BC1" s="893"/>
      <c r="BD1" s="893"/>
      <c r="BE1" s="893"/>
      <c r="BF1" s="893"/>
      <c r="BG1" s="893"/>
      <c r="BH1" s="893"/>
      <c r="BI1" s="894"/>
    </row>
    <row r="2" spans="1:62" ht="52.9" customHeight="1" thickBot="1" x14ac:dyDescent="0.4">
      <c r="A2" s="1313" t="s">
        <v>1178</v>
      </c>
      <c r="B2" s="1314"/>
      <c r="C2" s="1314"/>
      <c r="D2" s="1314"/>
      <c r="E2" s="1314"/>
      <c r="F2" s="1314"/>
      <c r="G2" s="1314"/>
      <c r="H2" s="1314"/>
      <c r="I2" s="1314"/>
      <c r="J2" s="1314"/>
      <c r="K2" s="1314"/>
      <c r="L2" s="1314"/>
      <c r="M2" s="1314"/>
      <c r="N2" s="455"/>
      <c r="O2" s="1467" t="s">
        <v>859</v>
      </c>
      <c r="P2" s="1467"/>
      <c r="Q2" s="1467"/>
      <c r="R2" s="895"/>
      <c r="S2" s="895"/>
      <c r="T2" s="895"/>
      <c r="U2" s="895"/>
      <c r="V2" s="895"/>
      <c r="W2" s="895"/>
      <c r="X2" s="895"/>
      <c r="Y2" s="895"/>
      <c r="Z2" s="895"/>
      <c r="AA2" s="1467" t="s">
        <v>859</v>
      </c>
      <c r="AB2" s="1467"/>
      <c r="AC2" s="1467"/>
      <c r="AD2" s="895"/>
      <c r="AE2" s="895"/>
      <c r="AF2" s="895"/>
      <c r="AG2" s="895"/>
      <c r="AH2" s="895"/>
      <c r="AI2" s="895"/>
      <c r="AJ2" s="895"/>
      <c r="AK2" s="895"/>
      <c r="AL2" s="895"/>
      <c r="AM2" s="1467" t="s">
        <v>859</v>
      </c>
      <c r="AN2" s="1467"/>
      <c r="AO2" s="1467"/>
      <c r="AP2" s="895"/>
      <c r="AQ2" s="895"/>
      <c r="AR2" s="895"/>
      <c r="AS2" s="895"/>
      <c r="AT2" s="895"/>
      <c r="AU2" s="895"/>
      <c r="AV2" s="895"/>
      <c r="AW2" s="895"/>
      <c r="AX2" s="895"/>
      <c r="AY2" s="1467" t="s">
        <v>859</v>
      </c>
      <c r="AZ2" s="1467"/>
      <c r="BA2" s="1467"/>
      <c r="BB2" s="895"/>
      <c r="BC2" s="895"/>
      <c r="BD2" s="895"/>
      <c r="BE2" s="895"/>
      <c r="BF2" s="895"/>
      <c r="BG2" s="895"/>
      <c r="BH2" s="895"/>
      <c r="BI2" s="896"/>
    </row>
    <row r="3" spans="1:62" ht="15" customHeight="1" thickBot="1" x14ac:dyDescent="0.4">
      <c r="A3" s="1471" t="s">
        <v>848</v>
      </c>
      <c r="B3" s="1469">
        <f>Betriebsdaten!$B$29</f>
        <v>2022</v>
      </c>
      <c r="C3" s="1469"/>
      <c r="D3" s="1469"/>
      <c r="E3" s="1469">
        <f>Betriebsdaten!$B$30</f>
        <v>2021</v>
      </c>
      <c r="F3" s="1469"/>
      <c r="G3" s="1469"/>
      <c r="H3" s="1469">
        <f>Betriebsdaten!$B$31</f>
        <v>2020</v>
      </c>
      <c r="I3" s="1469"/>
      <c r="J3" s="1470"/>
      <c r="K3" s="897"/>
      <c r="L3" s="898"/>
      <c r="M3" s="898"/>
      <c r="N3" s="899"/>
      <c r="O3" s="1404">
        <f>Betriebsdaten!$B$29</f>
        <v>2022</v>
      </c>
      <c r="P3" s="1404"/>
      <c r="Q3" s="1404"/>
      <c r="R3" s="1404"/>
      <c r="S3" s="1404"/>
      <c r="T3" s="1405"/>
      <c r="U3" s="1405"/>
      <c r="V3" s="1404"/>
      <c r="W3" s="1404"/>
      <c r="X3" s="1404"/>
      <c r="Y3" s="1404"/>
      <c r="Z3" s="1406"/>
      <c r="AA3" s="1407">
        <f>Betriebsdaten!$B$30</f>
        <v>2021</v>
      </c>
      <c r="AB3" s="1408"/>
      <c r="AC3" s="1408"/>
      <c r="AD3" s="1408"/>
      <c r="AE3" s="1408"/>
      <c r="AF3" s="1409"/>
      <c r="AG3" s="1409"/>
      <c r="AH3" s="1408"/>
      <c r="AI3" s="1408"/>
      <c r="AJ3" s="1408"/>
      <c r="AK3" s="1408"/>
      <c r="AL3" s="1410"/>
      <c r="AM3" s="1411">
        <f>Betriebsdaten!$B$31</f>
        <v>2020</v>
      </c>
      <c r="AN3" s="1412"/>
      <c r="AO3" s="1412"/>
      <c r="AP3" s="1412"/>
      <c r="AQ3" s="1412"/>
      <c r="AR3" s="1413"/>
      <c r="AS3" s="1413"/>
      <c r="AT3" s="1412"/>
      <c r="AU3" s="1412"/>
      <c r="AV3" s="1412"/>
      <c r="AW3" s="1412"/>
      <c r="AX3" s="1445"/>
      <c r="AY3" s="1414" t="s">
        <v>36</v>
      </c>
      <c r="AZ3" s="1415"/>
      <c r="BA3" s="1415"/>
      <c r="BB3" s="1415"/>
      <c r="BC3" s="1416"/>
      <c r="BD3" s="1416"/>
      <c r="BE3" s="1415"/>
      <c r="BF3" s="1415"/>
      <c r="BG3" s="1415"/>
      <c r="BH3" s="1415"/>
      <c r="BI3" s="1417"/>
    </row>
    <row r="4" spans="1:62" ht="26.65" customHeight="1" thickBot="1" x14ac:dyDescent="0.5">
      <c r="A4" s="1472"/>
      <c r="B4" s="900" t="s">
        <v>237</v>
      </c>
      <c r="C4" s="900" t="s">
        <v>648</v>
      </c>
      <c r="D4" s="900" t="s">
        <v>73</v>
      </c>
      <c r="E4" s="900" t="s">
        <v>237</v>
      </c>
      <c r="F4" s="900" t="s">
        <v>648</v>
      </c>
      <c r="G4" s="900" t="s">
        <v>73</v>
      </c>
      <c r="H4" s="900" t="s">
        <v>234</v>
      </c>
      <c r="I4" s="900" t="s">
        <v>648</v>
      </c>
      <c r="J4" s="901" t="s">
        <v>73</v>
      </c>
      <c r="K4" s="902"/>
      <c r="L4" s="903"/>
      <c r="M4" s="903"/>
      <c r="N4" s="904"/>
      <c r="O4" s="1224" t="s">
        <v>37</v>
      </c>
      <c r="P4" s="1224" t="s">
        <v>86</v>
      </c>
      <c r="Q4" s="905" t="s">
        <v>32</v>
      </c>
      <c r="R4" s="905" t="s">
        <v>13</v>
      </c>
      <c r="S4" s="905" t="s">
        <v>668</v>
      </c>
      <c r="T4" s="906" t="s">
        <v>867</v>
      </c>
      <c r="U4" s="906" t="s">
        <v>868</v>
      </c>
      <c r="V4" s="906" t="s">
        <v>16</v>
      </c>
      <c r="W4" s="906" t="s">
        <v>611</v>
      </c>
      <c r="X4" s="905" t="s">
        <v>18</v>
      </c>
      <c r="Y4" s="905" t="s">
        <v>19</v>
      </c>
      <c r="Z4" s="907" t="s">
        <v>20</v>
      </c>
      <c r="AA4" s="1226" t="s">
        <v>37</v>
      </c>
      <c r="AB4" s="1226" t="s">
        <v>86</v>
      </c>
      <c r="AC4" s="908" t="s">
        <v>32</v>
      </c>
      <c r="AD4" s="908" t="s">
        <v>13</v>
      </c>
      <c r="AE4" s="908" t="s">
        <v>668</v>
      </c>
      <c r="AF4" s="909" t="s">
        <v>867</v>
      </c>
      <c r="AG4" s="909" t="s">
        <v>868</v>
      </c>
      <c r="AH4" s="909" t="s">
        <v>16</v>
      </c>
      <c r="AI4" s="909" t="s">
        <v>611</v>
      </c>
      <c r="AJ4" s="908" t="s">
        <v>18</v>
      </c>
      <c r="AK4" s="908" t="s">
        <v>19</v>
      </c>
      <c r="AL4" s="910" t="s">
        <v>20</v>
      </c>
      <c r="AM4" s="1228" t="s">
        <v>37</v>
      </c>
      <c r="AN4" s="1228" t="s">
        <v>86</v>
      </c>
      <c r="AO4" s="911" t="s">
        <v>32</v>
      </c>
      <c r="AP4" s="911" t="s">
        <v>13</v>
      </c>
      <c r="AQ4" s="911" t="s">
        <v>668</v>
      </c>
      <c r="AR4" s="912" t="s">
        <v>867</v>
      </c>
      <c r="AS4" s="912" t="s">
        <v>868</v>
      </c>
      <c r="AT4" s="912" t="s">
        <v>16</v>
      </c>
      <c r="AU4" s="912" t="s">
        <v>611</v>
      </c>
      <c r="AV4" s="911" t="s">
        <v>18</v>
      </c>
      <c r="AW4" s="911" t="s">
        <v>19</v>
      </c>
      <c r="AX4" s="913" t="s">
        <v>20</v>
      </c>
      <c r="AY4" s="1206" t="s">
        <v>86</v>
      </c>
      <c r="AZ4" s="914" t="s">
        <v>32</v>
      </c>
      <c r="BA4" s="914" t="s">
        <v>13</v>
      </c>
      <c r="BB4" s="914" t="s">
        <v>668</v>
      </c>
      <c r="BC4" s="915" t="s">
        <v>867</v>
      </c>
      <c r="BD4" s="915" t="s">
        <v>868</v>
      </c>
      <c r="BE4" s="915" t="s">
        <v>16</v>
      </c>
      <c r="BF4" s="915" t="s">
        <v>611</v>
      </c>
      <c r="BG4" s="914" t="s">
        <v>18</v>
      </c>
      <c r="BH4" s="914" t="s">
        <v>19</v>
      </c>
      <c r="BI4" s="916" t="s">
        <v>20</v>
      </c>
    </row>
    <row r="5" spans="1:62" ht="19.5" customHeight="1" thickBot="1" x14ac:dyDescent="0.4">
      <c r="A5" s="917" t="s">
        <v>1120</v>
      </c>
      <c r="B5" s="732" t="s">
        <v>251</v>
      </c>
      <c r="C5" s="918"/>
      <c r="D5" s="803"/>
      <c r="E5" s="732" t="s">
        <v>251</v>
      </c>
      <c r="F5" s="918"/>
      <c r="G5" s="918"/>
      <c r="H5" s="732" t="s">
        <v>251</v>
      </c>
      <c r="I5" s="918"/>
      <c r="J5" s="918"/>
      <c r="K5" s="865"/>
      <c r="L5" s="865"/>
      <c r="M5" s="865"/>
      <c r="O5" s="1225"/>
      <c r="P5" s="1225"/>
      <c r="Q5" s="919" t="s">
        <v>1125</v>
      </c>
      <c r="R5" s="919" t="s">
        <v>1125</v>
      </c>
      <c r="S5" s="919" t="s">
        <v>1125</v>
      </c>
      <c r="T5" s="920" t="s">
        <v>1125</v>
      </c>
      <c r="U5" s="920" t="s">
        <v>1125</v>
      </c>
      <c r="V5" s="919" t="s">
        <v>1125</v>
      </c>
      <c r="W5" s="919" t="s">
        <v>1125</v>
      </c>
      <c r="X5" s="919" t="s">
        <v>1125</v>
      </c>
      <c r="Y5" s="919" t="s">
        <v>1125</v>
      </c>
      <c r="Z5" s="921" t="s">
        <v>1125</v>
      </c>
      <c r="AA5" s="1227"/>
      <c r="AB5" s="1227"/>
      <c r="AC5" s="922" t="s">
        <v>1125</v>
      </c>
      <c r="AD5" s="922" t="s">
        <v>1125</v>
      </c>
      <c r="AE5" s="922" t="s">
        <v>1125</v>
      </c>
      <c r="AF5" s="923" t="s">
        <v>1125</v>
      </c>
      <c r="AG5" s="923" t="s">
        <v>1125</v>
      </c>
      <c r="AH5" s="922" t="s">
        <v>1125</v>
      </c>
      <c r="AI5" s="922" t="s">
        <v>1125</v>
      </c>
      <c r="AJ5" s="922" t="s">
        <v>1125</v>
      </c>
      <c r="AK5" s="922" t="s">
        <v>1125</v>
      </c>
      <c r="AL5" s="924" t="s">
        <v>1125</v>
      </c>
      <c r="AM5" s="1229"/>
      <c r="AN5" s="1229"/>
      <c r="AO5" s="925" t="s">
        <v>1125</v>
      </c>
      <c r="AP5" s="925" t="s">
        <v>1125</v>
      </c>
      <c r="AQ5" s="925" t="s">
        <v>1125</v>
      </c>
      <c r="AR5" s="926" t="s">
        <v>1125</v>
      </c>
      <c r="AS5" s="927" t="s">
        <v>1125</v>
      </c>
      <c r="AT5" s="925" t="s">
        <v>1125</v>
      </c>
      <c r="AU5" s="925" t="s">
        <v>1125</v>
      </c>
      <c r="AV5" s="925" t="s">
        <v>1125</v>
      </c>
      <c r="AW5" s="925" t="s">
        <v>1125</v>
      </c>
      <c r="AX5" s="928" t="s">
        <v>1125</v>
      </c>
      <c r="AY5" s="1207"/>
      <c r="AZ5" s="929" t="s">
        <v>1125</v>
      </c>
      <c r="BA5" s="929" t="s">
        <v>1125</v>
      </c>
      <c r="BB5" s="929" t="s">
        <v>1125</v>
      </c>
      <c r="BC5" s="930" t="s">
        <v>1125</v>
      </c>
      <c r="BD5" s="930" t="s">
        <v>1125</v>
      </c>
      <c r="BE5" s="929" t="s">
        <v>1125</v>
      </c>
      <c r="BF5" s="929" t="s">
        <v>1125</v>
      </c>
      <c r="BG5" s="929" t="s">
        <v>1125</v>
      </c>
      <c r="BH5" s="929" t="s">
        <v>1125</v>
      </c>
      <c r="BI5" s="931" t="s">
        <v>1125</v>
      </c>
      <c r="BJ5" s="932"/>
    </row>
    <row r="6" spans="1:62" ht="19.149999999999999" customHeight="1" thickBot="1" x14ac:dyDescent="0.4">
      <c r="A6" s="933" t="s">
        <v>669</v>
      </c>
      <c r="B6" s="934"/>
      <c r="C6" s="918"/>
      <c r="D6" s="411"/>
      <c r="E6" s="934"/>
      <c r="F6" s="918"/>
      <c r="G6" s="935"/>
      <c r="H6" s="934"/>
      <c r="I6" s="918"/>
      <c r="J6" s="935"/>
      <c r="K6" s="865"/>
      <c r="L6" s="865"/>
      <c r="M6" s="865"/>
      <c r="O6" s="277">
        <f>VLOOKUP(A6,'Fruchtfolge Tabellen'!$B$3:$E$231,4,FALSE)</f>
        <v>0</v>
      </c>
      <c r="P6" s="277">
        <f t="shared" ref="P6:P49" si="0">B6*1000</f>
        <v>0</v>
      </c>
      <c r="Q6" s="277">
        <f>VLOOKUP(O6,'Fruchtfolge Tabellen'!$E$3:$Q$231,4,FALSE)*(P6/1000)</f>
        <v>0</v>
      </c>
      <c r="R6" s="277">
        <f>VLOOKUP(O6,'Fruchtfolge Tabellen'!$E$3:$Q$231,5,FALSE)*(P6/1000)</f>
        <v>0</v>
      </c>
      <c r="S6" s="277">
        <f>VLOOKUP(O6,'Fruchtfolge Tabellen'!$E$3:$Q$231,6,FALSE)*(P6/1000)</f>
        <v>0</v>
      </c>
      <c r="T6" s="277">
        <f>VLOOKUP(O6,'Fruchtfolge Tabellen'!$E$3:$Q$231,7,FALSE)*(P6/1000)</f>
        <v>0</v>
      </c>
      <c r="U6" s="120">
        <f>VLOOKUP(O6,'Fruchtfolge Tabellen'!$E$3:$Q$231,8,FALSE)*(P6/1000)</f>
        <v>0</v>
      </c>
      <c r="V6" s="277">
        <f>VLOOKUP(O6,'Fruchtfolge Tabellen'!$E$3:$Q$231,9,FALSE)*(P6/1000)</f>
        <v>0</v>
      </c>
      <c r="W6" s="936">
        <f>VLOOKUP(O6,'Fruchtfolge Tabellen'!$E$3:$Q$231,10,FALSE)*(P6/1000)</f>
        <v>0</v>
      </c>
      <c r="X6" s="277">
        <f>VLOOKUP(O6,'Fruchtfolge Tabellen'!$E$3:$Q$231,11,FALSE)*(P6/1000)</f>
        <v>0</v>
      </c>
      <c r="Y6" s="277">
        <f>VLOOKUP(O6,'Fruchtfolge Tabellen'!$E$3:$Q$231,12,FALSE)*(P6/1000)</f>
        <v>0</v>
      </c>
      <c r="Z6" s="277">
        <f>VLOOKUP(O6,'Fruchtfolge Tabellen'!$E$3:$Q$231,13,FALSE)*(P6/1000)</f>
        <v>0</v>
      </c>
      <c r="AA6" s="277">
        <f>VLOOKUP(A6,'Fruchtfolge Tabellen'!$B$3:$E$231,4,FALSE)</f>
        <v>0</v>
      </c>
      <c r="AB6" s="277">
        <f t="shared" ref="AB6:AB49" si="1">E6*1000</f>
        <v>0</v>
      </c>
      <c r="AC6" s="277">
        <f>VLOOKUP(AA6,'Fruchtfolge Tabellen'!$E$3:$Q$231,4,FALSE)*(AB6/1000)</f>
        <v>0</v>
      </c>
      <c r="AD6" s="277">
        <f>VLOOKUP(AA6,'Fruchtfolge Tabellen'!$E$3:$Q$231,5,FALSE)*(AB6/1000)</f>
        <v>0</v>
      </c>
      <c r="AE6" s="120">
        <f>VLOOKUP(AA6,'Fruchtfolge Tabellen'!$E$3:$Q$231,6,FALSE)*(AB6/1000)</f>
        <v>0</v>
      </c>
      <c r="AF6" s="277">
        <f>VLOOKUP(AA6,'Fruchtfolge Tabellen'!$E$3:$Q$231,7,FALSE)*(AB6/1000)</f>
        <v>0</v>
      </c>
      <c r="AG6" s="936">
        <f>VLOOKUP(AA6,'Fruchtfolge Tabellen'!$E$3:$Q$231,8,FALSE)*(AB6/1000)</f>
        <v>0</v>
      </c>
      <c r="AH6" s="277">
        <f>VLOOKUP(AA6,'Fruchtfolge Tabellen'!$E$3:$Q$231,9,FALSE)*(AB6/1000)</f>
        <v>0</v>
      </c>
      <c r="AI6" s="277">
        <f>VLOOKUP(AA6,'Fruchtfolge Tabellen'!$E$3:$Q$231,10,FALSE)*(AB6/1000)</f>
        <v>0</v>
      </c>
      <c r="AJ6" s="277">
        <f>VLOOKUP(AA6,'Fruchtfolge Tabellen'!$E$3:$Q$231,11,FALSE)*(AB6/1000)</f>
        <v>0</v>
      </c>
      <c r="AK6" s="277">
        <f>VLOOKUP(AA6,'Fruchtfolge Tabellen'!$E$3:$Q$231,12,FALSE)*(AB6/1000)</f>
        <v>0</v>
      </c>
      <c r="AL6" s="936">
        <f>VLOOKUP(AA6,'Fruchtfolge Tabellen'!$E$3:$Q$231,13,FALSE)*(AB6/1000)</f>
        <v>0</v>
      </c>
      <c r="AM6" s="277">
        <f>VLOOKUP(A6,'Fruchtfolge Tabellen'!$B$3:$E$231,4,FALSE)</f>
        <v>0</v>
      </c>
      <c r="AN6" s="277">
        <f>H6*1000</f>
        <v>0</v>
      </c>
      <c r="AO6" s="120">
        <f>VLOOKUP(AM6,'Fruchtfolge Tabellen'!$E$3:$Q$231,4,FALSE)*(AN6/1000)</f>
        <v>0</v>
      </c>
      <c r="AP6" s="277">
        <f>VLOOKUP(AM6,'Fruchtfolge Tabellen'!$E$3:$Q$231,5,FALSE)*(AN6/1000)</f>
        <v>0</v>
      </c>
      <c r="AQ6" s="936">
        <f>VLOOKUP(AM6,'Fruchtfolge Tabellen'!$E$3:$Q$231,6,FALSE)*(AN6/1000)</f>
        <v>0</v>
      </c>
      <c r="AR6" s="277">
        <f>VLOOKUP(AM6,'Fruchtfolge Tabellen'!$E$3:$Q$231,7,FALSE)*(AN6/1000)</f>
        <v>0</v>
      </c>
      <c r="AS6" s="120">
        <f>VLOOKUP(AM6,'Fruchtfolge Tabellen'!$E$3:$Q$231,8,FALSE)*(AN6/1000)</f>
        <v>0</v>
      </c>
      <c r="AT6" s="277">
        <f>VLOOKUP(AM6,'Fruchtfolge Tabellen'!$E$3:$Q$231,9,FALSE)*(AN6/1000)</f>
        <v>0</v>
      </c>
      <c r="AU6" s="277">
        <f>VLOOKUP(AM6,'Fruchtfolge Tabellen'!$E$3:$Q$231,10,FALSE)*(AN6/1000)</f>
        <v>0</v>
      </c>
      <c r="AV6" s="936">
        <f>VLOOKUP(AM6,'Fruchtfolge Tabellen'!$E$3:$Q$231,11,FALSE)*(AN6/1000)</f>
        <v>0</v>
      </c>
      <c r="AW6" s="277">
        <f>VLOOKUP(AM6,'Fruchtfolge Tabellen'!$E$3:$Q$231,12,FALSE)*(AN6/1000)</f>
        <v>0</v>
      </c>
      <c r="AX6" s="277">
        <f>VLOOKUP(AM6,'Fruchtfolge Tabellen'!$E$3:$Q$231,13,FALSE)*(AN6/1000)</f>
        <v>0</v>
      </c>
      <c r="AY6" s="277">
        <f t="shared" ref="AY6:AY49" si="2">AVERAGE(P6,AB6,AN6)</f>
        <v>0</v>
      </c>
      <c r="AZ6" s="277">
        <f t="shared" ref="AZ6:BI31" si="3">AVERAGE(Q6,AC6,AO6)</f>
        <v>0</v>
      </c>
      <c r="BA6" s="936">
        <f t="shared" si="3"/>
        <v>0</v>
      </c>
      <c r="BB6" s="277">
        <f t="shared" si="3"/>
        <v>0</v>
      </c>
      <c r="BC6" s="277">
        <f t="shared" si="3"/>
        <v>0</v>
      </c>
      <c r="BD6" s="277">
        <f t="shared" si="3"/>
        <v>0</v>
      </c>
      <c r="BE6" s="277">
        <f t="shared" si="3"/>
        <v>0</v>
      </c>
      <c r="BF6" s="277">
        <f t="shared" si="3"/>
        <v>0</v>
      </c>
      <c r="BG6" s="277">
        <f t="shared" si="3"/>
        <v>0</v>
      </c>
      <c r="BH6" s="277">
        <f t="shared" si="3"/>
        <v>0</v>
      </c>
      <c r="BI6" s="277">
        <f t="shared" si="3"/>
        <v>0</v>
      </c>
    </row>
    <row r="7" spans="1:62" ht="19.149999999999999" customHeight="1" thickBot="1" x14ac:dyDescent="0.4">
      <c r="A7" s="933" t="s">
        <v>669</v>
      </c>
      <c r="B7" s="934"/>
      <c r="C7" s="918"/>
      <c r="D7" s="411"/>
      <c r="E7" s="934"/>
      <c r="F7" s="918"/>
      <c r="G7" s="935"/>
      <c r="H7" s="934"/>
      <c r="I7" s="918"/>
      <c r="J7" s="935"/>
      <c r="K7" s="865"/>
      <c r="L7" s="865"/>
      <c r="M7" s="865"/>
      <c r="O7" s="277">
        <f>VLOOKUP(A7,'Fruchtfolge Tabellen'!$B$3:$E$231,4,FALSE)</f>
        <v>0</v>
      </c>
      <c r="P7" s="277">
        <f t="shared" si="0"/>
        <v>0</v>
      </c>
      <c r="Q7" s="277">
        <f>VLOOKUP(O7,'Fruchtfolge Tabellen'!$E$3:$Q$231,4,FALSE)*(P7/1000)</f>
        <v>0</v>
      </c>
      <c r="R7" s="277">
        <f>VLOOKUP(O7,'Fruchtfolge Tabellen'!$E$3:$Q$231,5,FALSE)*(P7/1000)</f>
        <v>0</v>
      </c>
      <c r="S7" s="277">
        <f>VLOOKUP(O7,'Fruchtfolge Tabellen'!$E$3:$Q$231,6,FALSE)*(P7/1000)</f>
        <v>0</v>
      </c>
      <c r="T7" s="277">
        <f>VLOOKUP(O7,'Fruchtfolge Tabellen'!$E$3:$Q$231,7,FALSE)*(P7/1000)</f>
        <v>0</v>
      </c>
      <c r="U7" s="120">
        <f>VLOOKUP(O7,'Fruchtfolge Tabellen'!$E$3:$Q$231,8,FALSE)*(P7/1000)</f>
        <v>0</v>
      </c>
      <c r="V7" s="277">
        <f>VLOOKUP(O7,'Fruchtfolge Tabellen'!$E$3:$Q$231,9,FALSE)*(P7/1000)</f>
        <v>0</v>
      </c>
      <c r="W7" s="936">
        <f>VLOOKUP(O7,'Fruchtfolge Tabellen'!$E$3:$Q$231,10,FALSE)*(P7/1000)</f>
        <v>0</v>
      </c>
      <c r="X7" s="277">
        <f>VLOOKUP(O7,'Fruchtfolge Tabellen'!$E$3:$Q$231,11,FALSE)*(P7/1000)</f>
        <v>0</v>
      </c>
      <c r="Y7" s="277">
        <f>VLOOKUP(O7,'Fruchtfolge Tabellen'!$E$3:$Q$231,12,FALSE)*(P7/1000)</f>
        <v>0</v>
      </c>
      <c r="Z7" s="277">
        <f>VLOOKUP(O7,'Fruchtfolge Tabellen'!$E$3:$Q$231,13,FALSE)*(P7/1000)</f>
        <v>0</v>
      </c>
      <c r="AA7" s="277">
        <f>VLOOKUP(A7,'Fruchtfolge Tabellen'!$B$3:$E$231,4,FALSE)</f>
        <v>0</v>
      </c>
      <c r="AB7" s="277">
        <f t="shared" si="1"/>
        <v>0</v>
      </c>
      <c r="AC7" s="277">
        <f>VLOOKUP(AA7,'Fruchtfolge Tabellen'!$E$3:$Q$231,4,FALSE)*(AB7/1000)</f>
        <v>0</v>
      </c>
      <c r="AD7" s="277">
        <f>VLOOKUP(AA7,'Fruchtfolge Tabellen'!$E$3:$Q$231,5,FALSE)*(AB7/1000)</f>
        <v>0</v>
      </c>
      <c r="AE7" s="120">
        <f>VLOOKUP(AA7,'Fruchtfolge Tabellen'!$E$3:$Q$231,6,FALSE)*(AB7/1000)</f>
        <v>0</v>
      </c>
      <c r="AF7" s="277">
        <f>VLOOKUP(AA7,'Fruchtfolge Tabellen'!$E$3:$Q$231,7,FALSE)*(AB7/1000)</f>
        <v>0</v>
      </c>
      <c r="AG7" s="936">
        <f>VLOOKUP(AA7,'Fruchtfolge Tabellen'!$E$3:$Q$231,8,FALSE)*(AB7/1000)</f>
        <v>0</v>
      </c>
      <c r="AH7" s="277">
        <f>VLOOKUP(AA7,'Fruchtfolge Tabellen'!$E$3:$Q$231,9,FALSE)*(AB7/1000)</f>
        <v>0</v>
      </c>
      <c r="AI7" s="277">
        <f>VLOOKUP(AA7,'Fruchtfolge Tabellen'!$E$3:$Q$231,10,FALSE)*(AB7/1000)</f>
        <v>0</v>
      </c>
      <c r="AJ7" s="277">
        <f>VLOOKUP(AA7,'Fruchtfolge Tabellen'!$E$3:$Q$231,11,FALSE)*(AB7/1000)</f>
        <v>0</v>
      </c>
      <c r="AK7" s="277">
        <f>VLOOKUP(AA7,'Fruchtfolge Tabellen'!$E$3:$Q$231,12,FALSE)*(AB7/1000)</f>
        <v>0</v>
      </c>
      <c r="AL7" s="936">
        <f>VLOOKUP(AA7,'Fruchtfolge Tabellen'!$E$3:$Q$231,13,FALSE)*(AB7/1000)</f>
        <v>0</v>
      </c>
      <c r="AM7" s="277">
        <f>VLOOKUP(A7,'Fruchtfolge Tabellen'!$B$3:$E$231,4,FALSE)</f>
        <v>0</v>
      </c>
      <c r="AN7" s="277">
        <f t="shared" ref="AN7:AN70" si="4">H7*1000</f>
        <v>0</v>
      </c>
      <c r="AO7" s="120">
        <f>VLOOKUP(AM7,'Fruchtfolge Tabellen'!$E$3:$Q$231,4,FALSE)*(AN7/1000)</f>
        <v>0</v>
      </c>
      <c r="AP7" s="277">
        <f>VLOOKUP(AM7,'Fruchtfolge Tabellen'!$E$3:$Q$231,5,FALSE)*(AN7/1000)</f>
        <v>0</v>
      </c>
      <c r="AQ7" s="936">
        <f>VLOOKUP(AM7,'Fruchtfolge Tabellen'!$E$3:$Q$231,6,FALSE)*(AN7/1000)</f>
        <v>0</v>
      </c>
      <c r="AR7" s="277">
        <f>VLOOKUP(AM7,'Fruchtfolge Tabellen'!$E$3:$Q$231,7,FALSE)*(AN7/1000)</f>
        <v>0</v>
      </c>
      <c r="AS7" s="120">
        <f>VLOOKUP(AM7,'Fruchtfolge Tabellen'!$E$3:$Q$231,8,FALSE)*(AN7/1000)</f>
        <v>0</v>
      </c>
      <c r="AT7" s="277">
        <f>VLOOKUP(AM7,'Fruchtfolge Tabellen'!$E$3:$Q$231,9,FALSE)*(AN7/1000)</f>
        <v>0</v>
      </c>
      <c r="AU7" s="277">
        <f>VLOOKUP(AM7,'Fruchtfolge Tabellen'!$E$3:$Q$231,10,FALSE)*(AN7/1000)</f>
        <v>0</v>
      </c>
      <c r="AV7" s="936">
        <f>VLOOKUP(AM7,'Fruchtfolge Tabellen'!$E$3:$Q$231,11,FALSE)*(AN7/1000)</f>
        <v>0</v>
      </c>
      <c r="AW7" s="277">
        <f>VLOOKUP(AM7,'Fruchtfolge Tabellen'!$E$3:$Q$231,12,FALSE)*(AN7/1000)</f>
        <v>0</v>
      </c>
      <c r="AX7" s="277">
        <f>VLOOKUP(AM7,'Fruchtfolge Tabellen'!$E$3:$Q$231,13,FALSE)*(AN7/1000)</f>
        <v>0</v>
      </c>
      <c r="AY7" s="277">
        <f t="shared" si="2"/>
        <v>0</v>
      </c>
      <c r="AZ7" s="277">
        <f t="shared" si="3"/>
        <v>0</v>
      </c>
      <c r="BA7" s="936">
        <f t="shared" si="3"/>
        <v>0</v>
      </c>
      <c r="BB7" s="277">
        <f t="shared" si="3"/>
        <v>0</v>
      </c>
      <c r="BC7" s="277">
        <f t="shared" si="3"/>
        <v>0</v>
      </c>
      <c r="BD7" s="277">
        <f t="shared" si="3"/>
        <v>0</v>
      </c>
      <c r="BE7" s="277">
        <f t="shared" si="3"/>
        <v>0</v>
      </c>
      <c r="BF7" s="277">
        <f t="shared" si="3"/>
        <v>0</v>
      </c>
      <c r="BG7" s="277">
        <f t="shared" si="3"/>
        <v>0</v>
      </c>
      <c r="BH7" s="277">
        <f t="shared" si="3"/>
        <v>0</v>
      </c>
      <c r="BI7" s="277">
        <f t="shared" si="3"/>
        <v>0</v>
      </c>
    </row>
    <row r="8" spans="1:62" ht="19.149999999999999" customHeight="1" thickBot="1" x14ac:dyDescent="0.4">
      <c r="A8" s="933" t="s">
        <v>669</v>
      </c>
      <c r="B8" s="934"/>
      <c r="C8" s="918"/>
      <c r="D8" s="411"/>
      <c r="E8" s="934"/>
      <c r="F8" s="918"/>
      <c r="G8" s="935"/>
      <c r="H8" s="934"/>
      <c r="I8" s="918"/>
      <c r="J8" s="935"/>
      <c r="K8" s="865"/>
      <c r="L8" s="865"/>
      <c r="M8" s="865"/>
      <c r="O8" s="277">
        <f>VLOOKUP(A8,'Fruchtfolge Tabellen'!$B$3:$E$231,4,FALSE)</f>
        <v>0</v>
      </c>
      <c r="P8" s="277">
        <f t="shared" si="0"/>
        <v>0</v>
      </c>
      <c r="Q8" s="277">
        <f>VLOOKUP(O8,'Fruchtfolge Tabellen'!$E$3:$Q$231,4,FALSE)*(P8/1000)</f>
        <v>0</v>
      </c>
      <c r="R8" s="277">
        <f>VLOOKUP(O8,'Fruchtfolge Tabellen'!$E$3:$Q$231,5,FALSE)*(P8/1000)</f>
        <v>0</v>
      </c>
      <c r="S8" s="277">
        <f>VLOOKUP(O8,'Fruchtfolge Tabellen'!$E$3:$Q$231,6,FALSE)*(P8/1000)</f>
        <v>0</v>
      </c>
      <c r="T8" s="277">
        <f>VLOOKUP(O8,'Fruchtfolge Tabellen'!$E$3:$Q$231,7,FALSE)*(P8/1000)</f>
        <v>0</v>
      </c>
      <c r="U8" s="120">
        <f>VLOOKUP(O8,'Fruchtfolge Tabellen'!$E$3:$Q$231,8,FALSE)*(P8/1000)</f>
        <v>0</v>
      </c>
      <c r="V8" s="277">
        <f>VLOOKUP(O8,'Fruchtfolge Tabellen'!$E$3:$Q$231,9,FALSE)*(P8/1000)</f>
        <v>0</v>
      </c>
      <c r="W8" s="936">
        <f>VLOOKUP(O8,'Fruchtfolge Tabellen'!$E$3:$Q$231,10,FALSE)*(P8/1000)</f>
        <v>0</v>
      </c>
      <c r="X8" s="277">
        <f>VLOOKUP(O8,'Fruchtfolge Tabellen'!$E$3:$Q$231,11,FALSE)*(P8/1000)</f>
        <v>0</v>
      </c>
      <c r="Y8" s="277">
        <f>VLOOKUP(O8,'Fruchtfolge Tabellen'!$E$3:$Q$231,12,FALSE)*(P8/1000)</f>
        <v>0</v>
      </c>
      <c r="Z8" s="277">
        <f>VLOOKUP(O8,'Fruchtfolge Tabellen'!$E$3:$Q$231,13,FALSE)*(P8/1000)</f>
        <v>0</v>
      </c>
      <c r="AA8" s="277">
        <f>VLOOKUP(A8,'Fruchtfolge Tabellen'!$B$3:$E$231,4,FALSE)</f>
        <v>0</v>
      </c>
      <c r="AB8" s="277">
        <f t="shared" si="1"/>
        <v>0</v>
      </c>
      <c r="AC8" s="277">
        <f>VLOOKUP(AA8,'Fruchtfolge Tabellen'!$E$3:$Q$231,4,FALSE)*(AB8/1000)</f>
        <v>0</v>
      </c>
      <c r="AD8" s="277">
        <f>VLOOKUP(AA8,'Fruchtfolge Tabellen'!$E$3:$Q$231,5,FALSE)*(AB8/1000)</f>
        <v>0</v>
      </c>
      <c r="AE8" s="120">
        <f>VLOOKUP(AA8,'Fruchtfolge Tabellen'!$E$3:$Q$231,6,FALSE)*(AB8/1000)</f>
        <v>0</v>
      </c>
      <c r="AF8" s="277">
        <f>VLOOKUP(AA8,'Fruchtfolge Tabellen'!$E$3:$Q$231,7,FALSE)*(AB8/1000)</f>
        <v>0</v>
      </c>
      <c r="AG8" s="936">
        <f>VLOOKUP(AA8,'Fruchtfolge Tabellen'!$E$3:$Q$231,8,FALSE)*(AB8/1000)</f>
        <v>0</v>
      </c>
      <c r="AH8" s="277">
        <f>VLOOKUP(AA8,'Fruchtfolge Tabellen'!$E$3:$Q$231,9,FALSE)*(AB8/1000)</f>
        <v>0</v>
      </c>
      <c r="AI8" s="277">
        <f>VLOOKUP(AA8,'Fruchtfolge Tabellen'!$E$3:$Q$231,10,FALSE)*(AB8/1000)</f>
        <v>0</v>
      </c>
      <c r="AJ8" s="277">
        <f>VLOOKUP(AA8,'Fruchtfolge Tabellen'!$E$3:$Q$231,11,FALSE)*(AB8/1000)</f>
        <v>0</v>
      </c>
      <c r="AK8" s="277">
        <f>VLOOKUP(AA8,'Fruchtfolge Tabellen'!$E$3:$Q$231,12,FALSE)*(AB8/1000)</f>
        <v>0</v>
      </c>
      <c r="AL8" s="936">
        <f>VLOOKUP(AA8,'Fruchtfolge Tabellen'!$E$3:$Q$231,13,FALSE)*(AB8/1000)</f>
        <v>0</v>
      </c>
      <c r="AM8" s="277">
        <f>VLOOKUP(A8,'Fruchtfolge Tabellen'!$B$3:$E$231,4,FALSE)</f>
        <v>0</v>
      </c>
      <c r="AN8" s="277">
        <f t="shared" si="4"/>
        <v>0</v>
      </c>
      <c r="AO8" s="120">
        <f>VLOOKUP(AM8,'Fruchtfolge Tabellen'!$E$3:$Q$231,4,FALSE)*(AN8/1000)</f>
        <v>0</v>
      </c>
      <c r="AP8" s="277">
        <f>VLOOKUP(AM8,'Fruchtfolge Tabellen'!$E$3:$Q$231,5,FALSE)*(AN8/1000)</f>
        <v>0</v>
      </c>
      <c r="AQ8" s="936">
        <f>VLOOKUP(AM8,'Fruchtfolge Tabellen'!$E$3:$Q$231,6,FALSE)*(AN8/1000)</f>
        <v>0</v>
      </c>
      <c r="AR8" s="277">
        <f>VLOOKUP(AM8,'Fruchtfolge Tabellen'!$E$3:$Q$231,7,FALSE)*(AN8/1000)</f>
        <v>0</v>
      </c>
      <c r="AS8" s="120">
        <f>VLOOKUP(AM8,'Fruchtfolge Tabellen'!$E$3:$Q$231,8,FALSE)*(AN8/1000)</f>
        <v>0</v>
      </c>
      <c r="AT8" s="277">
        <f>VLOOKUP(AM8,'Fruchtfolge Tabellen'!$E$3:$Q$231,9,FALSE)*(AN8/1000)</f>
        <v>0</v>
      </c>
      <c r="AU8" s="277">
        <f>VLOOKUP(AM8,'Fruchtfolge Tabellen'!$E$3:$Q$231,10,FALSE)*(AN8/1000)</f>
        <v>0</v>
      </c>
      <c r="AV8" s="936">
        <f>VLOOKUP(AM8,'Fruchtfolge Tabellen'!$E$3:$Q$231,11,FALSE)*(AN8/1000)</f>
        <v>0</v>
      </c>
      <c r="AW8" s="277">
        <f>VLOOKUP(AM8,'Fruchtfolge Tabellen'!$E$3:$Q$231,12,FALSE)*(AN8/1000)</f>
        <v>0</v>
      </c>
      <c r="AX8" s="277">
        <f>VLOOKUP(AM8,'Fruchtfolge Tabellen'!$E$3:$Q$231,13,FALSE)*(AN8/1000)</f>
        <v>0</v>
      </c>
      <c r="AY8" s="277">
        <f t="shared" si="2"/>
        <v>0</v>
      </c>
      <c r="AZ8" s="277">
        <f t="shared" si="3"/>
        <v>0</v>
      </c>
      <c r="BA8" s="936">
        <f t="shared" si="3"/>
        <v>0</v>
      </c>
      <c r="BB8" s="277">
        <f t="shared" si="3"/>
        <v>0</v>
      </c>
      <c r="BC8" s="277">
        <f t="shared" si="3"/>
        <v>0</v>
      </c>
      <c r="BD8" s="277">
        <f t="shared" si="3"/>
        <v>0</v>
      </c>
      <c r="BE8" s="277">
        <f t="shared" si="3"/>
        <v>0</v>
      </c>
      <c r="BF8" s="277">
        <f t="shared" si="3"/>
        <v>0</v>
      </c>
      <c r="BG8" s="277">
        <f t="shared" si="3"/>
        <v>0</v>
      </c>
      <c r="BH8" s="277">
        <f t="shared" si="3"/>
        <v>0</v>
      </c>
      <c r="BI8" s="277">
        <f t="shared" si="3"/>
        <v>0</v>
      </c>
    </row>
    <row r="9" spans="1:62" ht="19.149999999999999" customHeight="1" thickBot="1" x14ac:dyDescent="0.4">
      <c r="A9" s="933" t="s">
        <v>669</v>
      </c>
      <c r="B9" s="934"/>
      <c r="C9" s="918"/>
      <c r="D9" s="411"/>
      <c r="E9" s="934"/>
      <c r="F9" s="918"/>
      <c r="G9" s="935"/>
      <c r="H9" s="934"/>
      <c r="I9" s="918"/>
      <c r="J9" s="935"/>
      <c r="K9" s="865"/>
      <c r="L9" s="865"/>
      <c r="M9" s="865"/>
      <c r="O9" s="277">
        <f>VLOOKUP(A9,'Fruchtfolge Tabellen'!$B$3:$E$231,4,FALSE)</f>
        <v>0</v>
      </c>
      <c r="P9" s="277">
        <f t="shared" si="0"/>
        <v>0</v>
      </c>
      <c r="Q9" s="277">
        <f>VLOOKUP(O9,'Fruchtfolge Tabellen'!$E$3:$Q$231,4,FALSE)*(P9/1000)</f>
        <v>0</v>
      </c>
      <c r="R9" s="277">
        <f>VLOOKUP(O9,'Fruchtfolge Tabellen'!$E$3:$Q$231,5,FALSE)*(P9/1000)</f>
        <v>0</v>
      </c>
      <c r="S9" s="277">
        <f>VLOOKUP(O9,'Fruchtfolge Tabellen'!$E$3:$Q$231,6,FALSE)*(P9/1000)</f>
        <v>0</v>
      </c>
      <c r="T9" s="277">
        <f>VLOOKUP(O9,'Fruchtfolge Tabellen'!$E$3:$Q$231,7,FALSE)*(P9/1000)</f>
        <v>0</v>
      </c>
      <c r="U9" s="120">
        <f>VLOOKUP(O9,'Fruchtfolge Tabellen'!$E$3:$Q$231,8,FALSE)*(P9/1000)</f>
        <v>0</v>
      </c>
      <c r="V9" s="277">
        <f>VLOOKUP(O9,'Fruchtfolge Tabellen'!$E$3:$Q$231,9,FALSE)*(P9/1000)</f>
        <v>0</v>
      </c>
      <c r="W9" s="936">
        <f>VLOOKUP(O9,'Fruchtfolge Tabellen'!$E$3:$Q$231,10,FALSE)*(P9/1000)</f>
        <v>0</v>
      </c>
      <c r="X9" s="277">
        <f>VLOOKUP(O9,'Fruchtfolge Tabellen'!$E$3:$Q$231,11,FALSE)*(P9/1000)</f>
        <v>0</v>
      </c>
      <c r="Y9" s="277">
        <f>VLOOKUP(O9,'Fruchtfolge Tabellen'!$E$3:$Q$231,12,FALSE)*(P9/1000)</f>
        <v>0</v>
      </c>
      <c r="Z9" s="277">
        <f>VLOOKUP(O9,'Fruchtfolge Tabellen'!$E$3:$Q$231,13,FALSE)*(P9/1000)</f>
        <v>0</v>
      </c>
      <c r="AA9" s="277">
        <f>VLOOKUP(A9,'Fruchtfolge Tabellen'!$B$3:$E$231,4,FALSE)</f>
        <v>0</v>
      </c>
      <c r="AB9" s="277">
        <f t="shared" si="1"/>
        <v>0</v>
      </c>
      <c r="AC9" s="277">
        <f>VLOOKUP(AA9,'Fruchtfolge Tabellen'!$E$3:$Q$231,4,FALSE)*(AB9/1000)</f>
        <v>0</v>
      </c>
      <c r="AD9" s="277">
        <f>VLOOKUP(AA9,'Fruchtfolge Tabellen'!$E$3:$Q$231,5,FALSE)*(AB9/1000)</f>
        <v>0</v>
      </c>
      <c r="AE9" s="120">
        <f>VLOOKUP(AA9,'Fruchtfolge Tabellen'!$E$3:$Q$231,6,FALSE)*(AB9/1000)</f>
        <v>0</v>
      </c>
      <c r="AF9" s="277">
        <f>VLOOKUP(AA9,'Fruchtfolge Tabellen'!$E$3:$Q$231,7,FALSE)*(AB9/1000)</f>
        <v>0</v>
      </c>
      <c r="AG9" s="936">
        <f>VLOOKUP(AA9,'Fruchtfolge Tabellen'!$E$3:$Q$231,8,FALSE)*(AB9/1000)</f>
        <v>0</v>
      </c>
      <c r="AH9" s="277">
        <f>VLOOKUP(AA9,'Fruchtfolge Tabellen'!$E$3:$Q$231,9,FALSE)*(AB9/1000)</f>
        <v>0</v>
      </c>
      <c r="AI9" s="277">
        <f>VLOOKUP(AA9,'Fruchtfolge Tabellen'!$E$3:$Q$231,10,FALSE)*(AB9/1000)</f>
        <v>0</v>
      </c>
      <c r="AJ9" s="277">
        <f>VLOOKUP(AA9,'Fruchtfolge Tabellen'!$E$3:$Q$231,11,FALSE)*(AB9/1000)</f>
        <v>0</v>
      </c>
      <c r="AK9" s="277">
        <f>VLOOKUP(AA9,'Fruchtfolge Tabellen'!$E$3:$Q$231,12,FALSE)*(AB9/1000)</f>
        <v>0</v>
      </c>
      <c r="AL9" s="936">
        <f>VLOOKUP(AA9,'Fruchtfolge Tabellen'!$E$3:$Q$231,13,FALSE)*(AB9/1000)</f>
        <v>0</v>
      </c>
      <c r="AM9" s="277">
        <f>VLOOKUP(A9,'Fruchtfolge Tabellen'!$B$3:$E$231,4,FALSE)</f>
        <v>0</v>
      </c>
      <c r="AN9" s="277">
        <f t="shared" si="4"/>
        <v>0</v>
      </c>
      <c r="AO9" s="120">
        <f>VLOOKUP(AM9,'Fruchtfolge Tabellen'!$E$3:$Q$231,4,FALSE)*(AN9/1000)</f>
        <v>0</v>
      </c>
      <c r="AP9" s="277">
        <f>VLOOKUP(AM9,'Fruchtfolge Tabellen'!$E$3:$Q$231,5,FALSE)*(AN9/1000)</f>
        <v>0</v>
      </c>
      <c r="AQ9" s="936">
        <f>VLOOKUP(AM9,'Fruchtfolge Tabellen'!$E$3:$Q$231,6,FALSE)*(AN9/1000)</f>
        <v>0</v>
      </c>
      <c r="AR9" s="277">
        <f>VLOOKUP(AM9,'Fruchtfolge Tabellen'!$E$3:$Q$231,7,FALSE)*(AN9/1000)</f>
        <v>0</v>
      </c>
      <c r="AS9" s="120">
        <f>VLOOKUP(AM9,'Fruchtfolge Tabellen'!$E$3:$Q$231,8,FALSE)*(AN9/1000)</f>
        <v>0</v>
      </c>
      <c r="AT9" s="277">
        <f>VLOOKUP(AM9,'Fruchtfolge Tabellen'!$E$3:$Q$231,9,FALSE)*(AN9/1000)</f>
        <v>0</v>
      </c>
      <c r="AU9" s="277">
        <f>VLOOKUP(AM9,'Fruchtfolge Tabellen'!$E$3:$Q$231,10,FALSE)*(AN9/1000)</f>
        <v>0</v>
      </c>
      <c r="AV9" s="936">
        <f>VLOOKUP(AM9,'Fruchtfolge Tabellen'!$E$3:$Q$231,11,FALSE)*(AN9/1000)</f>
        <v>0</v>
      </c>
      <c r="AW9" s="277">
        <f>VLOOKUP(AM9,'Fruchtfolge Tabellen'!$E$3:$Q$231,12,FALSE)*(AN9/1000)</f>
        <v>0</v>
      </c>
      <c r="AX9" s="277">
        <f>VLOOKUP(AM9,'Fruchtfolge Tabellen'!$E$3:$Q$231,13,FALSE)*(AN9/1000)</f>
        <v>0</v>
      </c>
      <c r="AY9" s="277">
        <f t="shared" si="2"/>
        <v>0</v>
      </c>
      <c r="AZ9" s="277">
        <f t="shared" si="3"/>
        <v>0</v>
      </c>
      <c r="BA9" s="936">
        <f t="shared" si="3"/>
        <v>0</v>
      </c>
      <c r="BB9" s="277">
        <f t="shared" si="3"/>
        <v>0</v>
      </c>
      <c r="BC9" s="277">
        <f t="shared" si="3"/>
        <v>0</v>
      </c>
      <c r="BD9" s="277">
        <f t="shared" si="3"/>
        <v>0</v>
      </c>
      <c r="BE9" s="277">
        <f t="shared" si="3"/>
        <v>0</v>
      </c>
      <c r="BF9" s="277">
        <f t="shared" si="3"/>
        <v>0</v>
      </c>
      <c r="BG9" s="277">
        <f t="shared" si="3"/>
        <v>0</v>
      </c>
      <c r="BH9" s="277">
        <f t="shared" si="3"/>
        <v>0</v>
      </c>
      <c r="BI9" s="277">
        <f t="shared" si="3"/>
        <v>0</v>
      </c>
    </row>
    <row r="10" spans="1:62" ht="19.149999999999999" customHeight="1" thickBot="1" x14ac:dyDescent="0.4">
      <c r="A10" s="933" t="s">
        <v>669</v>
      </c>
      <c r="B10" s="934"/>
      <c r="C10" s="918"/>
      <c r="D10" s="411"/>
      <c r="E10" s="934"/>
      <c r="F10" s="918"/>
      <c r="G10" s="935"/>
      <c r="H10" s="934"/>
      <c r="I10" s="918"/>
      <c r="J10" s="935"/>
      <c r="K10" s="865"/>
      <c r="L10" s="865"/>
      <c r="M10" s="865"/>
      <c r="O10" s="277">
        <f>VLOOKUP(A10,'Fruchtfolge Tabellen'!$B$3:$E$231,4,FALSE)</f>
        <v>0</v>
      </c>
      <c r="P10" s="277">
        <f t="shared" si="0"/>
        <v>0</v>
      </c>
      <c r="Q10" s="277">
        <f>VLOOKUP(O10,'Fruchtfolge Tabellen'!$E$3:$Q$231,4,FALSE)*(P10/1000)</f>
        <v>0</v>
      </c>
      <c r="R10" s="277">
        <f>VLOOKUP(O10,'Fruchtfolge Tabellen'!$E$3:$Q$231,5,FALSE)*(P10/1000)</f>
        <v>0</v>
      </c>
      <c r="S10" s="277">
        <f>VLOOKUP(O10,'Fruchtfolge Tabellen'!$E$3:$Q$231,6,FALSE)*(P10/1000)</f>
        <v>0</v>
      </c>
      <c r="T10" s="277">
        <f>VLOOKUP(O10,'Fruchtfolge Tabellen'!$E$3:$Q$231,7,FALSE)*(P10/1000)</f>
        <v>0</v>
      </c>
      <c r="U10" s="120">
        <f>VLOOKUP(O10,'Fruchtfolge Tabellen'!$E$3:$Q$231,8,FALSE)*(P10/1000)</f>
        <v>0</v>
      </c>
      <c r="V10" s="277">
        <f>VLOOKUP(O10,'Fruchtfolge Tabellen'!$E$3:$Q$231,9,FALSE)*(P10/1000)</f>
        <v>0</v>
      </c>
      <c r="W10" s="936">
        <f>VLOOKUP(O10,'Fruchtfolge Tabellen'!$E$3:$Q$231,10,FALSE)*(P10/1000)</f>
        <v>0</v>
      </c>
      <c r="X10" s="277">
        <f>VLOOKUP(O10,'Fruchtfolge Tabellen'!$E$3:$Q$231,11,FALSE)*(P10/1000)</f>
        <v>0</v>
      </c>
      <c r="Y10" s="277">
        <f>VLOOKUP(O10,'Fruchtfolge Tabellen'!$E$3:$Q$231,12,FALSE)*(P10/1000)</f>
        <v>0</v>
      </c>
      <c r="Z10" s="277">
        <f>VLOOKUP(O10,'Fruchtfolge Tabellen'!$E$3:$Q$231,13,FALSE)*(P10/1000)</f>
        <v>0</v>
      </c>
      <c r="AA10" s="277">
        <f>VLOOKUP(A10,'Fruchtfolge Tabellen'!$B$3:$E$231,4,FALSE)</f>
        <v>0</v>
      </c>
      <c r="AB10" s="277">
        <f t="shared" si="1"/>
        <v>0</v>
      </c>
      <c r="AC10" s="277">
        <f>VLOOKUP(AA10,'Fruchtfolge Tabellen'!$E$3:$Q$231,4,FALSE)*(AB10/1000)</f>
        <v>0</v>
      </c>
      <c r="AD10" s="277">
        <f>VLOOKUP(AA10,'Fruchtfolge Tabellen'!$E$3:$Q$231,5,FALSE)*(AB10/1000)</f>
        <v>0</v>
      </c>
      <c r="AE10" s="120">
        <f>VLOOKUP(AA10,'Fruchtfolge Tabellen'!$E$3:$Q$231,6,FALSE)*(AB10/1000)</f>
        <v>0</v>
      </c>
      <c r="AF10" s="277">
        <f>VLOOKUP(AA10,'Fruchtfolge Tabellen'!$E$3:$Q$231,7,FALSE)*(AB10/1000)</f>
        <v>0</v>
      </c>
      <c r="AG10" s="936">
        <f>VLOOKUP(AA10,'Fruchtfolge Tabellen'!$E$3:$Q$231,8,FALSE)*(AB10/1000)</f>
        <v>0</v>
      </c>
      <c r="AH10" s="277">
        <f>VLOOKUP(AA10,'Fruchtfolge Tabellen'!$E$3:$Q$231,9,FALSE)*(AB10/1000)</f>
        <v>0</v>
      </c>
      <c r="AI10" s="277">
        <f>VLOOKUP(AA10,'Fruchtfolge Tabellen'!$E$3:$Q$231,10,FALSE)*(AB10/1000)</f>
        <v>0</v>
      </c>
      <c r="AJ10" s="277">
        <f>VLOOKUP(AA10,'Fruchtfolge Tabellen'!$E$3:$Q$231,11,FALSE)*(AB10/1000)</f>
        <v>0</v>
      </c>
      <c r="AK10" s="277">
        <f>VLOOKUP(AA10,'Fruchtfolge Tabellen'!$E$3:$Q$231,12,FALSE)*(AB10/1000)</f>
        <v>0</v>
      </c>
      <c r="AL10" s="936">
        <f>VLOOKUP(AA10,'Fruchtfolge Tabellen'!$E$3:$Q$231,13,FALSE)*(AB10/1000)</f>
        <v>0</v>
      </c>
      <c r="AM10" s="277">
        <f>VLOOKUP(A10,'Fruchtfolge Tabellen'!$B$3:$E$231,4,FALSE)</f>
        <v>0</v>
      </c>
      <c r="AN10" s="277">
        <f t="shared" si="4"/>
        <v>0</v>
      </c>
      <c r="AO10" s="120">
        <f>VLOOKUP(AM10,'Fruchtfolge Tabellen'!$E$3:$Q$231,4,FALSE)*(AN10/1000)</f>
        <v>0</v>
      </c>
      <c r="AP10" s="277">
        <f>VLOOKUP(AM10,'Fruchtfolge Tabellen'!$E$3:$Q$231,5,FALSE)*(AN10/1000)</f>
        <v>0</v>
      </c>
      <c r="AQ10" s="936">
        <f>VLOOKUP(AM10,'Fruchtfolge Tabellen'!$E$3:$Q$231,6,FALSE)*(AN10/1000)</f>
        <v>0</v>
      </c>
      <c r="AR10" s="277">
        <f>VLOOKUP(AM10,'Fruchtfolge Tabellen'!$E$3:$Q$231,7,FALSE)*(AN10/1000)</f>
        <v>0</v>
      </c>
      <c r="AS10" s="120">
        <f>VLOOKUP(AM10,'Fruchtfolge Tabellen'!$E$3:$Q$231,8,FALSE)*(AN10/1000)</f>
        <v>0</v>
      </c>
      <c r="AT10" s="277">
        <f>VLOOKUP(AM10,'Fruchtfolge Tabellen'!$E$3:$Q$231,9,FALSE)*(AN10/1000)</f>
        <v>0</v>
      </c>
      <c r="AU10" s="277">
        <f>VLOOKUP(AM10,'Fruchtfolge Tabellen'!$E$3:$Q$231,10,FALSE)*(AN10/1000)</f>
        <v>0</v>
      </c>
      <c r="AV10" s="936">
        <f>VLOOKUP(AM10,'Fruchtfolge Tabellen'!$E$3:$Q$231,11,FALSE)*(AN10/1000)</f>
        <v>0</v>
      </c>
      <c r="AW10" s="277">
        <f>VLOOKUP(AM10,'Fruchtfolge Tabellen'!$E$3:$Q$231,12,FALSE)*(AN10/1000)</f>
        <v>0</v>
      </c>
      <c r="AX10" s="277">
        <f>VLOOKUP(AM10,'Fruchtfolge Tabellen'!$E$3:$Q$231,13,FALSE)*(AN10/1000)</f>
        <v>0</v>
      </c>
      <c r="AY10" s="277">
        <f t="shared" si="2"/>
        <v>0</v>
      </c>
      <c r="AZ10" s="277">
        <f t="shared" si="3"/>
        <v>0</v>
      </c>
      <c r="BA10" s="936">
        <f t="shared" si="3"/>
        <v>0</v>
      </c>
      <c r="BB10" s="277">
        <f t="shared" si="3"/>
        <v>0</v>
      </c>
      <c r="BC10" s="277">
        <f t="shared" si="3"/>
        <v>0</v>
      </c>
      <c r="BD10" s="277">
        <f t="shared" si="3"/>
        <v>0</v>
      </c>
      <c r="BE10" s="277">
        <f t="shared" si="3"/>
        <v>0</v>
      </c>
      <c r="BF10" s="277">
        <f t="shared" si="3"/>
        <v>0</v>
      </c>
      <c r="BG10" s="277">
        <f t="shared" si="3"/>
        <v>0</v>
      </c>
      <c r="BH10" s="277">
        <f t="shared" si="3"/>
        <v>0</v>
      </c>
      <c r="BI10" s="277">
        <f t="shared" si="3"/>
        <v>0</v>
      </c>
    </row>
    <row r="11" spans="1:62" ht="19.149999999999999" customHeight="1" thickBot="1" x14ac:dyDescent="0.4">
      <c r="A11" s="933" t="s">
        <v>669</v>
      </c>
      <c r="B11" s="934"/>
      <c r="C11" s="918"/>
      <c r="D11" s="411"/>
      <c r="E11" s="934"/>
      <c r="F11" s="918"/>
      <c r="G11" s="935"/>
      <c r="H11" s="934"/>
      <c r="I11" s="918"/>
      <c r="J11" s="935"/>
      <c r="K11" s="865"/>
      <c r="L11" s="865"/>
      <c r="M11" s="865"/>
      <c r="O11" s="277">
        <f>VLOOKUP(A11,'Fruchtfolge Tabellen'!$B$3:$E$231,4,FALSE)</f>
        <v>0</v>
      </c>
      <c r="P11" s="277">
        <f t="shared" si="0"/>
        <v>0</v>
      </c>
      <c r="Q11" s="277">
        <f>VLOOKUP(O11,'Fruchtfolge Tabellen'!$E$3:$Q$231,4,FALSE)*(P11/1000)</f>
        <v>0</v>
      </c>
      <c r="R11" s="277">
        <f>VLOOKUP(O11,'Fruchtfolge Tabellen'!$E$3:$Q$231,5,FALSE)*(P11/1000)</f>
        <v>0</v>
      </c>
      <c r="S11" s="277">
        <f>VLOOKUP(O11,'Fruchtfolge Tabellen'!$E$3:$Q$231,6,FALSE)*(P11/1000)</f>
        <v>0</v>
      </c>
      <c r="T11" s="277">
        <f>VLOOKUP(O11,'Fruchtfolge Tabellen'!$E$3:$Q$231,7,FALSE)*(P11/1000)</f>
        <v>0</v>
      </c>
      <c r="U11" s="120">
        <f>VLOOKUP(O11,'Fruchtfolge Tabellen'!$E$3:$Q$231,8,FALSE)*(P11/1000)</f>
        <v>0</v>
      </c>
      <c r="V11" s="277">
        <f>VLOOKUP(O11,'Fruchtfolge Tabellen'!$E$3:$Q$231,9,FALSE)*(P11/1000)</f>
        <v>0</v>
      </c>
      <c r="W11" s="936">
        <f>VLOOKUP(O11,'Fruchtfolge Tabellen'!$E$3:$Q$231,10,FALSE)*(P11/1000)</f>
        <v>0</v>
      </c>
      <c r="X11" s="277">
        <f>VLOOKUP(O11,'Fruchtfolge Tabellen'!$E$3:$Q$231,11,FALSE)*(P11/1000)</f>
        <v>0</v>
      </c>
      <c r="Y11" s="277">
        <f>VLOOKUP(O11,'Fruchtfolge Tabellen'!$E$3:$Q$231,12,FALSE)*(P11/1000)</f>
        <v>0</v>
      </c>
      <c r="Z11" s="277">
        <f>VLOOKUP(O11,'Fruchtfolge Tabellen'!$E$3:$Q$231,13,FALSE)*(P11/1000)</f>
        <v>0</v>
      </c>
      <c r="AA11" s="277">
        <f>VLOOKUP(A11,'Fruchtfolge Tabellen'!$B$3:$E$231,4,FALSE)</f>
        <v>0</v>
      </c>
      <c r="AB11" s="277">
        <f t="shared" si="1"/>
        <v>0</v>
      </c>
      <c r="AC11" s="277">
        <f>VLOOKUP(AA11,'Fruchtfolge Tabellen'!$E$3:$Q$231,4,FALSE)*(AB11/1000)</f>
        <v>0</v>
      </c>
      <c r="AD11" s="277">
        <f>VLOOKUP(AA11,'Fruchtfolge Tabellen'!$E$3:$Q$231,5,FALSE)*(AB11/1000)</f>
        <v>0</v>
      </c>
      <c r="AE11" s="120">
        <f>VLOOKUP(AA11,'Fruchtfolge Tabellen'!$E$3:$Q$231,6,FALSE)*(AB11/1000)</f>
        <v>0</v>
      </c>
      <c r="AF11" s="277">
        <f>VLOOKUP(AA11,'Fruchtfolge Tabellen'!$E$3:$Q$231,7,FALSE)*(AB11/1000)</f>
        <v>0</v>
      </c>
      <c r="AG11" s="936">
        <f>VLOOKUP(AA11,'Fruchtfolge Tabellen'!$E$3:$Q$231,8,FALSE)*(AB11/1000)</f>
        <v>0</v>
      </c>
      <c r="AH11" s="277">
        <f>VLOOKUP(AA11,'Fruchtfolge Tabellen'!$E$3:$Q$231,9,FALSE)*(AB11/1000)</f>
        <v>0</v>
      </c>
      <c r="AI11" s="277">
        <f>VLOOKUP(AA11,'Fruchtfolge Tabellen'!$E$3:$Q$231,10,FALSE)*(AB11/1000)</f>
        <v>0</v>
      </c>
      <c r="AJ11" s="277">
        <f>VLOOKUP(AA11,'Fruchtfolge Tabellen'!$E$3:$Q$231,11,FALSE)*(AB11/1000)</f>
        <v>0</v>
      </c>
      <c r="AK11" s="277">
        <f>VLOOKUP(AA11,'Fruchtfolge Tabellen'!$E$3:$Q$231,12,FALSE)*(AB11/1000)</f>
        <v>0</v>
      </c>
      <c r="AL11" s="936">
        <f>VLOOKUP(AA11,'Fruchtfolge Tabellen'!$E$3:$Q$231,13,FALSE)*(AB11/1000)</f>
        <v>0</v>
      </c>
      <c r="AM11" s="277">
        <f>VLOOKUP(A11,'Fruchtfolge Tabellen'!$B$3:$E$231,4,FALSE)</f>
        <v>0</v>
      </c>
      <c r="AN11" s="277">
        <f t="shared" si="4"/>
        <v>0</v>
      </c>
      <c r="AO11" s="120">
        <f>VLOOKUP(AM11,'Fruchtfolge Tabellen'!$E$3:$Q$231,4,FALSE)*(AN11/1000)</f>
        <v>0</v>
      </c>
      <c r="AP11" s="277">
        <f>VLOOKUP(AM11,'Fruchtfolge Tabellen'!$E$3:$Q$231,5,FALSE)*(AN11/1000)</f>
        <v>0</v>
      </c>
      <c r="AQ11" s="936">
        <f>VLOOKUP(AM11,'Fruchtfolge Tabellen'!$E$3:$Q$231,6,FALSE)*(AN11/1000)</f>
        <v>0</v>
      </c>
      <c r="AR11" s="277">
        <f>VLOOKUP(AM11,'Fruchtfolge Tabellen'!$E$3:$Q$231,7,FALSE)*(AN11/1000)</f>
        <v>0</v>
      </c>
      <c r="AS11" s="120">
        <f>VLOOKUP(AM11,'Fruchtfolge Tabellen'!$E$3:$Q$231,8,FALSE)*(AN11/1000)</f>
        <v>0</v>
      </c>
      <c r="AT11" s="277">
        <f>VLOOKUP(AM11,'Fruchtfolge Tabellen'!$E$3:$Q$231,9,FALSE)*(AN11/1000)</f>
        <v>0</v>
      </c>
      <c r="AU11" s="277">
        <f>VLOOKUP(AM11,'Fruchtfolge Tabellen'!$E$3:$Q$231,10,FALSE)*(AN11/1000)</f>
        <v>0</v>
      </c>
      <c r="AV11" s="936">
        <f>VLOOKUP(AM11,'Fruchtfolge Tabellen'!$E$3:$Q$231,11,FALSE)*(AN11/1000)</f>
        <v>0</v>
      </c>
      <c r="AW11" s="277">
        <f>VLOOKUP(AM11,'Fruchtfolge Tabellen'!$E$3:$Q$231,12,FALSE)*(AN11/1000)</f>
        <v>0</v>
      </c>
      <c r="AX11" s="277">
        <f>VLOOKUP(AM11,'Fruchtfolge Tabellen'!$E$3:$Q$231,13,FALSE)*(AN11/1000)</f>
        <v>0</v>
      </c>
      <c r="AY11" s="277">
        <f t="shared" si="2"/>
        <v>0</v>
      </c>
      <c r="AZ11" s="277">
        <f t="shared" si="3"/>
        <v>0</v>
      </c>
      <c r="BA11" s="936">
        <f t="shared" si="3"/>
        <v>0</v>
      </c>
      <c r="BB11" s="277">
        <f t="shared" si="3"/>
        <v>0</v>
      </c>
      <c r="BC11" s="277">
        <f t="shared" si="3"/>
        <v>0</v>
      </c>
      <c r="BD11" s="277">
        <f t="shared" si="3"/>
        <v>0</v>
      </c>
      <c r="BE11" s="277">
        <f t="shared" si="3"/>
        <v>0</v>
      </c>
      <c r="BF11" s="277">
        <f t="shared" si="3"/>
        <v>0</v>
      </c>
      <c r="BG11" s="277">
        <f t="shared" si="3"/>
        <v>0</v>
      </c>
      <c r="BH11" s="277">
        <f t="shared" si="3"/>
        <v>0</v>
      </c>
      <c r="BI11" s="277">
        <f t="shared" si="3"/>
        <v>0</v>
      </c>
    </row>
    <row r="12" spans="1:62" ht="19.149999999999999" customHeight="1" thickBot="1" x14ac:dyDescent="0.4">
      <c r="A12" s="933" t="s">
        <v>669</v>
      </c>
      <c r="B12" s="934"/>
      <c r="C12" s="918"/>
      <c r="D12" s="411"/>
      <c r="E12" s="934"/>
      <c r="F12" s="918"/>
      <c r="G12" s="935"/>
      <c r="H12" s="934"/>
      <c r="I12" s="918"/>
      <c r="J12" s="935"/>
      <c r="K12" s="865"/>
      <c r="L12" s="865"/>
      <c r="M12" s="865"/>
      <c r="O12" s="277">
        <f>VLOOKUP(A12,'Fruchtfolge Tabellen'!$B$3:$E$231,4,FALSE)</f>
        <v>0</v>
      </c>
      <c r="P12" s="277">
        <f t="shared" si="0"/>
        <v>0</v>
      </c>
      <c r="Q12" s="277">
        <f>VLOOKUP(O12,'Fruchtfolge Tabellen'!$E$3:$Q$231,4,FALSE)*(P12/1000)</f>
        <v>0</v>
      </c>
      <c r="R12" s="277">
        <f>VLOOKUP(O12,'Fruchtfolge Tabellen'!$E$3:$Q$231,5,FALSE)*(P12/1000)</f>
        <v>0</v>
      </c>
      <c r="S12" s="277">
        <f>VLOOKUP(O12,'Fruchtfolge Tabellen'!$E$3:$Q$231,6,FALSE)*(P12/1000)</f>
        <v>0</v>
      </c>
      <c r="T12" s="277">
        <f>VLOOKUP(O12,'Fruchtfolge Tabellen'!$E$3:$Q$231,7,FALSE)*(P12/1000)</f>
        <v>0</v>
      </c>
      <c r="U12" s="120">
        <f>VLOOKUP(O12,'Fruchtfolge Tabellen'!$E$3:$Q$231,8,FALSE)*(P12/1000)</f>
        <v>0</v>
      </c>
      <c r="V12" s="277">
        <f>VLOOKUP(O12,'Fruchtfolge Tabellen'!$E$3:$Q$231,9,FALSE)*(P12/1000)</f>
        <v>0</v>
      </c>
      <c r="W12" s="936">
        <f>VLOOKUP(O12,'Fruchtfolge Tabellen'!$E$3:$Q$231,10,FALSE)*(P12/1000)</f>
        <v>0</v>
      </c>
      <c r="X12" s="277">
        <f>VLOOKUP(O12,'Fruchtfolge Tabellen'!$E$3:$Q$231,11,FALSE)*(P12/1000)</f>
        <v>0</v>
      </c>
      <c r="Y12" s="277">
        <f>VLOOKUP(O12,'Fruchtfolge Tabellen'!$E$3:$Q$231,12,FALSE)*(P12/1000)</f>
        <v>0</v>
      </c>
      <c r="Z12" s="277">
        <f>VLOOKUP(O12,'Fruchtfolge Tabellen'!$E$3:$Q$231,13,FALSE)*(P12/1000)</f>
        <v>0</v>
      </c>
      <c r="AA12" s="277">
        <f>VLOOKUP(A12,'Fruchtfolge Tabellen'!$B$3:$E$231,4,FALSE)</f>
        <v>0</v>
      </c>
      <c r="AB12" s="277">
        <f t="shared" si="1"/>
        <v>0</v>
      </c>
      <c r="AC12" s="277">
        <f>VLOOKUP(AA12,'Fruchtfolge Tabellen'!$E$3:$Q$231,4,FALSE)*(AB12/1000)</f>
        <v>0</v>
      </c>
      <c r="AD12" s="277">
        <f>VLOOKUP(AA12,'Fruchtfolge Tabellen'!$E$3:$Q$231,5,FALSE)*(AB12/1000)</f>
        <v>0</v>
      </c>
      <c r="AE12" s="120">
        <f>VLOOKUP(AA12,'Fruchtfolge Tabellen'!$E$3:$Q$231,6,FALSE)*(AB12/1000)</f>
        <v>0</v>
      </c>
      <c r="AF12" s="277">
        <f>VLOOKUP(AA12,'Fruchtfolge Tabellen'!$E$3:$Q$231,7,FALSE)*(AB12/1000)</f>
        <v>0</v>
      </c>
      <c r="AG12" s="936">
        <f>VLOOKUP(AA12,'Fruchtfolge Tabellen'!$E$3:$Q$231,8,FALSE)*(AB12/1000)</f>
        <v>0</v>
      </c>
      <c r="AH12" s="277">
        <f>VLOOKUP(AA12,'Fruchtfolge Tabellen'!$E$3:$Q$231,9,FALSE)*(AB12/1000)</f>
        <v>0</v>
      </c>
      <c r="AI12" s="277">
        <f>VLOOKUP(AA12,'Fruchtfolge Tabellen'!$E$3:$Q$231,10,FALSE)*(AB12/1000)</f>
        <v>0</v>
      </c>
      <c r="AJ12" s="277">
        <f>VLOOKUP(AA12,'Fruchtfolge Tabellen'!$E$3:$Q$231,11,FALSE)*(AB12/1000)</f>
        <v>0</v>
      </c>
      <c r="AK12" s="277">
        <f>VLOOKUP(AA12,'Fruchtfolge Tabellen'!$E$3:$Q$231,12,FALSE)*(AB12/1000)</f>
        <v>0</v>
      </c>
      <c r="AL12" s="936">
        <f>VLOOKUP(AA12,'Fruchtfolge Tabellen'!$E$3:$Q$231,13,FALSE)*(AB12/1000)</f>
        <v>0</v>
      </c>
      <c r="AM12" s="277">
        <f>VLOOKUP(A12,'Fruchtfolge Tabellen'!$B$3:$E$231,4,FALSE)</f>
        <v>0</v>
      </c>
      <c r="AN12" s="277">
        <f t="shared" si="4"/>
        <v>0</v>
      </c>
      <c r="AO12" s="120">
        <f>VLOOKUP(AM12,'Fruchtfolge Tabellen'!$E$3:$Q$231,4,FALSE)*(AN12/1000)</f>
        <v>0</v>
      </c>
      <c r="AP12" s="277">
        <f>VLOOKUP(AM12,'Fruchtfolge Tabellen'!$E$3:$Q$231,5,FALSE)*(AN12/1000)</f>
        <v>0</v>
      </c>
      <c r="AQ12" s="936">
        <f>VLOOKUP(AM12,'Fruchtfolge Tabellen'!$E$3:$Q$231,6,FALSE)*(AN12/1000)</f>
        <v>0</v>
      </c>
      <c r="AR12" s="277">
        <f>VLOOKUP(AM12,'Fruchtfolge Tabellen'!$E$3:$Q$231,7,FALSE)*(AN12/1000)</f>
        <v>0</v>
      </c>
      <c r="AS12" s="120">
        <f>VLOOKUP(AM12,'Fruchtfolge Tabellen'!$E$3:$Q$231,8,FALSE)*(AN12/1000)</f>
        <v>0</v>
      </c>
      <c r="AT12" s="277">
        <f>VLOOKUP(AM12,'Fruchtfolge Tabellen'!$E$3:$Q$231,9,FALSE)*(AN12/1000)</f>
        <v>0</v>
      </c>
      <c r="AU12" s="277">
        <f>VLOOKUP(AM12,'Fruchtfolge Tabellen'!$E$3:$Q$231,10,FALSE)*(AN12/1000)</f>
        <v>0</v>
      </c>
      <c r="AV12" s="936">
        <f>VLOOKUP(AM12,'Fruchtfolge Tabellen'!$E$3:$Q$231,11,FALSE)*(AN12/1000)</f>
        <v>0</v>
      </c>
      <c r="AW12" s="277">
        <f>VLOOKUP(AM12,'Fruchtfolge Tabellen'!$E$3:$Q$231,12,FALSE)*(AN12/1000)</f>
        <v>0</v>
      </c>
      <c r="AX12" s="277">
        <f>VLOOKUP(AM12,'Fruchtfolge Tabellen'!$E$3:$Q$231,13,FALSE)*(AN12/1000)</f>
        <v>0</v>
      </c>
      <c r="AY12" s="277">
        <f t="shared" si="2"/>
        <v>0</v>
      </c>
      <c r="AZ12" s="277">
        <f t="shared" si="3"/>
        <v>0</v>
      </c>
      <c r="BA12" s="936">
        <f t="shared" si="3"/>
        <v>0</v>
      </c>
      <c r="BB12" s="277">
        <f t="shared" si="3"/>
        <v>0</v>
      </c>
      <c r="BC12" s="277">
        <f t="shared" si="3"/>
        <v>0</v>
      </c>
      <c r="BD12" s="277">
        <f t="shared" si="3"/>
        <v>0</v>
      </c>
      <c r="BE12" s="277">
        <f t="shared" si="3"/>
        <v>0</v>
      </c>
      <c r="BF12" s="277">
        <f t="shared" si="3"/>
        <v>0</v>
      </c>
      <c r="BG12" s="277">
        <f t="shared" si="3"/>
        <v>0</v>
      </c>
      <c r="BH12" s="277">
        <f t="shared" si="3"/>
        <v>0</v>
      </c>
      <c r="BI12" s="277">
        <f t="shared" si="3"/>
        <v>0</v>
      </c>
    </row>
    <row r="13" spans="1:62" ht="19.149999999999999" customHeight="1" thickBot="1" x14ac:dyDescent="0.4">
      <c r="A13" s="933" t="s">
        <v>669</v>
      </c>
      <c r="B13" s="934"/>
      <c r="C13" s="918"/>
      <c r="D13" s="411"/>
      <c r="E13" s="934"/>
      <c r="F13" s="918"/>
      <c r="G13" s="935"/>
      <c r="H13" s="934"/>
      <c r="I13" s="918"/>
      <c r="J13" s="935"/>
      <c r="K13" s="865"/>
      <c r="L13" s="865"/>
      <c r="M13" s="865"/>
      <c r="O13" s="277">
        <f>VLOOKUP(A13,'Fruchtfolge Tabellen'!$B$3:$E$231,4,FALSE)</f>
        <v>0</v>
      </c>
      <c r="P13" s="277">
        <f t="shared" si="0"/>
        <v>0</v>
      </c>
      <c r="Q13" s="277">
        <f>VLOOKUP(O13,'Fruchtfolge Tabellen'!$E$3:$Q$231,4,FALSE)*(P13/1000)</f>
        <v>0</v>
      </c>
      <c r="R13" s="277">
        <f>VLOOKUP(O13,'Fruchtfolge Tabellen'!$E$3:$Q$231,5,FALSE)*(P13/1000)</f>
        <v>0</v>
      </c>
      <c r="S13" s="277">
        <f>VLOOKUP(O13,'Fruchtfolge Tabellen'!$E$3:$Q$231,6,FALSE)*(P13/1000)</f>
        <v>0</v>
      </c>
      <c r="T13" s="277">
        <f>VLOOKUP(O13,'Fruchtfolge Tabellen'!$E$3:$Q$231,7,FALSE)*(P13/1000)</f>
        <v>0</v>
      </c>
      <c r="U13" s="120">
        <f>VLOOKUP(O13,'Fruchtfolge Tabellen'!$E$3:$Q$231,8,FALSE)*(P13/1000)</f>
        <v>0</v>
      </c>
      <c r="V13" s="277">
        <f>VLOOKUP(O13,'Fruchtfolge Tabellen'!$E$3:$Q$231,9,FALSE)*(P13/1000)</f>
        <v>0</v>
      </c>
      <c r="W13" s="936">
        <f>VLOOKUP(O13,'Fruchtfolge Tabellen'!$E$3:$Q$231,10,FALSE)*(P13/1000)</f>
        <v>0</v>
      </c>
      <c r="X13" s="277">
        <f>VLOOKUP(O13,'Fruchtfolge Tabellen'!$E$3:$Q$231,11,FALSE)*(P13/1000)</f>
        <v>0</v>
      </c>
      <c r="Y13" s="277">
        <f>VLOOKUP(O13,'Fruchtfolge Tabellen'!$E$3:$Q$231,12,FALSE)*(P13/1000)</f>
        <v>0</v>
      </c>
      <c r="Z13" s="277">
        <f>VLOOKUP(O13,'Fruchtfolge Tabellen'!$E$3:$Q$231,13,FALSE)*(P13/1000)</f>
        <v>0</v>
      </c>
      <c r="AA13" s="277">
        <f>VLOOKUP(A13,'Fruchtfolge Tabellen'!$B$3:$E$231,4,FALSE)</f>
        <v>0</v>
      </c>
      <c r="AB13" s="277">
        <f t="shared" si="1"/>
        <v>0</v>
      </c>
      <c r="AC13" s="277">
        <f>VLOOKUP(AA13,'Fruchtfolge Tabellen'!$E$3:$Q$231,4,FALSE)*(AB13/1000)</f>
        <v>0</v>
      </c>
      <c r="AD13" s="277">
        <f>VLOOKUP(AA13,'Fruchtfolge Tabellen'!$E$3:$Q$231,5,FALSE)*(AB13/1000)</f>
        <v>0</v>
      </c>
      <c r="AE13" s="120">
        <f>VLOOKUP(AA13,'Fruchtfolge Tabellen'!$E$3:$Q$231,6,FALSE)*(AB13/1000)</f>
        <v>0</v>
      </c>
      <c r="AF13" s="277">
        <f>VLOOKUP(AA13,'Fruchtfolge Tabellen'!$E$3:$Q$231,7,FALSE)*(AB13/1000)</f>
        <v>0</v>
      </c>
      <c r="AG13" s="936">
        <f>VLOOKUP(AA13,'Fruchtfolge Tabellen'!$E$3:$Q$231,8,FALSE)*(AB13/1000)</f>
        <v>0</v>
      </c>
      <c r="AH13" s="277">
        <f>VLOOKUP(AA13,'Fruchtfolge Tabellen'!$E$3:$Q$231,9,FALSE)*(AB13/1000)</f>
        <v>0</v>
      </c>
      <c r="AI13" s="277">
        <f>VLOOKUP(AA13,'Fruchtfolge Tabellen'!$E$3:$Q$231,10,FALSE)*(AB13/1000)</f>
        <v>0</v>
      </c>
      <c r="AJ13" s="277">
        <f>VLOOKUP(AA13,'Fruchtfolge Tabellen'!$E$3:$Q$231,11,FALSE)*(AB13/1000)</f>
        <v>0</v>
      </c>
      <c r="AK13" s="277">
        <f>VLOOKUP(AA13,'Fruchtfolge Tabellen'!$E$3:$Q$231,12,FALSE)*(AB13/1000)</f>
        <v>0</v>
      </c>
      <c r="AL13" s="936">
        <f>VLOOKUP(AA13,'Fruchtfolge Tabellen'!$E$3:$Q$231,13,FALSE)*(AB13/1000)</f>
        <v>0</v>
      </c>
      <c r="AM13" s="277">
        <f>VLOOKUP(A13,'Fruchtfolge Tabellen'!$B$3:$E$231,4,FALSE)</f>
        <v>0</v>
      </c>
      <c r="AN13" s="277">
        <f t="shared" si="4"/>
        <v>0</v>
      </c>
      <c r="AO13" s="120">
        <f>VLOOKUP(AM13,'Fruchtfolge Tabellen'!$E$3:$Q$231,4,FALSE)*(AN13/1000)</f>
        <v>0</v>
      </c>
      <c r="AP13" s="277">
        <f>VLOOKUP(AM13,'Fruchtfolge Tabellen'!$E$3:$Q$231,5,FALSE)*(AN13/1000)</f>
        <v>0</v>
      </c>
      <c r="AQ13" s="936">
        <f>VLOOKUP(AM13,'Fruchtfolge Tabellen'!$E$3:$Q$231,6,FALSE)*(AN13/1000)</f>
        <v>0</v>
      </c>
      <c r="AR13" s="277">
        <f>VLOOKUP(AM13,'Fruchtfolge Tabellen'!$E$3:$Q$231,7,FALSE)*(AN13/1000)</f>
        <v>0</v>
      </c>
      <c r="AS13" s="120">
        <f>VLOOKUP(AM13,'Fruchtfolge Tabellen'!$E$3:$Q$231,8,FALSE)*(AN13/1000)</f>
        <v>0</v>
      </c>
      <c r="AT13" s="277">
        <f>VLOOKUP(AM13,'Fruchtfolge Tabellen'!$E$3:$Q$231,9,FALSE)*(AN13/1000)</f>
        <v>0</v>
      </c>
      <c r="AU13" s="277">
        <f>VLOOKUP(AM13,'Fruchtfolge Tabellen'!$E$3:$Q$231,10,FALSE)*(AN13/1000)</f>
        <v>0</v>
      </c>
      <c r="AV13" s="936">
        <f>VLOOKUP(AM13,'Fruchtfolge Tabellen'!$E$3:$Q$231,11,FALSE)*(AN13/1000)</f>
        <v>0</v>
      </c>
      <c r="AW13" s="277">
        <f>VLOOKUP(AM13,'Fruchtfolge Tabellen'!$E$3:$Q$231,12,FALSE)*(AN13/1000)</f>
        <v>0</v>
      </c>
      <c r="AX13" s="277">
        <f>VLOOKUP(AM13,'Fruchtfolge Tabellen'!$E$3:$Q$231,13,FALSE)*(AN13/1000)</f>
        <v>0</v>
      </c>
      <c r="AY13" s="277">
        <f t="shared" si="2"/>
        <v>0</v>
      </c>
      <c r="AZ13" s="277">
        <f t="shared" si="3"/>
        <v>0</v>
      </c>
      <c r="BA13" s="936">
        <f t="shared" si="3"/>
        <v>0</v>
      </c>
      <c r="BB13" s="277">
        <f t="shared" si="3"/>
        <v>0</v>
      </c>
      <c r="BC13" s="277">
        <f t="shared" si="3"/>
        <v>0</v>
      </c>
      <c r="BD13" s="277">
        <f t="shared" si="3"/>
        <v>0</v>
      </c>
      <c r="BE13" s="277">
        <f t="shared" si="3"/>
        <v>0</v>
      </c>
      <c r="BF13" s="277">
        <f t="shared" si="3"/>
        <v>0</v>
      </c>
      <c r="BG13" s="277">
        <f t="shared" si="3"/>
        <v>0</v>
      </c>
      <c r="BH13" s="277">
        <f t="shared" si="3"/>
        <v>0</v>
      </c>
      <c r="BI13" s="277">
        <f t="shared" si="3"/>
        <v>0</v>
      </c>
    </row>
    <row r="14" spans="1:62" ht="19.149999999999999" customHeight="1" thickBot="1" x14ac:dyDescent="0.4">
      <c r="A14" s="933" t="s">
        <v>669</v>
      </c>
      <c r="B14" s="934"/>
      <c r="C14" s="918"/>
      <c r="D14" s="411"/>
      <c r="E14" s="934"/>
      <c r="F14" s="918"/>
      <c r="G14" s="935"/>
      <c r="H14" s="934"/>
      <c r="I14" s="918"/>
      <c r="J14" s="935"/>
      <c r="K14" s="865"/>
      <c r="L14" s="865"/>
      <c r="M14" s="865"/>
      <c r="O14" s="277">
        <f>VLOOKUP(A14,'Fruchtfolge Tabellen'!$B$3:$E$231,4,FALSE)</f>
        <v>0</v>
      </c>
      <c r="P14" s="277">
        <f t="shared" si="0"/>
        <v>0</v>
      </c>
      <c r="Q14" s="277">
        <f>VLOOKUP(O14,'Fruchtfolge Tabellen'!$E$3:$Q$231,4,FALSE)*(P14/1000)</f>
        <v>0</v>
      </c>
      <c r="R14" s="277">
        <f>VLOOKUP(O14,'Fruchtfolge Tabellen'!$E$3:$Q$231,5,FALSE)*(P14/1000)</f>
        <v>0</v>
      </c>
      <c r="S14" s="277">
        <f>VLOOKUP(O14,'Fruchtfolge Tabellen'!$E$3:$Q$231,6,FALSE)*(P14/1000)</f>
        <v>0</v>
      </c>
      <c r="T14" s="277">
        <f>VLOOKUP(O14,'Fruchtfolge Tabellen'!$E$3:$Q$231,7,FALSE)*(P14/1000)</f>
        <v>0</v>
      </c>
      <c r="U14" s="120">
        <f>VLOOKUP(O14,'Fruchtfolge Tabellen'!$E$3:$Q$231,8,FALSE)*(P14/1000)</f>
        <v>0</v>
      </c>
      <c r="V14" s="277">
        <f>VLOOKUP(O14,'Fruchtfolge Tabellen'!$E$3:$Q$231,9,FALSE)*(P14/1000)</f>
        <v>0</v>
      </c>
      <c r="W14" s="936">
        <f>VLOOKUP(O14,'Fruchtfolge Tabellen'!$E$3:$Q$231,10,FALSE)*(P14/1000)</f>
        <v>0</v>
      </c>
      <c r="X14" s="277">
        <f>VLOOKUP(O14,'Fruchtfolge Tabellen'!$E$3:$Q$231,11,FALSE)*(P14/1000)</f>
        <v>0</v>
      </c>
      <c r="Y14" s="277">
        <f>VLOOKUP(O14,'Fruchtfolge Tabellen'!$E$3:$Q$231,12,FALSE)*(P14/1000)</f>
        <v>0</v>
      </c>
      <c r="Z14" s="277">
        <f>VLOOKUP(O14,'Fruchtfolge Tabellen'!$E$3:$Q$231,13,FALSE)*(P14/1000)</f>
        <v>0</v>
      </c>
      <c r="AA14" s="277">
        <f>VLOOKUP(A14,'Fruchtfolge Tabellen'!$B$3:$E$231,4,FALSE)</f>
        <v>0</v>
      </c>
      <c r="AB14" s="277">
        <f t="shared" si="1"/>
        <v>0</v>
      </c>
      <c r="AC14" s="277">
        <f>VLOOKUP(AA14,'Fruchtfolge Tabellen'!$E$3:$Q$231,4,FALSE)*(AB14/1000)</f>
        <v>0</v>
      </c>
      <c r="AD14" s="277">
        <f>VLOOKUP(AA14,'Fruchtfolge Tabellen'!$E$3:$Q$231,5,FALSE)*(AB14/1000)</f>
        <v>0</v>
      </c>
      <c r="AE14" s="120">
        <f>VLOOKUP(AA14,'Fruchtfolge Tabellen'!$E$3:$Q$231,6,FALSE)*(AB14/1000)</f>
        <v>0</v>
      </c>
      <c r="AF14" s="277">
        <f>VLOOKUP(AA14,'Fruchtfolge Tabellen'!$E$3:$Q$231,7,FALSE)*(AB14/1000)</f>
        <v>0</v>
      </c>
      <c r="AG14" s="936">
        <f>VLOOKUP(AA14,'Fruchtfolge Tabellen'!$E$3:$Q$231,8,FALSE)*(AB14/1000)</f>
        <v>0</v>
      </c>
      <c r="AH14" s="277">
        <f>VLOOKUP(AA14,'Fruchtfolge Tabellen'!$E$3:$Q$231,9,FALSE)*(AB14/1000)</f>
        <v>0</v>
      </c>
      <c r="AI14" s="277">
        <f>VLOOKUP(AA14,'Fruchtfolge Tabellen'!$E$3:$Q$231,10,FALSE)*(AB14/1000)</f>
        <v>0</v>
      </c>
      <c r="AJ14" s="277">
        <f>VLOOKUP(AA14,'Fruchtfolge Tabellen'!$E$3:$Q$231,11,FALSE)*(AB14/1000)</f>
        <v>0</v>
      </c>
      <c r="AK14" s="277">
        <f>VLOOKUP(AA14,'Fruchtfolge Tabellen'!$E$3:$Q$231,12,FALSE)*(AB14/1000)</f>
        <v>0</v>
      </c>
      <c r="AL14" s="936">
        <f>VLOOKUP(AA14,'Fruchtfolge Tabellen'!$E$3:$Q$231,13,FALSE)*(AB14/1000)</f>
        <v>0</v>
      </c>
      <c r="AM14" s="277">
        <f>VLOOKUP(A14,'Fruchtfolge Tabellen'!$B$3:$E$231,4,FALSE)</f>
        <v>0</v>
      </c>
      <c r="AN14" s="277">
        <f t="shared" si="4"/>
        <v>0</v>
      </c>
      <c r="AO14" s="120">
        <f>VLOOKUP(AM14,'Fruchtfolge Tabellen'!$E$3:$Q$231,4,FALSE)*(AN14/1000)</f>
        <v>0</v>
      </c>
      <c r="AP14" s="277">
        <f>VLOOKUP(AM14,'Fruchtfolge Tabellen'!$E$3:$Q$231,5,FALSE)*(AN14/1000)</f>
        <v>0</v>
      </c>
      <c r="AQ14" s="936">
        <f>VLOOKUP(AM14,'Fruchtfolge Tabellen'!$E$3:$Q$231,6,FALSE)*(AN14/1000)</f>
        <v>0</v>
      </c>
      <c r="AR14" s="277">
        <f>VLOOKUP(AM14,'Fruchtfolge Tabellen'!$E$3:$Q$231,7,FALSE)*(AN14/1000)</f>
        <v>0</v>
      </c>
      <c r="AS14" s="120">
        <f>VLOOKUP(AM14,'Fruchtfolge Tabellen'!$E$3:$Q$231,8,FALSE)*(AN14/1000)</f>
        <v>0</v>
      </c>
      <c r="AT14" s="277">
        <f>VLOOKUP(AM14,'Fruchtfolge Tabellen'!$E$3:$Q$231,9,FALSE)*(AN14/1000)</f>
        <v>0</v>
      </c>
      <c r="AU14" s="277">
        <f>VLOOKUP(AM14,'Fruchtfolge Tabellen'!$E$3:$Q$231,10,FALSE)*(AN14/1000)</f>
        <v>0</v>
      </c>
      <c r="AV14" s="936">
        <f>VLOOKUP(AM14,'Fruchtfolge Tabellen'!$E$3:$Q$231,11,FALSE)*(AN14/1000)</f>
        <v>0</v>
      </c>
      <c r="AW14" s="277">
        <f>VLOOKUP(AM14,'Fruchtfolge Tabellen'!$E$3:$Q$231,12,FALSE)*(AN14/1000)</f>
        <v>0</v>
      </c>
      <c r="AX14" s="277">
        <f>VLOOKUP(AM14,'Fruchtfolge Tabellen'!$E$3:$Q$231,13,FALSE)*(AN14/1000)</f>
        <v>0</v>
      </c>
      <c r="AY14" s="277">
        <f t="shared" si="2"/>
        <v>0</v>
      </c>
      <c r="AZ14" s="277">
        <f t="shared" si="3"/>
        <v>0</v>
      </c>
      <c r="BA14" s="936">
        <f t="shared" si="3"/>
        <v>0</v>
      </c>
      <c r="BB14" s="277">
        <f t="shared" si="3"/>
        <v>0</v>
      </c>
      <c r="BC14" s="277">
        <f t="shared" si="3"/>
        <v>0</v>
      </c>
      <c r="BD14" s="277">
        <f t="shared" si="3"/>
        <v>0</v>
      </c>
      <c r="BE14" s="277">
        <f t="shared" si="3"/>
        <v>0</v>
      </c>
      <c r="BF14" s="277">
        <f t="shared" si="3"/>
        <v>0</v>
      </c>
      <c r="BG14" s="277">
        <f t="shared" si="3"/>
        <v>0</v>
      </c>
      <c r="BH14" s="277">
        <f t="shared" si="3"/>
        <v>0</v>
      </c>
      <c r="BI14" s="277">
        <f t="shared" si="3"/>
        <v>0</v>
      </c>
    </row>
    <row r="15" spans="1:62" ht="19.149999999999999" customHeight="1" thickBot="1" x14ac:dyDescent="0.4">
      <c r="A15" s="933" t="s">
        <v>669</v>
      </c>
      <c r="B15" s="934"/>
      <c r="C15" s="918"/>
      <c r="D15" s="411"/>
      <c r="E15" s="934"/>
      <c r="F15" s="918"/>
      <c r="G15" s="935"/>
      <c r="H15" s="934"/>
      <c r="I15" s="918"/>
      <c r="J15" s="935"/>
      <c r="K15" s="865"/>
      <c r="L15" s="865"/>
      <c r="M15" s="865"/>
      <c r="O15" s="277">
        <f>VLOOKUP(A15,'Fruchtfolge Tabellen'!$B$3:$E$231,4,FALSE)</f>
        <v>0</v>
      </c>
      <c r="P15" s="277">
        <f t="shared" si="0"/>
        <v>0</v>
      </c>
      <c r="Q15" s="277">
        <f>VLOOKUP(O15,'Fruchtfolge Tabellen'!$E$3:$Q$231,4,FALSE)*(P15/1000)</f>
        <v>0</v>
      </c>
      <c r="R15" s="277">
        <f>VLOOKUP(O15,'Fruchtfolge Tabellen'!$E$3:$Q$231,5,FALSE)*(P15/1000)</f>
        <v>0</v>
      </c>
      <c r="S15" s="277">
        <f>VLOOKUP(O15,'Fruchtfolge Tabellen'!$E$3:$Q$231,6,FALSE)*(P15/1000)</f>
        <v>0</v>
      </c>
      <c r="T15" s="277">
        <f>VLOOKUP(O15,'Fruchtfolge Tabellen'!$E$3:$Q$231,7,FALSE)*(P15/1000)</f>
        <v>0</v>
      </c>
      <c r="U15" s="120">
        <f>VLOOKUP(O15,'Fruchtfolge Tabellen'!$E$3:$Q$231,8,FALSE)*(P15/1000)</f>
        <v>0</v>
      </c>
      <c r="V15" s="277">
        <f>VLOOKUP(O15,'Fruchtfolge Tabellen'!$E$3:$Q$231,9,FALSE)*(P15/1000)</f>
        <v>0</v>
      </c>
      <c r="W15" s="936">
        <f>VLOOKUP(O15,'Fruchtfolge Tabellen'!$E$3:$Q$231,10,FALSE)*(P15/1000)</f>
        <v>0</v>
      </c>
      <c r="X15" s="277">
        <f>VLOOKUP(O15,'Fruchtfolge Tabellen'!$E$3:$Q$231,11,FALSE)*(P15/1000)</f>
        <v>0</v>
      </c>
      <c r="Y15" s="277">
        <f>VLOOKUP(O15,'Fruchtfolge Tabellen'!$E$3:$Q$231,12,FALSE)*(P15/1000)</f>
        <v>0</v>
      </c>
      <c r="Z15" s="277">
        <f>VLOOKUP(O15,'Fruchtfolge Tabellen'!$E$3:$Q$231,13,FALSE)*(P15/1000)</f>
        <v>0</v>
      </c>
      <c r="AA15" s="277">
        <f>VLOOKUP(A15,'Fruchtfolge Tabellen'!$B$3:$E$231,4,FALSE)</f>
        <v>0</v>
      </c>
      <c r="AB15" s="277">
        <f t="shared" si="1"/>
        <v>0</v>
      </c>
      <c r="AC15" s="277">
        <f>VLOOKUP(AA15,'Fruchtfolge Tabellen'!$E$3:$Q$231,4,FALSE)*(AB15/1000)</f>
        <v>0</v>
      </c>
      <c r="AD15" s="277">
        <f>VLOOKUP(AA15,'Fruchtfolge Tabellen'!$E$3:$Q$231,5,FALSE)*(AB15/1000)</f>
        <v>0</v>
      </c>
      <c r="AE15" s="120">
        <f>VLOOKUP(AA15,'Fruchtfolge Tabellen'!$E$3:$Q$231,6,FALSE)*(AB15/1000)</f>
        <v>0</v>
      </c>
      <c r="AF15" s="277">
        <f>VLOOKUP(AA15,'Fruchtfolge Tabellen'!$E$3:$Q$231,7,FALSE)*(AB15/1000)</f>
        <v>0</v>
      </c>
      <c r="AG15" s="936">
        <f>VLOOKUP(AA15,'Fruchtfolge Tabellen'!$E$3:$Q$231,8,FALSE)*(AB15/1000)</f>
        <v>0</v>
      </c>
      <c r="AH15" s="277">
        <f>VLOOKUP(AA15,'Fruchtfolge Tabellen'!$E$3:$Q$231,9,FALSE)*(AB15/1000)</f>
        <v>0</v>
      </c>
      <c r="AI15" s="277">
        <f>VLOOKUP(AA15,'Fruchtfolge Tabellen'!$E$3:$Q$231,10,FALSE)*(AB15/1000)</f>
        <v>0</v>
      </c>
      <c r="AJ15" s="277">
        <f>VLOOKUP(AA15,'Fruchtfolge Tabellen'!$E$3:$Q$231,11,FALSE)*(AB15/1000)</f>
        <v>0</v>
      </c>
      <c r="AK15" s="277">
        <f>VLOOKUP(AA15,'Fruchtfolge Tabellen'!$E$3:$Q$231,12,FALSE)*(AB15/1000)</f>
        <v>0</v>
      </c>
      <c r="AL15" s="936">
        <f>VLOOKUP(AA15,'Fruchtfolge Tabellen'!$E$3:$Q$231,13,FALSE)*(AB15/1000)</f>
        <v>0</v>
      </c>
      <c r="AM15" s="277">
        <f>VLOOKUP(A15,'Fruchtfolge Tabellen'!$B$3:$E$231,4,FALSE)</f>
        <v>0</v>
      </c>
      <c r="AN15" s="277">
        <f t="shared" si="4"/>
        <v>0</v>
      </c>
      <c r="AO15" s="120">
        <f>VLOOKUP(AM15,'Fruchtfolge Tabellen'!$E$3:$Q$231,4,FALSE)*(AN15/1000)</f>
        <v>0</v>
      </c>
      <c r="AP15" s="277">
        <f>VLOOKUP(AM15,'Fruchtfolge Tabellen'!$E$3:$Q$231,5,FALSE)*(AN15/1000)</f>
        <v>0</v>
      </c>
      <c r="AQ15" s="936">
        <f>VLOOKUP(AM15,'Fruchtfolge Tabellen'!$E$3:$Q$231,6,FALSE)*(AN15/1000)</f>
        <v>0</v>
      </c>
      <c r="AR15" s="277">
        <f>VLOOKUP(AM15,'Fruchtfolge Tabellen'!$E$3:$Q$231,7,FALSE)*(AN15/1000)</f>
        <v>0</v>
      </c>
      <c r="AS15" s="120">
        <f>VLOOKUP(AM15,'Fruchtfolge Tabellen'!$E$3:$Q$231,8,FALSE)*(AN15/1000)</f>
        <v>0</v>
      </c>
      <c r="AT15" s="277">
        <f>VLOOKUP(AM15,'Fruchtfolge Tabellen'!$E$3:$Q$231,9,FALSE)*(AN15/1000)</f>
        <v>0</v>
      </c>
      <c r="AU15" s="277">
        <f>VLOOKUP(AM15,'Fruchtfolge Tabellen'!$E$3:$Q$231,10,FALSE)*(AN15/1000)</f>
        <v>0</v>
      </c>
      <c r="AV15" s="936">
        <f>VLOOKUP(AM15,'Fruchtfolge Tabellen'!$E$3:$Q$231,11,FALSE)*(AN15/1000)</f>
        <v>0</v>
      </c>
      <c r="AW15" s="277">
        <f>VLOOKUP(AM15,'Fruchtfolge Tabellen'!$E$3:$Q$231,12,FALSE)*(AN15/1000)</f>
        <v>0</v>
      </c>
      <c r="AX15" s="277">
        <f>VLOOKUP(AM15,'Fruchtfolge Tabellen'!$E$3:$Q$231,13,FALSE)*(AN15/1000)</f>
        <v>0</v>
      </c>
      <c r="AY15" s="277">
        <f t="shared" si="2"/>
        <v>0</v>
      </c>
      <c r="AZ15" s="277">
        <f t="shared" si="3"/>
        <v>0</v>
      </c>
      <c r="BA15" s="936">
        <f t="shared" si="3"/>
        <v>0</v>
      </c>
      <c r="BB15" s="277">
        <f t="shared" si="3"/>
        <v>0</v>
      </c>
      <c r="BC15" s="277">
        <f t="shared" si="3"/>
        <v>0</v>
      </c>
      <c r="BD15" s="277">
        <f t="shared" si="3"/>
        <v>0</v>
      </c>
      <c r="BE15" s="277">
        <f t="shared" si="3"/>
        <v>0</v>
      </c>
      <c r="BF15" s="277">
        <f t="shared" si="3"/>
        <v>0</v>
      </c>
      <c r="BG15" s="277">
        <f t="shared" si="3"/>
        <v>0</v>
      </c>
      <c r="BH15" s="277">
        <f t="shared" si="3"/>
        <v>0</v>
      </c>
      <c r="BI15" s="277">
        <f t="shared" si="3"/>
        <v>0</v>
      </c>
    </row>
    <row r="16" spans="1:62" ht="19.149999999999999" customHeight="1" thickBot="1" x14ac:dyDescent="0.4">
      <c r="A16" s="933" t="s">
        <v>669</v>
      </c>
      <c r="B16" s="934"/>
      <c r="C16" s="918"/>
      <c r="D16" s="411"/>
      <c r="E16" s="934"/>
      <c r="F16" s="918"/>
      <c r="G16" s="935"/>
      <c r="H16" s="934"/>
      <c r="I16" s="918"/>
      <c r="J16" s="935"/>
      <c r="K16" s="865"/>
      <c r="L16" s="865"/>
      <c r="M16" s="865"/>
      <c r="O16" s="277">
        <f>VLOOKUP(A16,'Fruchtfolge Tabellen'!$B$3:$E$231,4,FALSE)</f>
        <v>0</v>
      </c>
      <c r="P16" s="277">
        <f t="shared" si="0"/>
        <v>0</v>
      </c>
      <c r="Q16" s="277">
        <f>VLOOKUP(O16,'Fruchtfolge Tabellen'!$E$3:$Q$231,4,FALSE)*(P16/1000)</f>
        <v>0</v>
      </c>
      <c r="R16" s="277">
        <f>VLOOKUP(O16,'Fruchtfolge Tabellen'!$E$3:$Q$231,5,FALSE)*(P16/1000)</f>
        <v>0</v>
      </c>
      <c r="S16" s="277">
        <f>VLOOKUP(O16,'Fruchtfolge Tabellen'!$E$3:$Q$231,6,FALSE)*(P16/1000)</f>
        <v>0</v>
      </c>
      <c r="T16" s="277">
        <f>VLOOKUP(O16,'Fruchtfolge Tabellen'!$E$3:$Q$231,7,FALSE)*(P16/1000)</f>
        <v>0</v>
      </c>
      <c r="U16" s="120">
        <f>VLOOKUP(O16,'Fruchtfolge Tabellen'!$E$3:$Q$231,8,FALSE)*(P16/1000)</f>
        <v>0</v>
      </c>
      <c r="V16" s="277">
        <f>VLOOKUP(O16,'Fruchtfolge Tabellen'!$E$3:$Q$231,9,FALSE)*(P16/1000)</f>
        <v>0</v>
      </c>
      <c r="W16" s="936">
        <f>VLOOKUP(O16,'Fruchtfolge Tabellen'!$E$3:$Q$231,10,FALSE)*(P16/1000)</f>
        <v>0</v>
      </c>
      <c r="X16" s="277">
        <f>VLOOKUP(O16,'Fruchtfolge Tabellen'!$E$3:$Q$231,11,FALSE)*(P16/1000)</f>
        <v>0</v>
      </c>
      <c r="Y16" s="277">
        <f>VLOOKUP(O16,'Fruchtfolge Tabellen'!$E$3:$Q$231,12,FALSE)*(P16/1000)</f>
        <v>0</v>
      </c>
      <c r="Z16" s="277">
        <f>VLOOKUP(O16,'Fruchtfolge Tabellen'!$E$3:$Q$231,13,FALSE)*(P16/1000)</f>
        <v>0</v>
      </c>
      <c r="AA16" s="277">
        <f>VLOOKUP(A16,'Fruchtfolge Tabellen'!$B$3:$E$231,4,FALSE)</f>
        <v>0</v>
      </c>
      <c r="AB16" s="277">
        <f t="shared" si="1"/>
        <v>0</v>
      </c>
      <c r="AC16" s="277">
        <f>VLOOKUP(AA16,'Fruchtfolge Tabellen'!$E$3:$Q$231,4,FALSE)*(AB16/1000)</f>
        <v>0</v>
      </c>
      <c r="AD16" s="277">
        <f>VLOOKUP(AA16,'Fruchtfolge Tabellen'!$E$3:$Q$231,5,FALSE)*(AB16/1000)</f>
        <v>0</v>
      </c>
      <c r="AE16" s="120">
        <f>VLOOKUP(AA16,'Fruchtfolge Tabellen'!$E$3:$Q$231,6,FALSE)*(AB16/1000)</f>
        <v>0</v>
      </c>
      <c r="AF16" s="277">
        <f>VLOOKUP(AA16,'Fruchtfolge Tabellen'!$E$3:$Q$231,7,FALSE)*(AB16/1000)</f>
        <v>0</v>
      </c>
      <c r="AG16" s="936">
        <f>VLOOKUP(AA16,'Fruchtfolge Tabellen'!$E$3:$Q$231,8,FALSE)*(AB16/1000)</f>
        <v>0</v>
      </c>
      <c r="AH16" s="277">
        <f>VLOOKUP(AA16,'Fruchtfolge Tabellen'!$E$3:$Q$231,9,FALSE)*(AB16/1000)</f>
        <v>0</v>
      </c>
      <c r="AI16" s="277">
        <f>VLOOKUP(AA16,'Fruchtfolge Tabellen'!$E$3:$Q$231,10,FALSE)*(AB16/1000)</f>
        <v>0</v>
      </c>
      <c r="AJ16" s="277">
        <f>VLOOKUP(AA16,'Fruchtfolge Tabellen'!$E$3:$Q$231,11,FALSE)*(AB16/1000)</f>
        <v>0</v>
      </c>
      <c r="AK16" s="277">
        <f>VLOOKUP(AA16,'Fruchtfolge Tabellen'!$E$3:$Q$231,12,FALSE)*(AB16/1000)</f>
        <v>0</v>
      </c>
      <c r="AL16" s="936">
        <f>VLOOKUP(AA16,'Fruchtfolge Tabellen'!$E$3:$Q$231,13,FALSE)*(AB16/1000)</f>
        <v>0</v>
      </c>
      <c r="AM16" s="277">
        <f>VLOOKUP(A16,'Fruchtfolge Tabellen'!$B$3:$E$231,4,FALSE)</f>
        <v>0</v>
      </c>
      <c r="AN16" s="277">
        <f t="shared" si="4"/>
        <v>0</v>
      </c>
      <c r="AO16" s="120">
        <f>VLOOKUP(AM16,'Fruchtfolge Tabellen'!$E$3:$Q$231,4,FALSE)*(AN16/1000)</f>
        <v>0</v>
      </c>
      <c r="AP16" s="277">
        <f>VLOOKUP(AM16,'Fruchtfolge Tabellen'!$E$3:$Q$231,5,FALSE)*(AN16/1000)</f>
        <v>0</v>
      </c>
      <c r="AQ16" s="936">
        <f>VLOOKUP(AM16,'Fruchtfolge Tabellen'!$E$3:$Q$231,6,FALSE)*(AN16/1000)</f>
        <v>0</v>
      </c>
      <c r="AR16" s="277">
        <f>VLOOKUP(AM16,'Fruchtfolge Tabellen'!$E$3:$Q$231,7,FALSE)*(AN16/1000)</f>
        <v>0</v>
      </c>
      <c r="AS16" s="120">
        <f>VLOOKUP(AM16,'Fruchtfolge Tabellen'!$E$3:$Q$231,8,FALSE)*(AN16/1000)</f>
        <v>0</v>
      </c>
      <c r="AT16" s="277">
        <f>VLOOKUP(AM16,'Fruchtfolge Tabellen'!$E$3:$Q$231,9,FALSE)*(AN16/1000)</f>
        <v>0</v>
      </c>
      <c r="AU16" s="277">
        <f>VLOOKUP(AM16,'Fruchtfolge Tabellen'!$E$3:$Q$231,10,FALSE)*(AN16/1000)</f>
        <v>0</v>
      </c>
      <c r="AV16" s="936">
        <f>VLOOKUP(AM16,'Fruchtfolge Tabellen'!$E$3:$Q$231,11,FALSE)*(AN16/1000)</f>
        <v>0</v>
      </c>
      <c r="AW16" s="277">
        <f>VLOOKUP(AM16,'Fruchtfolge Tabellen'!$E$3:$Q$231,12,FALSE)*(AN16/1000)</f>
        <v>0</v>
      </c>
      <c r="AX16" s="277">
        <f>VLOOKUP(AM16,'Fruchtfolge Tabellen'!$E$3:$Q$231,13,FALSE)*(AN16/1000)</f>
        <v>0</v>
      </c>
      <c r="AY16" s="277">
        <f t="shared" si="2"/>
        <v>0</v>
      </c>
      <c r="AZ16" s="277">
        <f t="shared" si="3"/>
        <v>0</v>
      </c>
      <c r="BA16" s="936">
        <f t="shared" si="3"/>
        <v>0</v>
      </c>
      <c r="BB16" s="277">
        <f t="shared" si="3"/>
        <v>0</v>
      </c>
      <c r="BC16" s="277">
        <f t="shared" si="3"/>
        <v>0</v>
      </c>
      <c r="BD16" s="277">
        <f t="shared" si="3"/>
        <v>0</v>
      </c>
      <c r="BE16" s="277">
        <f t="shared" si="3"/>
        <v>0</v>
      </c>
      <c r="BF16" s="277">
        <f t="shared" si="3"/>
        <v>0</v>
      </c>
      <c r="BG16" s="277">
        <f t="shared" si="3"/>
        <v>0</v>
      </c>
      <c r="BH16" s="277">
        <f t="shared" si="3"/>
        <v>0</v>
      </c>
      <c r="BI16" s="277">
        <f t="shared" si="3"/>
        <v>0</v>
      </c>
    </row>
    <row r="17" spans="1:61" ht="19.149999999999999" customHeight="1" thickBot="1" x14ac:dyDescent="0.4">
      <c r="A17" s="933" t="s">
        <v>669</v>
      </c>
      <c r="B17" s="934"/>
      <c r="C17" s="918"/>
      <c r="D17" s="411"/>
      <c r="E17" s="934"/>
      <c r="F17" s="918"/>
      <c r="G17" s="935"/>
      <c r="H17" s="934"/>
      <c r="I17" s="918"/>
      <c r="J17" s="935"/>
      <c r="K17" s="865"/>
      <c r="L17" s="865"/>
      <c r="M17" s="865"/>
      <c r="O17" s="277">
        <f>VLOOKUP(A17,'Fruchtfolge Tabellen'!$B$3:$E$231,4,FALSE)</f>
        <v>0</v>
      </c>
      <c r="P17" s="277">
        <f t="shared" si="0"/>
        <v>0</v>
      </c>
      <c r="Q17" s="277">
        <f>VLOOKUP(O17,'Fruchtfolge Tabellen'!$E$3:$Q$231,4,FALSE)*(P17/1000)</f>
        <v>0</v>
      </c>
      <c r="R17" s="277">
        <f>VLOOKUP(O17,'Fruchtfolge Tabellen'!$E$3:$Q$231,5,FALSE)*(P17/1000)</f>
        <v>0</v>
      </c>
      <c r="S17" s="277">
        <f>VLOOKUP(O17,'Fruchtfolge Tabellen'!$E$3:$Q$231,6,FALSE)*(P17/1000)</f>
        <v>0</v>
      </c>
      <c r="T17" s="277">
        <f>VLOOKUP(O17,'Fruchtfolge Tabellen'!$E$3:$Q$231,7,FALSE)*(P17/1000)</f>
        <v>0</v>
      </c>
      <c r="U17" s="120">
        <f>VLOOKUP(O17,'Fruchtfolge Tabellen'!$E$3:$Q$231,8,FALSE)*(P17/1000)</f>
        <v>0</v>
      </c>
      <c r="V17" s="277">
        <f>VLOOKUP(O17,'Fruchtfolge Tabellen'!$E$3:$Q$231,9,FALSE)*(P17/1000)</f>
        <v>0</v>
      </c>
      <c r="W17" s="936">
        <f>VLOOKUP(O17,'Fruchtfolge Tabellen'!$E$3:$Q$231,10,FALSE)*(P17/1000)</f>
        <v>0</v>
      </c>
      <c r="X17" s="277">
        <f>VLOOKUP(O17,'Fruchtfolge Tabellen'!$E$3:$Q$231,11,FALSE)*(P17/1000)</f>
        <v>0</v>
      </c>
      <c r="Y17" s="277">
        <f>VLOOKUP(O17,'Fruchtfolge Tabellen'!$E$3:$Q$231,12,FALSE)*(P17/1000)</f>
        <v>0</v>
      </c>
      <c r="Z17" s="277">
        <f>VLOOKUP(O17,'Fruchtfolge Tabellen'!$E$3:$Q$231,13,FALSE)*(P17/1000)</f>
        <v>0</v>
      </c>
      <c r="AA17" s="277">
        <f>VLOOKUP(A17,'Fruchtfolge Tabellen'!$B$3:$E$231,4,FALSE)</f>
        <v>0</v>
      </c>
      <c r="AB17" s="277">
        <f t="shared" si="1"/>
        <v>0</v>
      </c>
      <c r="AC17" s="277">
        <f>VLOOKUP(AA17,'Fruchtfolge Tabellen'!$E$3:$Q$231,4,FALSE)*(AB17/1000)</f>
        <v>0</v>
      </c>
      <c r="AD17" s="277">
        <f>VLOOKUP(AA17,'Fruchtfolge Tabellen'!$E$3:$Q$231,5,FALSE)*(AB17/1000)</f>
        <v>0</v>
      </c>
      <c r="AE17" s="120">
        <f>VLOOKUP(AA17,'Fruchtfolge Tabellen'!$E$3:$Q$231,6,FALSE)*(AB17/1000)</f>
        <v>0</v>
      </c>
      <c r="AF17" s="277">
        <f>VLOOKUP(AA17,'Fruchtfolge Tabellen'!$E$3:$Q$231,7,FALSE)*(AB17/1000)</f>
        <v>0</v>
      </c>
      <c r="AG17" s="936">
        <f>VLOOKUP(AA17,'Fruchtfolge Tabellen'!$E$3:$Q$231,8,FALSE)*(AB17/1000)</f>
        <v>0</v>
      </c>
      <c r="AH17" s="277">
        <f>VLOOKUP(AA17,'Fruchtfolge Tabellen'!$E$3:$Q$231,9,FALSE)*(AB17/1000)</f>
        <v>0</v>
      </c>
      <c r="AI17" s="277">
        <f>VLOOKUP(AA17,'Fruchtfolge Tabellen'!$E$3:$Q$231,10,FALSE)*(AB17/1000)</f>
        <v>0</v>
      </c>
      <c r="AJ17" s="277">
        <f>VLOOKUP(AA17,'Fruchtfolge Tabellen'!$E$3:$Q$231,11,FALSE)*(AB17/1000)</f>
        <v>0</v>
      </c>
      <c r="AK17" s="277">
        <f>VLOOKUP(AA17,'Fruchtfolge Tabellen'!$E$3:$Q$231,12,FALSE)*(AB17/1000)</f>
        <v>0</v>
      </c>
      <c r="AL17" s="936">
        <f>VLOOKUP(AA17,'Fruchtfolge Tabellen'!$E$3:$Q$231,13,FALSE)*(AB17/1000)</f>
        <v>0</v>
      </c>
      <c r="AM17" s="277">
        <f>VLOOKUP(A17,'Fruchtfolge Tabellen'!$B$3:$E$231,4,FALSE)</f>
        <v>0</v>
      </c>
      <c r="AN17" s="277">
        <f t="shared" si="4"/>
        <v>0</v>
      </c>
      <c r="AO17" s="120">
        <f>VLOOKUP(AM17,'Fruchtfolge Tabellen'!$E$3:$Q$231,4,FALSE)*(AN17/1000)</f>
        <v>0</v>
      </c>
      <c r="AP17" s="277">
        <f>VLOOKUP(AM17,'Fruchtfolge Tabellen'!$E$3:$Q$231,5,FALSE)*(AN17/1000)</f>
        <v>0</v>
      </c>
      <c r="AQ17" s="936">
        <f>VLOOKUP(AM17,'Fruchtfolge Tabellen'!$E$3:$Q$231,6,FALSE)*(AN17/1000)</f>
        <v>0</v>
      </c>
      <c r="AR17" s="277">
        <f>VLOOKUP(AM17,'Fruchtfolge Tabellen'!$E$3:$Q$231,7,FALSE)*(AN17/1000)</f>
        <v>0</v>
      </c>
      <c r="AS17" s="120">
        <f>VLOOKUP(AM17,'Fruchtfolge Tabellen'!$E$3:$Q$231,8,FALSE)*(AN17/1000)</f>
        <v>0</v>
      </c>
      <c r="AT17" s="277">
        <f>VLOOKUP(AM17,'Fruchtfolge Tabellen'!$E$3:$Q$231,9,FALSE)*(AN17/1000)</f>
        <v>0</v>
      </c>
      <c r="AU17" s="277">
        <f>VLOOKUP(AM17,'Fruchtfolge Tabellen'!$E$3:$Q$231,10,FALSE)*(AN17/1000)</f>
        <v>0</v>
      </c>
      <c r="AV17" s="936">
        <f>VLOOKUP(AM17,'Fruchtfolge Tabellen'!$E$3:$Q$231,11,FALSE)*(AN17/1000)</f>
        <v>0</v>
      </c>
      <c r="AW17" s="277">
        <f>VLOOKUP(AM17,'Fruchtfolge Tabellen'!$E$3:$Q$231,12,FALSE)*(AN17/1000)</f>
        <v>0</v>
      </c>
      <c r="AX17" s="277">
        <f>VLOOKUP(AM17,'Fruchtfolge Tabellen'!$E$3:$Q$231,13,FALSE)*(AN17/1000)</f>
        <v>0</v>
      </c>
      <c r="AY17" s="277">
        <f t="shared" si="2"/>
        <v>0</v>
      </c>
      <c r="AZ17" s="277">
        <f t="shared" si="3"/>
        <v>0</v>
      </c>
      <c r="BA17" s="936">
        <f t="shared" si="3"/>
        <v>0</v>
      </c>
      <c r="BB17" s="277">
        <f t="shared" si="3"/>
        <v>0</v>
      </c>
      <c r="BC17" s="277">
        <f t="shared" si="3"/>
        <v>0</v>
      </c>
      <c r="BD17" s="277">
        <f t="shared" si="3"/>
        <v>0</v>
      </c>
      <c r="BE17" s="277">
        <f t="shared" si="3"/>
        <v>0</v>
      </c>
      <c r="BF17" s="277">
        <f t="shared" si="3"/>
        <v>0</v>
      </c>
      <c r="BG17" s="277">
        <f t="shared" si="3"/>
        <v>0</v>
      </c>
      <c r="BH17" s="277">
        <f t="shared" si="3"/>
        <v>0</v>
      </c>
      <c r="BI17" s="277">
        <f t="shared" si="3"/>
        <v>0</v>
      </c>
    </row>
    <row r="18" spans="1:61" ht="19.149999999999999" customHeight="1" thickBot="1" x14ac:dyDescent="0.4">
      <c r="A18" s="933" t="s">
        <v>669</v>
      </c>
      <c r="B18" s="934"/>
      <c r="C18" s="918"/>
      <c r="D18" s="411"/>
      <c r="E18" s="934"/>
      <c r="F18" s="918"/>
      <c r="G18" s="935"/>
      <c r="H18" s="934"/>
      <c r="I18" s="918"/>
      <c r="J18" s="935"/>
      <c r="K18" s="865"/>
      <c r="L18" s="865"/>
      <c r="M18" s="865"/>
      <c r="O18" s="277">
        <f>VLOOKUP(A18,'Fruchtfolge Tabellen'!$B$3:$E$231,4,FALSE)</f>
        <v>0</v>
      </c>
      <c r="P18" s="277">
        <f t="shared" si="0"/>
        <v>0</v>
      </c>
      <c r="Q18" s="277">
        <f>VLOOKUP(O18,'Fruchtfolge Tabellen'!$E$3:$Q$231,4,FALSE)*(P18/1000)</f>
        <v>0</v>
      </c>
      <c r="R18" s="277">
        <f>VLOOKUP(O18,'Fruchtfolge Tabellen'!$E$3:$Q$231,5,FALSE)*(P18/1000)</f>
        <v>0</v>
      </c>
      <c r="S18" s="277">
        <f>VLOOKUP(O18,'Fruchtfolge Tabellen'!$E$3:$Q$231,6,FALSE)*(P18/1000)</f>
        <v>0</v>
      </c>
      <c r="T18" s="277">
        <f>VLOOKUP(O18,'Fruchtfolge Tabellen'!$E$3:$Q$231,7,FALSE)*(P18/1000)</f>
        <v>0</v>
      </c>
      <c r="U18" s="120">
        <f>VLOOKUP(O18,'Fruchtfolge Tabellen'!$E$3:$Q$231,8,FALSE)*(P18/1000)</f>
        <v>0</v>
      </c>
      <c r="V18" s="277">
        <f>VLOOKUP(O18,'Fruchtfolge Tabellen'!$E$3:$Q$231,9,FALSE)*(P18/1000)</f>
        <v>0</v>
      </c>
      <c r="W18" s="936">
        <f>VLOOKUP(O18,'Fruchtfolge Tabellen'!$E$3:$Q$231,10,FALSE)*(P18/1000)</f>
        <v>0</v>
      </c>
      <c r="X18" s="277">
        <f>VLOOKUP(O18,'Fruchtfolge Tabellen'!$E$3:$Q$231,11,FALSE)*(P18/1000)</f>
        <v>0</v>
      </c>
      <c r="Y18" s="277">
        <f>VLOOKUP(O18,'Fruchtfolge Tabellen'!$E$3:$Q$231,12,FALSE)*(P18/1000)</f>
        <v>0</v>
      </c>
      <c r="Z18" s="277">
        <f>VLOOKUP(O18,'Fruchtfolge Tabellen'!$E$3:$Q$231,13,FALSE)*(P18/1000)</f>
        <v>0</v>
      </c>
      <c r="AA18" s="277">
        <f>VLOOKUP(A18,'Fruchtfolge Tabellen'!$B$3:$E$231,4,FALSE)</f>
        <v>0</v>
      </c>
      <c r="AB18" s="277">
        <f t="shared" si="1"/>
        <v>0</v>
      </c>
      <c r="AC18" s="277">
        <f>VLOOKUP(AA18,'Fruchtfolge Tabellen'!$E$3:$Q$231,4,FALSE)*(AB18/1000)</f>
        <v>0</v>
      </c>
      <c r="AD18" s="277">
        <f>VLOOKUP(AA18,'Fruchtfolge Tabellen'!$E$3:$Q$231,5,FALSE)*(AB18/1000)</f>
        <v>0</v>
      </c>
      <c r="AE18" s="120">
        <f>VLOOKUP(AA18,'Fruchtfolge Tabellen'!$E$3:$Q$231,6,FALSE)*(AB18/1000)</f>
        <v>0</v>
      </c>
      <c r="AF18" s="277">
        <f>VLOOKUP(AA18,'Fruchtfolge Tabellen'!$E$3:$Q$231,7,FALSE)*(AB18/1000)</f>
        <v>0</v>
      </c>
      <c r="AG18" s="936">
        <f>VLOOKUP(AA18,'Fruchtfolge Tabellen'!$E$3:$Q$231,8,FALSE)*(AB18/1000)</f>
        <v>0</v>
      </c>
      <c r="AH18" s="277">
        <f>VLOOKUP(AA18,'Fruchtfolge Tabellen'!$E$3:$Q$231,9,FALSE)*(AB18/1000)</f>
        <v>0</v>
      </c>
      <c r="AI18" s="277">
        <f>VLOOKUP(AA18,'Fruchtfolge Tabellen'!$E$3:$Q$231,10,FALSE)*(AB18/1000)</f>
        <v>0</v>
      </c>
      <c r="AJ18" s="277">
        <f>VLOOKUP(AA18,'Fruchtfolge Tabellen'!$E$3:$Q$231,11,FALSE)*(AB18/1000)</f>
        <v>0</v>
      </c>
      <c r="AK18" s="277">
        <f>VLOOKUP(AA18,'Fruchtfolge Tabellen'!$E$3:$Q$231,12,FALSE)*(AB18/1000)</f>
        <v>0</v>
      </c>
      <c r="AL18" s="936">
        <f>VLOOKUP(AA18,'Fruchtfolge Tabellen'!$E$3:$Q$231,13,FALSE)*(AB18/1000)</f>
        <v>0</v>
      </c>
      <c r="AM18" s="277">
        <f>VLOOKUP(A18,'Fruchtfolge Tabellen'!$B$3:$E$231,4,FALSE)</f>
        <v>0</v>
      </c>
      <c r="AN18" s="277">
        <f t="shared" si="4"/>
        <v>0</v>
      </c>
      <c r="AO18" s="120">
        <f>VLOOKUP(AM18,'Fruchtfolge Tabellen'!$E$3:$Q$231,4,FALSE)*(AN18/1000)</f>
        <v>0</v>
      </c>
      <c r="AP18" s="277">
        <f>VLOOKUP(AM18,'Fruchtfolge Tabellen'!$E$3:$Q$231,5,FALSE)*(AN18/1000)</f>
        <v>0</v>
      </c>
      <c r="AQ18" s="936">
        <f>VLOOKUP(AM18,'Fruchtfolge Tabellen'!$E$3:$Q$231,6,FALSE)*(AN18/1000)</f>
        <v>0</v>
      </c>
      <c r="AR18" s="277">
        <f>VLOOKUP(AM18,'Fruchtfolge Tabellen'!$E$3:$Q$231,7,FALSE)*(AN18/1000)</f>
        <v>0</v>
      </c>
      <c r="AS18" s="120">
        <f>VLOOKUP(AM18,'Fruchtfolge Tabellen'!$E$3:$Q$231,8,FALSE)*(AN18/1000)</f>
        <v>0</v>
      </c>
      <c r="AT18" s="277">
        <f>VLOOKUP(AM18,'Fruchtfolge Tabellen'!$E$3:$Q$231,9,FALSE)*(AN18/1000)</f>
        <v>0</v>
      </c>
      <c r="AU18" s="277">
        <f>VLOOKUP(AM18,'Fruchtfolge Tabellen'!$E$3:$Q$231,10,FALSE)*(AN18/1000)</f>
        <v>0</v>
      </c>
      <c r="AV18" s="936">
        <f>VLOOKUP(AM18,'Fruchtfolge Tabellen'!$E$3:$Q$231,11,FALSE)*(AN18/1000)</f>
        <v>0</v>
      </c>
      <c r="AW18" s="277">
        <f>VLOOKUP(AM18,'Fruchtfolge Tabellen'!$E$3:$Q$231,12,FALSE)*(AN18/1000)</f>
        <v>0</v>
      </c>
      <c r="AX18" s="277">
        <f>VLOOKUP(AM18,'Fruchtfolge Tabellen'!$E$3:$Q$231,13,FALSE)*(AN18/1000)</f>
        <v>0</v>
      </c>
      <c r="AY18" s="277">
        <f t="shared" si="2"/>
        <v>0</v>
      </c>
      <c r="AZ18" s="277">
        <f t="shared" si="3"/>
        <v>0</v>
      </c>
      <c r="BA18" s="936">
        <f t="shared" si="3"/>
        <v>0</v>
      </c>
      <c r="BB18" s="277">
        <f t="shared" si="3"/>
        <v>0</v>
      </c>
      <c r="BC18" s="277">
        <f t="shared" si="3"/>
        <v>0</v>
      </c>
      <c r="BD18" s="277">
        <f t="shared" si="3"/>
        <v>0</v>
      </c>
      <c r="BE18" s="277">
        <f t="shared" si="3"/>
        <v>0</v>
      </c>
      <c r="BF18" s="277">
        <f t="shared" si="3"/>
        <v>0</v>
      </c>
      <c r="BG18" s="277">
        <f t="shared" si="3"/>
        <v>0</v>
      </c>
      <c r="BH18" s="277">
        <f t="shared" si="3"/>
        <v>0</v>
      </c>
      <c r="BI18" s="277">
        <f t="shared" si="3"/>
        <v>0</v>
      </c>
    </row>
    <row r="19" spans="1:61" ht="19.149999999999999" customHeight="1" thickBot="1" x14ac:dyDescent="0.4">
      <c r="A19" s="933" t="s">
        <v>669</v>
      </c>
      <c r="B19" s="934"/>
      <c r="C19" s="918"/>
      <c r="D19" s="411"/>
      <c r="E19" s="934"/>
      <c r="F19" s="918"/>
      <c r="G19" s="935"/>
      <c r="H19" s="934"/>
      <c r="I19" s="918"/>
      <c r="J19" s="935"/>
      <c r="K19" s="865"/>
      <c r="L19" s="865"/>
      <c r="M19" s="865"/>
      <c r="O19" s="277">
        <f>VLOOKUP(A19,'Fruchtfolge Tabellen'!$B$3:$E$231,4,FALSE)</f>
        <v>0</v>
      </c>
      <c r="P19" s="277">
        <f t="shared" si="0"/>
        <v>0</v>
      </c>
      <c r="Q19" s="277">
        <f>VLOOKUP(O19,'Fruchtfolge Tabellen'!$E$3:$Q$231,4,FALSE)*(P19/1000)</f>
        <v>0</v>
      </c>
      <c r="R19" s="277">
        <f>VLOOKUP(O19,'Fruchtfolge Tabellen'!$E$3:$Q$231,5,FALSE)*(P19/1000)</f>
        <v>0</v>
      </c>
      <c r="S19" s="277">
        <f>VLOOKUP(O19,'Fruchtfolge Tabellen'!$E$3:$Q$231,6,FALSE)*(P19/1000)</f>
        <v>0</v>
      </c>
      <c r="T19" s="277">
        <f>VLOOKUP(O19,'Fruchtfolge Tabellen'!$E$3:$Q$231,7,FALSE)*(P19/1000)</f>
        <v>0</v>
      </c>
      <c r="U19" s="120">
        <f>VLOOKUP(O19,'Fruchtfolge Tabellen'!$E$3:$Q$231,8,FALSE)*(P19/1000)</f>
        <v>0</v>
      </c>
      <c r="V19" s="277">
        <f>VLOOKUP(O19,'Fruchtfolge Tabellen'!$E$3:$Q$231,9,FALSE)*(P19/1000)</f>
        <v>0</v>
      </c>
      <c r="W19" s="936">
        <f>VLOOKUP(O19,'Fruchtfolge Tabellen'!$E$3:$Q$231,10,FALSE)*(P19/1000)</f>
        <v>0</v>
      </c>
      <c r="X19" s="277">
        <f>VLOOKUP(O19,'Fruchtfolge Tabellen'!$E$3:$Q$231,11,FALSE)*(P19/1000)</f>
        <v>0</v>
      </c>
      <c r="Y19" s="277">
        <f>VLOOKUP(O19,'Fruchtfolge Tabellen'!$E$3:$Q$231,12,FALSE)*(P19/1000)</f>
        <v>0</v>
      </c>
      <c r="Z19" s="277">
        <f>VLOOKUP(O19,'Fruchtfolge Tabellen'!$E$3:$Q$231,13,FALSE)*(P19/1000)</f>
        <v>0</v>
      </c>
      <c r="AA19" s="277">
        <f>VLOOKUP(A19,'Fruchtfolge Tabellen'!$B$3:$E$231,4,FALSE)</f>
        <v>0</v>
      </c>
      <c r="AB19" s="277">
        <f t="shared" si="1"/>
        <v>0</v>
      </c>
      <c r="AC19" s="277">
        <f>VLOOKUP(AA19,'Fruchtfolge Tabellen'!$E$3:$Q$231,4,FALSE)*(AB19/1000)</f>
        <v>0</v>
      </c>
      <c r="AD19" s="277">
        <f>VLOOKUP(AA19,'Fruchtfolge Tabellen'!$E$3:$Q$231,5,FALSE)*(AB19/1000)</f>
        <v>0</v>
      </c>
      <c r="AE19" s="120">
        <f>VLOOKUP(AA19,'Fruchtfolge Tabellen'!$E$3:$Q$231,6,FALSE)*(AB19/1000)</f>
        <v>0</v>
      </c>
      <c r="AF19" s="277">
        <f>VLOOKUP(AA19,'Fruchtfolge Tabellen'!$E$3:$Q$231,7,FALSE)*(AB19/1000)</f>
        <v>0</v>
      </c>
      <c r="AG19" s="936">
        <f>VLOOKUP(AA19,'Fruchtfolge Tabellen'!$E$3:$Q$231,8,FALSE)*(AB19/1000)</f>
        <v>0</v>
      </c>
      <c r="AH19" s="277">
        <f>VLOOKUP(AA19,'Fruchtfolge Tabellen'!$E$3:$Q$231,9,FALSE)*(AB19/1000)</f>
        <v>0</v>
      </c>
      <c r="AI19" s="277">
        <f>VLOOKUP(AA19,'Fruchtfolge Tabellen'!$E$3:$Q$231,10,FALSE)*(AB19/1000)</f>
        <v>0</v>
      </c>
      <c r="AJ19" s="277">
        <f>VLOOKUP(AA19,'Fruchtfolge Tabellen'!$E$3:$Q$231,11,FALSE)*(AB19/1000)</f>
        <v>0</v>
      </c>
      <c r="AK19" s="277">
        <f>VLOOKUP(AA19,'Fruchtfolge Tabellen'!$E$3:$Q$231,12,FALSE)*(AB19/1000)</f>
        <v>0</v>
      </c>
      <c r="AL19" s="936">
        <f>VLOOKUP(AA19,'Fruchtfolge Tabellen'!$E$3:$Q$231,13,FALSE)*(AB19/1000)</f>
        <v>0</v>
      </c>
      <c r="AM19" s="277">
        <f>VLOOKUP(A19,'Fruchtfolge Tabellen'!$B$3:$E$231,4,FALSE)</f>
        <v>0</v>
      </c>
      <c r="AN19" s="277">
        <f t="shared" si="4"/>
        <v>0</v>
      </c>
      <c r="AO19" s="120">
        <f>VLOOKUP(AM19,'Fruchtfolge Tabellen'!$E$3:$Q$231,4,FALSE)*(AN19/1000)</f>
        <v>0</v>
      </c>
      <c r="AP19" s="277">
        <f>VLOOKUP(AM19,'Fruchtfolge Tabellen'!$E$3:$Q$231,5,FALSE)*(AN19/1000)</f>
        <v>0</v>
      </c>
      <c r="AQ19" s="936">
        <f>VLOOKUP(AM19,'Fruchtfolge Tabellen'!$E$3:$Q$231,6,FALSE)*(AN19/1000)</f>
        <v>0</v>
      </c>
      <c r="AR19" s="277">
        <f>VLOOKUP(AM19,'Fruchtfolge Tabellen'!$E$3:$Q$231,7,FALSE)*(AN19/1000)</f>
        <v>0</v>
      </c>
      <c r="AS19" s="120">
        <f>VLOOKUP(AM19,'Fruchtfolge Tabellen'!$E$3:$Q$231,8,FALSE)*(AN19/1000)</f>
        <v>0</v>
      </c>
      <c r="AT19" s="277">
        <f>VLOOKUP(AM19,'Fruchtfolge Tabellen'!$E$3:$Q$231,9,FALSE)*(AN19/1000)</f>
        <v>0</v>
      </c>
      <c r="AU19" s="277">
        <f>VLOOKUP(AM19,'Fruchtfolge Tabellen'!$E$3:$Q$231,10,FALSE)*(AN19/1000)</f>
        <v>0</v>
      </c>
      <c r="AV19" s="936">
        <f>VLOOKUP(AM19,'Fruchtfolge Tabellen'!$E$3:$Q$231,11,FALSE)*(AN19/1000)</f>
        <v>0</v>
      </c>
      <c r="AW19" s="277">
        <f>VLOOKUP(AM19,'Fruchtfolge Tabellen'!$E$3:$Q$231,12,FALSE)*(AN19/1000)</f>
        <v>0</v>
      </c>
      <c r="AX19" s="277">
        <f>VLOOKUP(AM19,'Fruchtfolge Tabellen'!$E$3:$Q$231,13,FALSE)*(AN19/1000)</f>
        <v>0</v>
      </c>
      <c r="AY19" s="277">
        <f t="shared" si="2"/>
        <v>0</v>
      </c>
      <c r="AZ19" s="277">
        <f t="shared" si="3"/>
        <v>0</v>
      </c>
      <c r="BA19" s="936">
        <f t="shared" si="3"/>
        <v>0</v>
      </c>
      <c r="BB19" s="277">
        <f t="shared" si="3"/>
        <v>0</v>
      </c>
      <c r="BC19" s="277">
        <f t="shared" si="3"/>
        <v>0</v>
      </c>
      <c r="BD19" s="277">
        <f t="shared" si="3"/>
        <v>0</v>
      </c>
      <c r="BE19" s="277">
        <f t="shared" si="3"/>
        <v>0</v>
      </c>
      <c r="BF19" s="277">
        <f t="shared" si="3"/>
        <v>0</v>
      </c>
      <c r="BG19" s="277">
        <f t="shared" si="3"/>
        <v>0</v>
      </c>
      <c r="BH19" s="277">
        <f t="shared" si="3"/>
        <v>0</v>
      </c>
      <c r="BI19" s="277">
        <f t="shared" si="3"/>
        <v>0</v>
      </c>
    </row>
    <row r="20" spans="1:61" ht="19.149999999999999" customHeight="1" thickBot="1" x14ac:dyDescent="0.4">
      <c r="A20" s="933" t="s">
        <v>669</v>
      </c>
      <c r="B20" s="934"/>
      <c r="C20" s="918"/>
      <c r="D20" s="411"/>
      <c r="E20" s="934"/>
      <c r="F20" s="918"/>
      <c r="G20" s="935"/>
      <c r="H20" s="934"/>
      <c r="I20" s="918"/>
      <c r="J20" s="935"/>
      <c r="K20" s="865"/>
      <c r="L20" s="865"/>
      <c r="M20" s="865"/>
      <c r="O20" s="277">
        <f>VLOOKUP(A20,'Fruchtfolge Tabellen'!$B$3:$E$231,4,FALSE)</f>
        <v>0</v>
      </c>
      <c r="P20" s="277">
        <f t="shared" si="0"/>
        <v>0</v>
      </c>
      <c r="Q20" s="277">
        <f>VLOOKUP(O20,'Fruchtfolge Tabellen'!$E$3:$Q$231,4,FALSE)*(P20/1000)</f>
        <v>0</v>
      </c>
      <c r="R20" s="277">
        <f>VLOOKUP(O20,'Fruchtfolge Tabellen'!$E$3:$Q$231,5,FALSE)*(P20/1000)</f>
        <v>0</v>
      </c>
      <c r="S20" s="277">
        <f>VLOOKUP(O20,'Fruchtfolge Tabellen'!$E$3:$Q$231,6,FALSE)*(P20/1000)</f>
        <v>0</v>
      </c>
      <c r="T20" s="277">
        <f>VLOOKUP(O20,'Fruchtfolge Tabellen'!$E$3:$Q$231,7,FALSE)*(P20/1000)</f>
        <v>0</v>
      </c>
      <c r="U20" s="120">
        <f>VLOOKUP(O20,'Fruchtfolge Tabellen'!$E$3:$Q$231,8,FALSE)*(P20/1000)</f>
        <v>0</v>
      </c>
      <c r="V20" s="277">
        <f>VLOOKUP(O20,'Fruchtfolge Tabellen'!$E$3:$Q$231,9,FALSE)*(P20/1000)</f>
        <v>0</v>
      </c>
      <c r="W20" s="936">
        <f>VLOOKUP(O20,'Fruchtfolge Tabellen'!$E$3:$Q$231,10,FALSE)*(P20/1000)</f>
        <v>0</v>
      </c>
      <c r="X20" s="277">
        <f>VLOOKUP(O20,'Fruchtfolge Tabellen'!$E$3:$Q$231,11,FALSE)*(P20/1000)</f>
        <v>0</v>
      </c>
      <c r="Y20" s="277">
        <f>VLOOKUP(O20,'Fruchtfolge Tabellen'!$E$3:$Q$231,12,FALSE)*(P20/1000)</f>
        <v>0</v>
      </c>
      <c r="Z20" s="277">
        <f>VLOOKUP(O20,'Fruchtfolge Tabellen'!$E$3:$Q$231,13,FALSE)*(P20/1000)</f>
        <v>0</v>
      </c>
      <c r="AA20" s="277">
        <f>VLOOKUP(A20,'Fruchtfolge Tabellen'!$B$3:$E$231,4,FALSE)</f>
        <v>0</v>
      </c>
      <c r="AB20" s="277">
        <f t="shared" si="1"/>
        <v>0</v>
      </c>
      <c r="AC20" s="277">
        <f>VLOOKUP(AA20,'Fruchtfolge Tabellen'!$E$3:$Q$231,4,FALSE)*(AB20/1000)</f>
        <v>0</v>
      </c>
      <c r="AD20" s="277">
        <f>VLOOKUP(AA20,'Fruchtfolge Tabellen'!$E$3:$Q$231,5,FALSE)*(AB20/1000)</f>
        <v>0</v>
      </c>
      <c r="AE20" s="120">
        <f>VLOOKUP(AA20,'Fruchtfolge Tabellen'!$E$3:$Q$231,6,FALSE)*(AB20/1000)</f>
        <v>0</v>
      </c>
      <c r="AF20" s="277">
        <f>VLOOKUP(AA20,'Fruchtfolge Tabellen'!$E$3:$Q$231,7,FALSE)*(AB20/1000)</f>
        <v>0</v>
      </c>
      <c r="AG20" s="936">
        <f>VLOOKUP(AA20,'Fruchtfolge Tabellen'!$E$3:$Q$231,8,FALSE)*(AB20/1000)</f>
        <v>0</v>
      </c>
      <c r="AH20" s="277">
        <f>VLOOKUP(AA20,'Fruchtfolge Tabellen'!$E$3:$Q$231,9,FALSE)*(AB20/1000)</f>
        <v>0</v>
      </c>
      <c r="AI20" s="277">
        <f>VLOOKUP(AA20,'Fruchtfolge Tabellen'!$E$3:$Q$231,10,FALSE)*(AB20/1000)</f>
        <v>0</v>
      </c>
      <c r="AJ20" s="277">
        <f>VLOOKUP(AA20,'Fruchtfolge Tabellen'!$E$3:$Q$231,11,FALSE)*(AB20/1000)</f>
        <v>0</v>
      </c>
      <c r="AK20" s="277">
        <f>VLOOKUP(AA20,'Fruchtfolge Tabellen'!$E$3:$Q$231,12,FALSE)*(AB20/1000)</f>
        <v>0</v>
      </c>
      <c r="AL20" s="936">
        <f>VLOOKUP(AA20,'Fruchtfolge Tabellen'!$E$3:$Q$231,13,FALSE)*(AB20/1000)</f>
        <v>0</v>
      </c>
      <c r="AM20" s="277">
        <f>VLOOKUP(A20,'Fruchtfolge Tabellen'!$B$3:$E$231,4,FALSE)</f>
        <v>0</v>
      </c>
      <c r="AN20" s="277">
        <f t="shared" si="4"/>
        <v>0</v>
      </c>
      <c r="AO20" s="120">
        <f>VLOOKUP(AM20,'Fruchtfolge Tabellen'!$E$3:$Q$231,4,FALSE)*(AN20/1000)</f>
        <v>0</v>
      </c>
      <c r="AP20" s="277">
        <f>VLOOKUP(AM20,'Fruchtfolge Tabellen'!$E$3:$Q$231,5,FALSE)*(AN20/1000)</f>
        <v>0</v>
      </c>
      <c r="AQ20" s="936">
        <f>VLOOKUP(AM20,'Fruchtfolge Tabellen'!$E$3:$Q$231,6,FALSE)*(AN20/1000)</f>
        <v>0</v>
      </c>
      <c r="AR20" s="277">
        <f>VLOOKUP(AM20,'Fruchtfolge Tabellen'!$E$3:$Q$231,7,FALSE)*(AN20/1000)</f>
        <v>0</v>
      </c>
      <c r="AS20" s="120">
        <f>VLOOKUP(AM20,'Fruchtfolge Tabellen'!$E$3:$Q$231,8,FALSE)*(AN20/1000)</f>
        <v>0</v>
      </c>
      <c r="AT20" s="277">
        <f>VLOOKUP(AM20,'Fruchtfolge Tabellen'!$E$3:$Q$231,9,FALSE)*(AN20/1000)</f>
        <v>0</v>
      </c>
      <c r="AU20" s="277">
        <f>VLOOKUP(AM20,'Fruchtfolge Tabellen'!$E$3:$Q$231,10,FALSE)*(AN20/1000)</f>
        <v>0</v>
      </c>
      <c r="AV20" s="936">
        <f>VLOOKUP(AM20,'Fruchtfolge Tabellen'!$E$3:$Q$231,11,FALSE)*(AN20/1000)</f>
        <v>0</v>
      </c>
      <c r="AW20" s="277">
        <f>VLOOKUP(AM20,'Fruchtfolge Tabellen'!$E$3:$Q$231,12,FALSE)*(AN20/1000)</f>
        <v>0</v>
      </c>
      <c r="AX20" s="277">
        <f>VLOOKUP(AM20,'Fruchtfolge Tabellen'!$E$3:$Q$231,13,FALSE)*(AN20/1000)</f>
        <v>0</v>
      </c>
      <c r="AY20" s="277">
        <f t="shared" si="2"/>
        <v>0</v>
      </c>
      <c r="AZ20" s="277">
        <f t="shared" si="3"/>
        <v>0</v>
      </c>
      <c r="BA20" s="936">
        <f t="shared" si="3"/>
        <v>0</v>
      </c>
      <c r="BB20" s="277">
        <f t="shared" si="3"/>
        <v>0</v>
      </c>
      <c r="BC20" s="277">
        <f t="shared" si="3"/>
        <v>0</v>
      </c>
      <c r="BD20" s="277">
        <f t="shared" si="3"/>
        <v>0</v>
      </c>
      <c r="BE20" s="277">
        <f t="shared" si="3"/>
        <v>0</v>
      </c>
      <c r="BF20" s="277">
        <f t="shared" si="3"/>
        <v>0</v>
      </c>
      <c r="BG20" s="277">
        <f t="shared" si="3"/>
        <v>0</v>
      </c>
      <c r="BH20" s="277">
        <f t="shared" si="3"/>
        <v>0</v>
      </c>
      <c r="BI20" s="277">
        <f t="shared" si="3"/>
        <v>0</v>
      </c>
    </row>
    <row r="21" spans="1:61" ht="19.149999999999999" customHeight="1" thickBot="1" x14ac:dyDescent="0.4">
      <c r="A21" s="933" t="s">
        <v>669</v>
      </c>
      <c r="B21" s="934"/>
      <c r="C21" s="918"/>
      <c r="D21" s="411"/>
      <c r="E21" s="934"/>
      <c r="F21" s="918"/>
      <c r="G21" s="935"/>
      <c r="H21" s="934"/>
      <c r="I21" s="918"/>
      <c r="J21" s="935"/>
      <c r="K21" s="865"/>
      <c r="L21" s="865"/>
      <c r="M21" s="865"/>
      <c r="O21" s="277">
        <f>VLOOKUP(A21,'Fruchtfolge Tabellen'!$B$3:$E$231,4,FALSE)</f>
        <v>0</v>
      </c>
      <c r="P21" s="277">
        <f t="shared" si="0"/>
        <v>0</v>
      </c>
      <c r="Q21" s="277">
        <f>VLOOKUP(O21,'Fruchtfolge Tabellen'!$E$3:$Q$231,4,FALSE)*(P21/1000)</f>
        <v>0</v>
      </c>
      <c r="R21" s="277">
        <f>VLOOKUP(O21,'Fruchtfolge Tabellen'!$E$3:$Q$231,5,FALSE)*(P21/1000)</f>
        <v>0</v>
      </c>
      <c r="S21" s="277">
        <f>VLOOKUP(O21,'Fruchtfolge Tabellen'!$E$3:$Q$231,6,FALSE)*(P21/1000)</f>
        <v>0</v>
      </c>
      <c r="T21" s="277">
        <f>VLOOKUP(O21,'Fruchtfolge Tabellen'!$E$3:$Q$231,7,FALSE)*(P21/1000)</f>
        <v>0</v>
      </c>
      <c r="U21" s="120">
        <f>VLOOKUP(O21,'Fruchtfolge Tabellen'!$E$3:$Q$231,8,FALSE)*(P21/1000)</f>
        <v>0</v>
      </c>
      <c r="V21" s="277">
        <f>VLOOKUP(O21,'Fruchtfolge Tabellen'!$E$3:$Q$231,9,FALSE)*(P21/1000)</f>
        <v>0</v>
      </c>
      <c r="W21" s="936">
        <f>VLOOKUP(O21,'Fruchtfolge Tabellen'!$E$3:$Q$231,10,FALSE)*(P21/1000)</f>
        <v>0</v>
      </c>
      <c r="X21" s="277">
        <f>VLOOKUP(O21,'Fruchtfolge Tabellen'!$E$3:$Q$231,11,FALSE)*(P21/1000)</f>
        <v>0</v>
      </c>
      <c r="Y21" s="277">
        <f>VLOOKUP(O21,'Fruchtfolge Tabellen'!$E$3:$Q$231,12,FALSE)*(P21/1000)</f>
        <v>0</v>
      </c>
      <c r="Z21" s="277">
        <f>VLOOKUP(O21,'Fruchtfolge Tabellen'!$E$3:$Q$231,13,FALSE)*(P21/1000)</f>
        <v>0</v>
      </c>
      <c r="AA21" s="277">
        <f>VLOOKUP(A21,'Fruchtfolge Tabellen'!$B$3:$E$231,4,FALSE)</f>
        <v>0</v>
      </c>
      <c r="AB21" s="277">
        <f t="shared" si="1"/>
        <v>0</v>
      </c>
      <c r="AC21" s="277">
        <f>VLOOKUP(AA21,'Fruchtfolge Tabellen'!$E$3:$Q$231,4,FALSE)*(AB21/1000)</f>
        <v>0</v>
      </c>
      <c r="AD21" s="277">
        <f>VLOOKUP(AA21,'Fruchtfolge Tabellen'!$E$3:$Q$231,5,FALSE)*(AB21/1000)</f>
        <v>0</v>
      </c>
      <c r="AE21" s="120">
        <f>VLOOKUP(AA21,'Fruchtfolge Tabellen'!$E$3:$Q$231,6,FALSE)*(AB21/1000)</f>
        <v>0</v>
      </c>
      <c r="AF21" s="277">
        <f>VLOOKUP(AA21,'Fruchtfolge Tabellen'!$E$3:$Q$231,7,FALSE)*(AB21/1000)</f>
        <v>0</v>
      </c>
      <c r="AG21" s="936">
        <f>VLOOKUP(AA21,'Fruchtfolge Tabellen'!$E$3:$Q$231,8,FALSE)*(AB21/1000)</f>
        <v>0</v>
      </c>
      <c r="AH21" s="277">
        <f>VLOOKUP(AA21,'Fruchtfolge Tabellen'!$E$3:$Q$231,9,FALSE)*(AB21/1000)</f>
        <v>0</v>
      </c>
      <c r="AI21" s="277">
        <f>VLOOKUP(AA21,'Fruchtfolge Tabellen'!$E$3:$Q$231,10,FALSE)*(AB21/1000)</f>
        <v>0</v>
      </c>
      <c r="AJ21" s="277">
        <f>VLOOKUP(AA21,'Fruchtfolge Tabellen'!$E$3:$Q$231,11,FALSE)*(AB21/1000)</f>
        <v>0</v>
      </c>
      <c r="AK21" s="277">
        <f>VLOOKUP(AA21,'Fruchtfolge Tabellen'!$E$3:$Q$231,12,FALSE)*(AB21/1000)</f>
        <v>0</v>
      </c>
      <c r="AL21" s="936">
        <f>VLOOKUP(AA21,'Fruchtfolge Tabellen'!$E$3:$Q$231,13,FALSE)*(AB21/1000)</f>
        <v>0</v>
      </c>
      <c r="AM21" s="277">
        <f>VLOOKUP(A21,'Fruchtfolge Tabellen'!$B$3:$E$231,4,FALSE)</f>
        <v>0</v>
      </c>
      <c r="AN21" s="277">
        <f t="shared" si="4"/>
        <v>0</v>
      </c>
      <c r="AO21" s="120">
        <f>VLOOKUP(AM21,'Fruchtfolge Tabellen'!$E$3:$Q$231,4,FALSE)*(AN21/1000)</f>
        <v>0</v>
      </c>
      <c r="AP21" s="277">
        <f>VLOOKUP(AM21,'Fruchtfolge Tabellen'!$E$3:$Q$231,5,FALSE)*(AN21/1000)</f>
        <v>0</v>
      </c>
      <c r="AQ21" s="936">
        <f>VLOOKUP(AM21,'Fruchtfolge Tabellen'!$E$3:$Q$231,6,FALSE)*(AN21/1000)</f>
        <v>0</v>
      </c>
      <c r="AR21" s="277">
        <f>VLOOKUP(AM21,'Fruchtfolge Tabellen'!$E$3:$Q$231,7,FALSE)*(AN21/1000)</f>
        <v>0</v>
      </c>
      <c r="AS21" s="120">
        <f>VLOOKUP(AM21,'Fruchtfolge Tabellen'!$E$3:$Q$231,8,FALSE)*(AN21/1000)</f>
        <v>0</v>
      </c>
      <c r="AT21" s="277">
        <f>VLOOKUP(AM21,'Fruchtfolge Tabellen'!$E$3:$Q$231,9,FALSE)*(AN21/1000)</f>
        <v>0</v>
      </c>
      <c r="AU21" s="277">
        <f>VLOOKUP(AM21,'Fruchtfolge Tabellen'!$E$3:$Q$231,10,FALSE)*(AN21/1000)</f>
        <v>0</v>
      </c>
      <c r="AV21" s="936">
        <f>VLOOKUP(AM21,'Fruchtfolge Tabellen'!$E$3:$Q$231,11,FALSE)*(AN21/1000)</f>
        <v>0</v>
      </c>
      <c r="AW21" s="277">
        <f>VLOOKUP(AM21,'Fruchtfolge Tabellen'!$E$3:$Q$231,12,FALSE)*(AN21/1000)</f>
        <v>0</v>
      </c>
      <c r="AX21" s="277">
        <f>VLOOKUP(AM21,'Fruchtfolge Tabellen'!$E$3:$Q$231,13,FALSE)*(AN21/1000)</f>
        <v>0</v>
      </c>
      <c r="AY21" s="277">
        <f t="shared" si="2"/>
        <v>0</v>
      </c>
      <c r="AZ21" s="277">
        <f t="shared" si="3"/>
        <v>0</v>
      </c>
      <c r="BA21" s="936">
        <f t="shared" si="3"/>
        <v>0</v>
      </c>
      <c r="BB21" s="277">
        <f t="shared" si="3"/>
        <v>0</v>
      </c>
      <c r="BC21" s="277">
        <f t="shared" si="3"/>
        <v>0</v>
      </c>
      <c r="BD21" s="277">
        <f t="shared" si="3"/>
        <v>0</v>
      </c>
      <c r="BE21" s="277">
        <f t="shared" si="3"/>
        <v>0</v>
      </c>
      <c r="BF21" s="277">
        <f t="shared" si="3"/>
        <v>0</v>
      </c>
      <c r="BG21" s="277">
        <f t="shared" si="3"/>
        <v>0</v>
      </c>
      <c r="BH21" s="277">
        <f t="shared" si="3"/>
        <v>0</v>
      </c>
      <c r="BI21" s="277">
        <f t="shared" si="3"/>
        <v>0</v>
      </c>
    </row>
    <row r="22" spans="1:61" ht="19.149999999999999" customHeight="1" thickBot="1" x14ac:dyDescent="0.4">
      <c r="A22" s="933" t="s">
        <v>669</v>
      </c>
      <c r="B22" s="934"/>
      <c r="C22" s="918"/>
      <c r="D22" s="411"/>
      <c r="E22" s="934"/>
      <c r="F22" s="918"/>
      <c r="G22" s="935"/>
      <c r="H22" s="934"/>
      <c r="I22" s="918"/>
      <c r="J22" s="935"/>
      <c r="K22" s="865"/>
      <c r="L22" s="865"/>
      <c r="M22" s="865"/>
      <c r="O22" s="277">
        <f>VLOOKUP(A22,'Fruchtfolge Tabellen'!$B$3:$E$231,4,FALSE)</f>
        <v>0</v>
      </c>
      <c r="P22" s="277">
        <f t="shared" si="0"/>
        <v>0</v>
      </c>
      <c r="Q22" s="277">
        <f>VLOOKUP(O22,'Fruchtfolge Tabellen'!$E$3:$Q$231,4,FALSE)*(P22/1000)</f>
        <v>0</v>
      </c>
      <c r="R22" s="277">
        <f>VLOOKUP(O22,'Fruchtfolge Tabellen'!$E$3:$Q$231,5,FALSE)*(P22/1000)</f>
        <v>0</v>
      </c>
      <c r="S22" s="277">
        <f>VLOOKUP(O22,'Fruchtfolge Tabellen'!$E$3:$Q$231,6,FALSE)*(P22/1000)</f>
        <v>0</v>
      </c>
      <c r="T22" s="277">
        <f>VLOOKUP(O22,'Fruchtfolge Tabellen'!$E$3:$Q$231,7,FALSE)*(P22/1000)</f>
        <v>0</v>
      </c>
      <c r="U22" s="120">
        <f>VLOOKUP(O22,'Fruchtfolge Tabellen'!$E$3:$Q$231,8,FALSE)*(P22/1000)</f>
        <v>0</v>
      </c>
      <c r="V22" s="277">
        <f>VLOOKUP(O22,'Fruchtfolge Tabellen'!$E$3:$Q$231,9,FALSE)*(P22/1000)</f>
        <v>0</v>
      </c>
      <c r="W22" s="936">
        <f>VLOOKUP(O22,'Fruchtfolge Tabellen'!$E$3:$Q$231,10,FALSE)*(P22/1000)</f>
        <v>0</v>
      </c>
      <c r="X22" s="277">
        <f>VLOOKUP(O22,'Fruchtfolge Tabellen'!$E$3:$Q$231,11,FALSE)*(P22/1000)</f>
        <v>0</v>
      </c>
      <c r="Y22" s="277">
        <f>VLOOKUP(O22,'Fruchtfolge Tabellen'!$E$3:$Q$231,12,FALSE)*(P22/1000)</f>
        <v>0</v>
      </c>
      <c r="Z22" s="277">
        <f>VLOOKUP(O22,'Fruchtfolge Tabellen'!$E$3:$Q$231,13,FALSE)*(P22/1000)</f>
        <v>0</v>
      </c>
      <c r="AA22" s="277">
        <f>VLOOKUP(A22,'Fruchtfolge Tabellen'!$B$3:$E$231,4,FALSE)</f>
        <v>0</v>
      </c>
      <c r="AB22" s="277">
        <f t="shared" si="1"/>
        <v>0</v>
      </c>
      <c r="AC22" s="277">
        <f>VLOOKUP(AA22,'Fruchtfolge Tabellen'!$E$3:$Q$231,4,FALSE)*(AB22/1000)</f>
        <v>0</v>
      </c>
      <c r="AD22" s="277">
        <f>VLOOKUP(AA22,'Fruchtfolge Tabellen'!$E$3:$Q$231,5,FALSE)*(AB22/1000)</f>
        <v>0</v>
      </c>
      <c r="AE22" s="120">
        <f>VLOOKUP(AA22,'Fruchtfolge Tabellen'!$E$3:$Q$231,6,FALSE)*(AB22/1000)</f>
        <v>0</v>
      </c>
      <c r="AF22" s="277">
        <f>VLOOKUP(AA22,'Fruchtfolge Tabellen'!$E$3:$Q$231,7,FALSE)*(AB22/1000)</f>
        <v>0</v>
      </c>
      <c r="AG22" s="936">
        <f>VLOOKUP(AA22,'Fruchtfolge Tabellen'!$E$3:$Q$231,8,FALSE)*(AB22/1000)</f>
        <v>0</v>
      </c>
      <c r="AH22" s="277">
        <f>VLOOKUP(AA22,'Fruchtfolge Tabellen'!$E$3:$Q$231,9,FALSE)*(AB22/1000)</f>
        <v>0</v>
      </c>
      <c r="AI22" s="277">
        <f>VLOOKUP(AA22,'Fruchtfolge Tabellen'!$E$3:$Q$231,10,FALSE)*(AB22/1000)</f>
        <v>0</v>
      </c>
      <c r="AJ22" s="277">
        <f>VLOOKUP(AA22,'Fruchtfolge Tabellen'!$E$3:$Q$231,11,FALSE)*(AB22/1000)</f>
        <v>0</v>
      </c>
      <c r="AK22" s="277">
        <f>VLOOKUP(AA22,'Fruchtfolge Tabellen'!$E$3:$Q$231,12,FALSE)*(AB22/1000)</f>
        <v>0</v>
      </c>
      <c r="AL22" s="936">
        <f>VLOOKUP(AA22,'Fruchtfolge Tabellen'!$E$3:$Q$231,13,FALSE)*(AB22/1000)</f>
        <v>0</v>
      </c>
      <c r="AM22" s="277">
        <f>VLOOKUP(A22,'Fruchtfolge Tabellen'!$B$3:$E$231,4,FALSE)</f>
        <v>0</v>
      </c>
      <c r="AN22" s="277">
        <f t="shared" si="4"/>
        <v>0</v>
      </c>
      <c r="AO22" s="120">
        <f>VLOOKUP(AM22,'Fruchtfolge Tabellen'!$E$3:$Q$231,4,FALSE)*(AN22/1000)</f>
        <v>0</v>
      </c>
      <c r="AP22" s="277">
        <f>VLOOKUP(AM22,'Fruchtfolge Tabellen'!$E$3:$Q$231,5,FALSE)*(AN22/1000)</f>
        <v>0</v>
      </c>
      <c r="AQ22" s="936">
        <f>VLOOKUP(AM22,'Fruchtfolge Tabellen'!$E$3:$Q$231,6,FALSE)*(AN22/1000)</f>
        <v>0</v>
      </c>
      <c r="AR22" s="277">
        <f>VLOOKUP(AM22,'Fruchtfolge Tabellen'!$E$3:$Q$231,7,FALSE)*(AN22/1000)</f>
        <v>0</v>
      </c>
      <c r="AS22" s="120">
        <f>VLOOKUP(AM22,'Fruchtfolge Tabellen'!$E$3:$Q$231,8,FALSE)*(AN22/1000)</f>
        <v>0</v>
      </c>
      <c r="AT22" s="277">
        <f>VLOOKUP(AM22,'Fruchtfolge Tabellen'!$E$3:$Q$231,9,FALSE)*(AN22/1000)</f>
        <v>0</v>
      </c>
      <c r="AU22" s="277">
        <f>VLOOKUP(AM22,'Fruchtfolge Tabellen'!$E$3:$Q$231,10,FALSE)*(AN22/1000)</f>
        <v>0</v>
      </c>
      <c r="AV22" s="936">
        <f>VLOOKUP(AM22,'Fruchtfolge Tabellen'!$E$3:$Q$231,11,FALSE)*(AN22/1000)</f>
        <v>0</v>
      </c>
      <c r="AW22" s="277">
        <f>VLOOKUP(AM22,'Fruchtfolge Tabellen'!$E$3:$Q$231,12,FALSE)*(AN22/1000)</f>
        <v>0</v>
      </c>
      <c r="AX22" s="277">
        <f>VLOOKUP(AM22,'Fruchtfolge Tabellen'!$E$3:$Q$231,13,FALSE)*(AN22/1000)</f>
        <v>0</v>
      </c>
      <c r="AY22" s="277">
        <f t="shared" si="2"/>
        <v>0</v>
      </c>
      <c r="AZ22" s="277">
        <f t="shared" si="3"/>
        <v>0</v>
      </c>
      <c r="BA22" s="936">
        <f t="shared" si="3"/>
        <v>0</v>
      </c>
      <c r="BB22" s="277">
        <f t="shared" si="3"/>
        <v>0</v>
      </c>
      <c r="BC22" s="277">
        <f t="shared" si="3"/>
        <v>0</v>
      </c>
      <c r="BD22" s="277">
        <f t="shared" si="3"/>
        <v>0</v>
      </c>
      <c r="BE22" s="277">
        <f t="shared" si="3"/>
        <v>0</v>
      </c>
      <c r="BF22" s="277">
        <f t="shared" si="3"/>
        <v>0</v>
      </c>
      <c r="BG22" s="277">
        <f t="shared" si="3"/>
        <v>0</v>
      </c>
      <c r="BH22" s="277">
        <f t="shared" si="3"/>
        <v>0</v>
      </c>
      <c r="BI22" s="277">
        <f t="shared" si="3"/>
        <v>0</v>
      </c>
    </row>
    <row r="23" spans="1:61" ht="19.149999999999999" customHeight="1" thickBot="1" x14ac:dyDescent="0.4">
      <c r="A23" s="933" t="s">
        <v>669</v>
      </c>
      <c r="B23" s="934"/>
      <c r="C23" s="918"/>
      <c r="D23" s="411"/>
      <c r="E23" s="934"/>
      <c r="F23" s="918"/>
      <c r="G23" s="935"/>
      <c r="H23" s="934"/>
      <c r="I23" s="918"/>
      <c r="J23" s="935"/>
      <c r="K23" s="865"/>
      <c r="L23" s="865"/>
      <c r="M23" s="865"/>
      <c r="O23" s="277">
        <f>VLOOKUP(A23,'Fruchtfolge Tabellen'!$B$3:$E$231,4,FALSE)</f>
        <v>0</v>
      </c>
      <c r="P23" s="277">
        <f t="shared" si="0"/>
        <v>0</v>
      </c>
      <c r="Q23" s="277">
        <f>VLOOKUP(O23,'Fruchtfolge Tabellen'!$E$3:$Q$231,4,FALSE)*(P23/1000)</f>
        <v>0</v>
      </c>
      <c r="R23" s="277">
        <f>VLOOKUP(O23,'Fruchtfolge Tabellen'!$E$3:$Q$231,5,FALSE)*(P23/1000)</f>
        <v>0</v>
      </c>
      <c r="S23" s="277">
        <f>VLOOKUP(O23,'Fruchtfolge Tabellen'!$E$3:$Q$231,6,FALSE)*(P23/1000)</f>
        <v>0</v>
      </c>
      <c r="T23" s="277">
        <f>VLOOKUP(O23,'Fruchtfolge Tabellen'!$E$3:$Q$231,7,FALSE)*(P23/1000)</f>
        <v>0</v>
      </c>
      <c r="U23" s="120">
        <f>VLOOKUP(O23,'Fruchtfolge Tabellen'!$E$3:$Q$231,8,FALSE)*(P23/1000)</f>
        <v>0</v>
      </c>
      <c r="V23" s="277">
        <f>VLOOKUP(O23,'Fruchtfolge Tabellen'!$E$3:$Q$231,9,FALSE)*(P23/1000)</f>
        <v>0</v>
      </c>
      <c r="W23" s="936">
        <f>VLOOKUP(O23,'Fruchtfolge Tabellen'!$E$3:$Q$231,10,FALSE)*(P23/1000)</f>
        <v>0</v>
      </c>
      <c r="X23" s="277">
        <f>VLOOKUP(O23,'Fruchtfolge Tabellen'!$E$3:$Q$231,11,FALSE)*(P23/1000)</f>
        <v>0</v>
      </c>
      <c r="Y23" s="277">
        <f>VLOOKUP(O23,'Fruchtfolge Tabellen'!$E$3:$Q$231,12,FALSE)*(P23/1000)</f>
        <v>0</v>
      </c>
      <c r="Z23" s="277">
        <f>VLOOKUP(O23,'Fruchtfolge Tabellen'!$E$3:$Q$231,13,FALSE)*(P23/1000)</f>
        <v>0</v>
      </c>
      <c r="AA23" s="277">
        <f>VLOOKUP(A23,'Fruchtfolge Tabellen'!$B$3:$E$231,4,FALSE)</f>
        <v>0</v>
      </c>
      <c r="AB23" s="277">
        <f t="shared" si="1"/>
        <v>0</v>
      </c>
      <c r="AC23" s="277">
        <f>VLOOKUP(AA23,'Fruchtfolge Tabellen'!$E$3:$Q$231,4,FALSE)*(AB23/1000)</f>
        <v>0</v>
      </c>
      <c r="AD23" s="277">
        <f>VLOOKUP(AA23,'Fruchtfolge Tabellen'!$E$3:$Q$231,5,FALSE)*(AB23/1000)</f>
        <v>0</v>
      </c>
      <c r="AE23" s="120">
        <f>VLOOKUP(AA23,'Fruchtfolge Tabellen'!$E$3:$Q$231,6,FALSE)*(AB23/1000)</f>
        <v>0</v>
      </c>
      <c r="AF23" s="277">
        <f>VLOOKUP(AA23,'Fruchtfolge Tabellen'!$E$3:$Q$231,7,FALSE)*(AB23/1000)</f>
        <v>0</v>
      </c>
      <c r="AG23" s="936">
        <f>VLOOKUP(AA23,'Fruchtfolge Tabellen'!$E$3:$Q$231,8,FALSE)*(AB23/1000)</f>
        <v>0</v>
      </c>
      <c r="AH23" s="277">
        <f>VLOOKUP(AA23,'Fruchtfolge Tabellen'!$E$3:$Q$231,9,FALSE)*(AB23/1000)</f>
        <v>0</v>
      </c>
      <c r="AI23" s="277">
        <f>VLOOKUP(AA23,'Fruchtfolge Tabellen'!$E$3:$Q$231,10,FALSE)*(AB23/1000)</f>
        <v>0</v>
      </c>
      <c r="AJ23" s="277">
        <f>VLOOKUP(AA23,'Fruchtfolge Tabellen'!$E$3:$Q$231,11,FALSE)*(AB23/1000)</f>
        <v>0</v>
      </c>
      <c r="AK23" s="277">
        <f>VLOOKUP(AA23,'Fruchtfolge Tabellen'!$E$3:$Q$231,12,FALSE)*(AB23/1000)</f>
        <v>0</v>
      </c>
      <c r="AL23" s="936">
        <f>VLOOKUP(AA23,'Fruchtfolge Tabellen'!$E$3:$Q$231,13,FALSE)*(AB23/1000)</f>
        <v>0</v>
      </c>
      <c r="AM23" s="277">
        <f>VLOOKUP(A23,'Fruchtfolge Tabellen'!$B$3:$E$231,4,FALSE)</f>
        <v>0</v>
      </c>
      <c r="AN23" s="277">
        <f t="shared" si="4"/>
        <v>0</v>
      </c>
      <c r="AO23" s="120">
        <f>VLOOKUP(AM23,'Fruchtfolge Tabellen'!$E$3:$Q$231,4,FALSE)*(AN23/1000)</f>
        <v>0</v>
      </c>
      <c r="AP23" s="277">
        <f>VLOOKUP(AM23,'Fruchtfolge Tabellen'!$E$3:$Q$231,5,FALSE)*(AN23/1000)</f>
        <v>0</v>
      </c>
      <c r="AQ23" s="936">
        <f>VLOOKUP(AM23,'Fruchtfolge Tabellen'!$E$3:$Q$231,6,FALSE)*(AN23/1000)</f>
        <v>0</v>
      </c>
      <c r="AR23" s="277">
        <f>VLOOKUP(AM23,'Fruchtfolge Tabellen'!$E$3:$Q$231,7,FALSE)*(AN23/1000)</f>
        <v>0</v>
      </c>
      <c r="AS23" s="120">
        <f>VLOOKUP(AM23,'Fruchtfolge Tabellen'!$E$3:$Q$231,8,FALSE)*(AN23/1000)</f>
        <v>0</v>
      </c>
      <c r="AT23" s="277">
        <f>VLOOKUP(AM23,'Fruchtfolge Tabellen'!$E$3:$Q$231,9,FALSE)*(AN23/1000)</f>
        <v>0</v>
      </c>
      <c r="AU23" s="277">
        <f>VLOOKUP(AM23,'Fruchtfolge Tabellen'!$E$3:$Q$231,10,FALSE)*(AN23/1000)</f>
        <v>0</v>
      </c>
      <c r="AV23" s="936">
        <f>VLOOKUP(AM23,'Fruchtfolge Tabellen'!$E$3:$Q$231,11,FALSE)*(AN23/1000)</f>
        <v>0</v>
      </c>
      <c r="AW23" s="277">
        <f>VLOOKUP(AM23,'Fruchtfolge Tabellen'!$E$3:$Q$231,12,FALSE)*(AN23/1000)</f>
        <v>0</v>
      </c>
      <c r="AX23" s="277">
        <f>VLOOKUP(AM23,'Fruchtfolge Tabellen'!$E$3:$Q$231,13,FALSE)*(AN23/1000)</f>
        <v>0</v>
      </c>
      <c r="AY23" s="277">
        <f t="shared" si="2"/>
        <v>0</v>
      </c>
      <c r="AZ23" s="277">
        <f t="shared" si="3"/>
        <v>0</v>
      </c>
      <c r="BA23" s="936">
        <f t="shared" si="3"/>
        <v>0</v>
      </c>
      <c r="BB23" s="277">
        <f t="shared" si="3"/>
        <v>0</v>
      </c>
      <c r="BC23" s="277">
        <f t="shared" si="3"/>
        <v>0</v>
      </c>
      <c r="BD23" s="277">
        <f t="shared" si="3"/>
        <v>0</v>
      </c>
      <c r="BE23" s="277">
        <f t="shared" si="3"/>
        <v>0</v>
      </c>
      <c r="BF23" s="277">
        <f t="shared" si="3"/>
        <v>0</v>
      </c>
      <c r="BG23" s="277">
        <f t="shared" si="3"/>
        <v>0</v>
      </c>
      <c r="BH23" s="277">
        <f t="shared" si="3"/>
        <v>0</v>
      </c>
      <c r="BI23" s="277">
        <f t="shared" si="3"/>
        <v>0</v>
      </c>
    </row>
    <row r="24" spans="1:61" ht="19.149999999999999" customHeight="1" thickBot="1" x14ac:dyDescent="0.4">
      <c r="A24" s="933" t="s">
        <v>669</v>
      </c>
      <c r="B24" s="934"/>
      <c r="C24" s="918"/>
      <c r="D24" s="411"/>
      <c r="E24" s="934"/>
      <c r="F24" s="918"/>
      <c r="G24" s="935"/>
      <c r="H24" s="934"/>
      <c r="I24" s="918"/>
      <c r="J24" s="935"/>
      <c r="K24" s="865"/>
      <c r="L24" s="865"/>
      <c r="M24" s="865"/>
      <c r="O24" s="277">
        <f>VLOOKUP(A24,'Fruchtfolge Tabellen'!$B$3:$E$231,4,FALSE)</f>
        <v>0</v>
      </c>
      <c r="P24" s="277">
        <f t="shared" si="0"/>
        <v>0</v>
      </c>
      <c r="Q24" s="277">
        <f>VLOOKUP(O24,'Fruchtfolge Tabellen'!$E$3:$Q$231,4,FALSE)*(P24/1000)</f>
        <v>0</v>
      </c>
      <c r="R24" s="277">
        <f>VLOOKUP(O24,'Fruchtfolge Tabellen'!$E$3:$Q$231,5,FALSE)*(P24/1000)</f>
        <v>0</v>
      </c>
      <c r="S24" s="277">
        <f>VLOOKUP(O24,'Fruchtfolge Tabellen'!$E$3:$Q$231,6,FALSE)*(P24/1000)</f>
        <v>0</v>
      </c>
      <c r="T24" s="277">
        <f>VLOOKUP(O24,'Fruchtfolge Tabellen'!$E$3:$Q$231,7,FALSE)*(P24/1000)</f>
        <v>0</v>
      </c>
      <c r="U24" s="120">
        <f>VLOOKUP(O24,'Fruchtfolge Tabellen'!$E$3:$Q$231,8,FALSE)*(P24/1000)</f>
        <v>0</v>
      </c>
      <c r="V24" s="277">
        <f>VLOOKUP(O24,'Fruchtfolge Tabellen'!$E$3:$Q$231,9,FALSE)*(P24/1000)</f>
        <v>0</v>
      </c>
      <c r="W24" s="936">
        <f>VLOOKUP(O24,'Fruchtfolge Tabellen'!$E$3:$Q$231,10,FALSE)*(P24/1000)</f>
        <v>0</v>
      </c>
      <c r="X24" s="277">
        <f>VLOOKUP(O24,'Fruchtfolge Tabellen'!$E$3:$Q$231,11,FALSE)*(P24/1000)</f>
        <v>0</v>
      </c>
      <c r="Y24" s="277">
        <f>VLOOKUP(O24,'Fruchtfolge Tabellen'!$E$3:$Q$231,12,FALSE)*(P24/1000)</f>
        <v>0</v>
      </c>
      <c r="Z24" s="277">
        <f>VLOOKUP(O24,'Fruchtfolge Tabellen'!$E$3:$Q$231,13,FALSE)*(P24/1000)</f>
        <v>0</v>
      </c>
      <c r="AA24" s="277">
        <f>VLOOKUP(A24,'Fruchtfolge Tabellen'!$B$3:$E$231,4,FALSE)</f>
        <v>0</v>
      </c>
      <c r="AB24" s="277">
        <f t="shared" si="1"/>
        <v>0</v>
      </c>
      <c r="AC24" s="277">
        <f>VLOOKUP(AA24,'Fruchtfolge Tabellen'!$E$3:$Q$231,4,FALSE)*(AB24/1000)</f>
        <v>0</v>
      </c>
      <c r="AD24" s="277">
        <f>VLOOKUP(AA24,'Fruchtfolge Tabellen'!$E$3:$Q$231,5,FALSE)*(AB24/1000)</f>
        <v>0</v>
      </c>
      <c r="AE24" s="120">
        <f>VLOOKUP(AA24,'Fruchtfolge Tabellen'!$E$3:$Q$231,6,FALSE)*(AB24/1000)</f>
        <v>0</v>
      </c>
      <c r="AF24" s="277">
        <f>VLOOKUP(AA24,'Fruchtfolge Tabellen'!$E$3:$Q$231,7,FALSE)*(AB24/1000)</f>
        <v>0</v>
      </c>
      <c r="AG24" s="936">
        <f>VLOOKUP(AA24,'Fruchtfolge Tabellen'!$E$3:$Q$231,8,FALSE)*(AB24/1000)</f>
        <v>0</v>
      </c>
      <c r="AH24" s="277">
        <f>VLOOKUP(AA24,'Fruchtfolge Tabellen'!$E$3:$Q$231,9,FALSE)*(AB24/1000)</f>
        <v>0</v>
      </c>
      <c r="AI24" s="277">
        <f>VLOOKUP(AA24,'Fruchtfolge Tabellen'!$E$3:$Q$231,10,FALSE)*(AB24/1000)</f>
        <v>0</v>
      </c>
      <c r="AJ24" s="277">
        <f>VLOOKUP(AA24,'Fruchtfolge Tabellen'!$E$3:$Q$231,11,FALSE)*(AB24/1000)</f>
        <v>0</v>
      </c>
      <c r="AK24" s="277">
        <f>VLOOKUP(AA24,'Fruchtfolge Tabellen'!$E$3:$Q$231,12,FALSE)*(AB24/1000)</f>
        <v>0</v>
      </c>
      <c r="AL24" s="936">
        <f>VLOOKUP(AA24,'Fruchtfolge Tabellen'!$E$3:$Q$231,13,FALSE)*(AB24/1000)</f>
        <v>0</v>
      </c>
      <c r="AM24" s="277">
        <f>VLOOKUP(A24,'Fruchtfolge Tabellen'!$B$3:$E$231,4,FALSE)</f>
        <v>0</v>
      </c>
      <c r="AN24" s="277">
        <f t="shared" si="4"/>
        <v>0</v>
      </c>
      <c r="AO24" s="120">
        <f>VLOOKUP(AM24,'Fruchtfolge Tabellen'!$E$3:$Q$231,4,FALSE)*(AN24/1000)</f>
        <v>0</v>
      </c>
      <c r="AP24" s="277">
        <f>VLOOKUP(AM24,'Fruchtfolge Tabellen'!$E$3:$Q$231,5,FALSE)*(AN24/1000)</f>
        <v>0</v>
      </c>
      <c r="AQ24" s="936">
        <f>VLOOKUP(AM24,'Fruchtfolge Tabellen'!$E$3:$Q$231,6,FALSE)*(AN24/1000)</f>
        <v>0</v>
      </c>
      <c r="AR24" s="277">
        <f>VLOOKUP(AM24,'Fruchtfolge Tabellen'!$E$3:$Q$231,7,FALSE)*(AN24/1000)</f>
        <v>0</v>
      </c>
      <c r="AS24" s="120">
        <f>VLOOKUP(AM24,'Fruchtfolge Tabellen'!$E$3:$Q$231,8,FALSE)*(AN24/1000)</f>
        <v>0</v>
      </c>
      <c r="AT24" s="277">
        <f>VLOOKUP(AM24,'Fruchtfolge Tabellen'!$E$3:$Q$231,9,FALSE)*(AN24/1000)</f>
        <v>0</v>
      </c>
      <c r="AU24" s="277">
        <f>VLOOKUP(AM24,'Fruchtfolge Tabellen'!$E$3:$Q$231,10,FALSE)*(AN24/1000)</f>
        <v>0</v>
      </c>
      <c r="AV24" s="936">
        <f>VLOOKUP(AM24,'Fruchtfolge Tabellen'!$E$3:$Q$231,11,FALSE)*(AN24/1000)</f>
        <v>0</v>
      </c>
      <c r="AW24" s="277">
        <f>VLOOKUP(AM24,'Fruchtfolge Tabellen'!$E$3:$Q$231,12,FALSE)*(AN24/1000)</f>
        <v>0</v>
      </c>
      <c r="AX24" s="277">
        <f>VLOOKUP(AM24,'Fruchtfolge Tabellen'!$E$3:$Q$231,13,FALSE)*(AN24/1000)</f>
        <v>0</v>
      </c>
      <c r="AY24" s="277">
        <f t="shared" si="2"/>
        <v>0</v>
      </c>
      <c r="AZ24" s="277">
        <f t="shared" si="3"/>
        <v>0</v>
      </c>
      <c r="BA24" s="936">
        <f t="shared" si="3"/>
        <v>0</v>
      </c>
      <c r="BB24" s="277">
        <f t="shared" si="3"/>
        <v>0</v>
      </c>
      <c r="BC24" s="277">
        <f t="shared" si="3"/>
        <v>0</v>
      </c>
      <c r="BD24" s="277">
        <f t="shared" si="3"/>
        <v>0</v>
      </c>
      <c r="BE24" s="277">
        <f t="shared" si="3"/>
        <v>0</v>
      </c>
      <c r="BF24" s="277">
        <f t="shared" si="3"/>
        <v>0</v>
      </c>
      <c r="BG24" s="277">
        <f t="shared" si="3"/>
        <v>0</v>
      </c>
      <c r="BH24" s="277">
        <f t="shared" si="3"/>
        <v>0</v>
      </c>
      <c r="BI24" s="277">
        <f t="shared" si="3"/>
        <v>0</v>
      </c>
    </row>
    <row r="25" spans="1:61" ht="19.149999999999999" customHeight="1" thickBot="1" x14ac:dyDescent="0.4">
      <c r="A25" s="933" t="s">
        <v>669</v>
      </c>
      <c r="B25" s="934"/>
      <c r="C25" s="918"/>
      <c r="D25" s="411"/>
      <c r="E25" s="934"/>
      <c r="F25" s="918"/>
      <c r="G25" s="935"/>
      <c r="H25" s="934"/>
      <c r="I25" s="918"/>
      <c r="J25" s="935"/>
      <c r="K25" s="865"/>
      <c r="L25" s="865"/>
      <c r="M25" s="865"/>
      <c r="O25" s="277">
        <f>VLOOKUP(A25,'Fruchtfolge Tabellen'!$B$3:$E$231,4,FALSE)</f>
        <v>0</v>
      </c>
      <c r="P25" s="277">
        <f t="shared" si="0"/>
        <v>0</v>
      </c>
      <c r="Q25" s="277">
        <f>VLOOKUP(O25,'Fruchtfolge Tabellen'!$E$3:$Q$231,4,FALSE)*(P25/1000)</f>
        <v>0</v>
      </c>
      <c r="R25" s="277">
        <f>VLOOKUP(O25,'Fruchtfolge Tabellen'!$E$3:$Q$231,5,FALSE)*(P25/1000)</f>
        <v>0</v>
      </c>
      <c r="S25" s="277">
        <f>VLOOKUP(O25,'Fruchtfolge Tabellen'!$E$3:$Q$231,6,FALSE)*(P25/1000)</f>
        <v>0</v>
      </c>
      <c r="T25" s="277">
        <f>VLOOKUP(O25,'Fruchtfolge Tabellen'!$E$3:$Q$231,7,FALSE)*(P25/1000)</f>
        <v>0</v>
      </c>
      <c r="U25" s="120">
        <f>VLOOKUP(O25,'Fruchtfolge Tabellen'!$E$3:$Q$231,8,FALSE)*(P25/1000)</f>
        <v>0</v>
      </c>
      <c r="V25" s="277">
        <f>VLOOKUP(O25,'Fruchtfolge Tabellen'!$E$3:$Q$231,9,FALSE)*(P25/1000)</f>
        <v>0</v>
      </c>
      <c r="W25" s="936">
        <f>VLOOKUP(O25,'Fruchtfolge Tabellen'!$E$3:$Q$231,10,FALSE)*(P25/1000)</f>
        <v>0</v>
      </c>
      <c r="X25" s="277">
        <f>VLOOKUP(O25,'Fruchtfolge Tabellen'!$E$3:$Q$231,11,FALSE)*(P25/1000)</f>
        <v>0</v>
      </c>
      <c r="Y25" s="277">
        <f>VLOOKUP(O25,'Fruchtfolge Tabellen'!$E$3:$Q$231,12,FALSE)*(P25/1000)</f>
        <v>0</v>
      </c>
      <c r="Z25" s="277">
        <f>VLOOKUP(O25,'Fruchtfolge Tabellen'!$E$3:$Q$231,13,FALSE)*(P25/1000)</f>
        <v>0</v>
      </c>
      <c r="AA25" s="277">
        <f>VLOOKUP(A25,'Fruchtfolge Tabellen'!$B$3:$E$231,4,FALSE)</f>
        <v>0</v>
      </c>
      <c r="AB25" s="277">
        <f t="shared" si="1"/>
        <v>0</v>
      </c>
      <c r="AC25" s="277">
        <f>VLOOKUP(AA25,'Fruchtfolge Tabellen'!$E$3:$Q$231,4,FALSE)*(AB25/1000)</f>
        <v>0</v>
      </c>
      <c r="AD25" s="277">
        <f>VLOOKUP(AA25,'Fruchtfolge Tabellen'!$E$3:$Q$231,5,FALSE)*(AB25/1000)</f>
        <v>0</v>
      </c>
      <c r="AE25" s="120">
        <f>VLOOKUP(AA25,'Fruchtfolge Tabellen'!$E$3:$Q$231,6,FALSE)*(AB25/1000)</f>
        <v>0</v>
      </c>
      <c r="AF25" s="277">
        <f>VLOOKUP(AA25,'Fruchtfolge Tabellen'!$E$3:$Q$231,7,FALSE)*(AB25/1000)</f>
        <v>0</v>
      </c>
      <c r="AG25" s="936">
        <f>VLOOKUP(AA25,'Fruchtfolge Tabellen'!$E$3:$Q$231,8,FALSE)*(AB25/1000)</f>
        <v>0</v>
      </c>
      <c r="AH25" s="277">
        <f>VLOOKUP(AA25,'Fruchtfolge Tabellen'!$E$3:$Q$231,9,FALSE)*(AB25/1000)</f>
        <v>0</v>
      </c>
      <c r="AI25" s="277">
        <f>VLOOKUP(AA25,'Fruchtfolge Tabellen'!$E$3:$Q$231,10,FALSE)*(AB25/1000)</f>
        <v>0</v>
      </c>
      <c r="AJ25" s="277">
        <f>VLOOKUP(AA25,'Fruchtfolge Tabellen'!$E$3:$Q$231,11,FALSE)*(AB25/1000)</f>
        <v>0</v>
      </c>
      <c r="AK25" s="277">
        <f>VLOOKUP(AA25,'Fruchtfolge Tabellen'!$E$3:$Q$231,12,FALSE)*(AB25/1000)</f>
        <v>0</v>
      </c>
      <c r="AL25" s="936">
        <f>VLOOKUP(AA25,'Fruchtfolge Tabellen'!$E$3:$Q$231,13,FALSE)*(AB25/1000)</f>
        <v>0</v>
      </c>
      <c r="AM25" s="277">
        <f>VLOOKUP(A25,'Fruchtfolge Tabellen'!$B$3:$E$231,4,FALSE)</f>
        <v>0</v>
      </c>
      <c r="AN25" s="277">
        <f t="shared" si="4"/>
        <v>0</v>
      </c>
      <c r="AO25" s="120">
        <f>VLOOKUP(AM25,'Fruchtfolge Tabellen'!$E$3:$Q$231,4,FALSE)*(AN25/1000)</f>
        <v>0</v>
      </c>
      <c r="AP25" s="277">
        <f>VLOOKUP(AM25,'Fruchtfolge Tabellen'!$E$3:$Q$231,5,FALSE)*(AN25/1000)</f>
        <v>0</v>
      </c>
      <c r="AQ25" s="936">
        <f>VLOOKUP(AM25,'Fruchtfolge Tabellen'!$E$3:$Q$231,6,FALSE)*(AN25/1000)</f>
        <v>0</v>
      </c>
      <c r="AR25" s="277">
        <f>VLOOKUP(AM25,'Fruchtfolge Tabellen'!$E$3:$Q$231,7,FALSE)*(AN25/1000)</f>
        <v>0</v>
      </c>
      <c r="AS25" s="120">
        <f>VLOOKUP(AM25,'Fruchtfolge Tabellen'!$E$3:$Q$231,8,FALSE)*(AN25/1000)</f>
        <v>0</v>
      </c>
      <c r="AT25" s="277">
        <f>VLOOKUP(AM25,'Fruchtfolge Tabellen'!$E$3:$Q$231,9,FALSE)*(AN25/1000)</f>
        <v>0</v>
      </c>
      <c r="AU25" s="277">
        <f>VLOOKUP(AM25,'Fruchtfolge Tabellen'!$E$3:$Q$231,10,FALSE)*(AN25/1000)</f>
        <v>0</v>
      </c>
      <c r="AV25" s="936">
        <f>VLOOKUP(AM25,'Fruchtfolge Tabellen'!$E$3:$Q$231,11,FALSE)*(AN25/1000)</f>
        <v>0</v>
      </c>
      <c r="AW25" s="277">
        <f>VLOOKUP(AM25,'Fruchtfolge Tabellen'!$E$3:$Q$231,12,FALSE)*(AN25/1000)</f>
        <v>0</v>
      </c>
      <c r="AX25" s="277">
        <f>VLOOKUP(AM25,'Fruchtfolge Tabellen'!$E$3:$Q$231,13,FALSE)*(AN25/1000)</f>
        <v>0</v>
      </c>
      <c r="AY25" s="277">
        <f t="shared" si="2"/>
        <v>0</v>
      </c>
      <c r="AZ25" s="277">
        <f t="shared" si="3"/>
        <v>0</v>
      </c>
      <c r="BA25" s="936">
        <f t="shared" si="3"/>
        <v>0</v>
      </c>
      <c r="BB25" s="277">
        <f t="shared" si="3"/>
        <v>0</v>
      </c>
      <c r="BC25" s="277">
        <f t="shared" si="3"/>
        <v>0</v>
      </c>
      <c r="BD25" s="277">
        <f t="shared" si="3"/>
        <v>0</v>
      </c>
      <c r="BE25" s="277">
        <f t="shared" si="3"/>
        <v>0</v>
      </c>
      <c r="BF25" s="277">
        <f t="shared" si="3"/>
        <v>0</v>
      </c>
      <c r="BG25" s="277">
        <f t="shared" si="3"/>
        <v>0</v>
      </c>
      <c r="BH25" s="277">
        <f t="shared" si="3"/>
        <v>0</v>
      </c>
      <c r="BI25" s="277">
        <f t="shared" si="3"/>
        <v>0</v>
      </c>
    </row>
    <row r="26" spans="1:61" ht="19.149999999999999" customHeight="1" thickBot="1" x14ac:dyDescent="0.4">
      <c r="A26" s="933" t="s">
        <v>669</v>
      </c>
      <c r="B26" s="934"/>
      <c r="C26" s="918"/>
      <c r="D26" s="411"/>
      <c r="E26" s="934"/>
      <c r="F26" s="918"/>
      <c r="G26" s="935"/>
      <c r="H26" s="934"/>
      <c r="I26" s="918"/>
      <c r="J26" s="935"/>
      <c r="K26" s="865"/>
      <c r="L26" s="865"/>
      <c r="M26" s="865"/>
      <c r="O26" s="277">
        <f>VLOOKUP(A26,'Fruchtfolge Tabellen'!$B$3:$E$231,4,FALSE)</f>
        <v>0</v>
      </c>
      <c r="P26" s="277">
        <f t="shared" si="0"/>
        <v>0</v>
      </c>
      <c r="Q26" s="277">
        <f>VLOOKUP(O26,'Fruchtfolge Tabellen'!$E$3:$Q$231,4,FALSE)*(P26/1000)</f>
        <v>0</v>
      </c>
      <c r="R26" s="277">
        <f>VLOOKUP(O26,'Fruchtfolge Tabellen'!$E$3:$Q$231,5,FALSE)*(P26/1000)</f>
        <v>0</v>
      </c>
      <c r="S26" s="277">
        <f>VLOOKUP(O26,'Fruchtfolge Tabellen'!$E$3:$Q$231,6,FALSE)*(P26/1000)</f>
        <v>0</v>
      </c>
      <c r="T26" s="277">
        <f>VLOOKUP(O26,'Fruchtfolge Tabellen'!$E$3:$Q$231,7,FALSE)*(P26/1000)</f>
        <v>0</v>
      </c>
      <c r="U26" s="120">
        <f>VLOOKUP(O26,'Fruchtfolge Tabellen'!$E$3:$Q$231,8,FALSE)*(P26/1000)</f>
        <v>0</v>
      </c>
      <c r="V26" s="277">
        <f>VLOOKUP(O26,'Fruchtfolge Tabellen'!$E$3:$Q$231,9,FALSE)*(P26/1000)</f>
        <v>0</v>
      </c>
      <c r="W26" s="936">
        <f>VLOOKUP(O26,'Fruchtfolge Tabellen'!$E$3:$Q$231,10,FALSE)*(P26/1000)</f>
        <v>0</v>
      </c>
      <c r="X26" s="277">
        <f>VLOOKUP(O26,'Fruchtfolge Tabellen'!$E$3:$Q$231,11,FALSE)*(P26/1000)</f>
        <v>0</v>
      </c>
      <c r="Y26" s="277">
        <f>VLOOKUP(O26,'Fruchtfolge Tabellen'!$E$3:$Q$231,12,FALSE)*(P26/1000)</f>
        <v>0</v>
      </c>
      <c r="Z26" s="277">
        <f>VLOOKUP(O26,'Fruchtfolge Tabellen'!$E$3:$Q$231,13,FALSE)*(P26/1000)</f>
        <v>0</v>
      </c>
      <c r="AA26" s="277">
        <f>VLOOKUP(A26,'Fruchtfolge Tabellen'!$B$3:$E$231,4,FALSE)</f>
        <v>0</v>
      </c>
      <c r="AB26" s="277">
        <f t="shared" si="1"/>
        <v>0</v>
      </c>
      <c r="AC26" s="277">
        <f>VLOOKUP(AA26,'Fruchtfolge Tabellen'!$E$3:$Q$231,4,FALSE)*(AB26/1000)</f>
        <v>0</v>
      </c>
      <c r="AD26" s="277">
        <f>VLOOKUP(AA26,'Fruchtfolge Tabellen'!$E$3:$Q$231,5,FALSE)*(AB26/1000)</f>
        <v>0</v>
      </c>
      <c r="AE26" s="120">
        <f>VLOOKUP(AA26,'Fruchtfolge Tabellen'!$E$3:$Q$231,6,FALSE)*(AB26/1000)</f>
        <v>0</v>
      </c>
      <c r="AF26" s="277">
        <f>VLOOKUP(AA26,'Fruchtfolge Tabellen'!$E$3:$Q$231,7,FALSE)*(AB26/1000)</f>
        <v>0</v>
      </c>
      <c r="AG26" s="936">
        <f>VLOOKUP(AA26,'Fruchtfolge Tabellen'!$E$3:$Q$231,8,FALSE)*(AB26/1000)</f>
        <v>0</v>
      </c>
      <c r="AH26" s="277">
        <f>VLOOKUP(AA26,'Fruchtfolge Tabellen'!$E$3:$Q$231,9,FALSE)*(AB26/1000)</f>
        <v>0</v>
      </c>
      <c r="AI26" s="277">
        <f>VLOOKUP(AA26,'Fruchtfolge Tabellen'!$E$3:$Q$231,10,FALSE)*(AB26/1000)</f>
        <v>0</v>
      </c>
      <c r="AJ26" s="277">
        <f>VLOOKUP(AA26,'Fruchtfolge Tabellen'!$E$3:$Q$231,11,FALSE)*(AB26/1000)</f>
        <v>0</v>
      </c>
      <c r="AK26" s="277">
        <f>VLOOKUP(AA26,'Fruchtfolge Tabellen'!$E$3:$Q$231,12,FALSE)*(AB26/1000)</f>
        <v>0</v>
      </c>
      <c r="AL26" s="936">
        <f>VLOOKUP(AA26,'Fruchtfolge Tabellen'!$E$3:$Q$231,13,FALSE)*(AB26/1000)</f>
        <v>0</v>
      </c>
      <c r="AM26" s="277">
        <f>VLOOKUP(A26,'Fruchtfolge Tabellen'!$B$3:$E$231,4,FALSE)</f>
        <v>0</v>
      </c>
      <c r="AN26" s="277">
        <f t="shared" si="4"/>
        <v>0</v>
      </c>
      <c r="AO26" s="120">
        <f>VLOOKUP(AM26,'Fruchtfolge Tabellen'!$E$3:$Q$231,4,FALSE)*(AN26/1000)</f>
        <v>0</v>
      </c>
      <c r="AP26" s="277">
        <f>VLOOKUP(AM26,'Fruchtfolge Tabellen'!$E$3:$Q$231,5,FALSE)*(AN26/1000)</f>
        <v>0</v>
      </c>
      <c r="AQ26" s="936">
        <f>VLOOKUP(AM26,'Fruchtfolge Tabellen'!$E$3:$Q$231,6,FALSE)*(AN26/1000)</f>
        <v>0</v>
      </c>
      <c r="AR26" s="277">
        <f>VLOOKUP(AM26,'Fruchtfolge Tabellen'!$E$3:$Q$231,7,FALSE)*(AN26/1000)</f>
        <v>0</v>
      </c>
      <c r="AS26" s="120">
        <f>VLOOKUP(AM26,'Fruchtfolge Tabellen'!$E$3:$Q$231,8,FALSE)*(AN26/1000)</f>
        <v>0</v>
      </c>
      <c r="AT26" s="277">
        <f>VLOOKUP(AM26,'Fruchtfolge Tabellen'!$E$3:$Q$231,9,FALSE)*(AN26/1000)</f>
        <v>0</v>
      </c>
      <c r="AU26" s="277">
        <f>VLOOKUP(AM26,'Fruchtfolge Tabellen'!$E$3:$Q$231,10,FALSE)*(AN26/1000)</f>
        <v>0</v>
      </c>
      <c r="AV26" s="936">
        <f>VLOOKUP(AM26,'Fruchtfolge Tabellen'!$E$3:$Q$231,11,FALSE)*(AN26/1000)</f>
        <v>0</v>
      </c>
      <c r="AW26" s="277">
        <f>VLOOKUP(AM26,'Fruchtfolge Tabellen'!$E$3:$Q$231,12,FALSE)*(AN26/1000)</f>
        <v>0</v>
      </c>
      <c r="AX26" s="277">
        <f>VLOOKUP(AM26,'Fruchtfolge Tabellen'!$E$3:$Q$231,13,FALSE)*(AN26/1000)</f>
        <v>0</v>
      </c>
      <c r="AY26" s="277">
        <f t="shared" si="2"/>
        <v>0</v>
      </c>
      <c r="AZ26" s="277">
        <f t="shared" si="3"/>
        <v>0</v>
      </c>
      <c r="BA26" s="936">
        <f t="shared" si="3"/>
        <v>0</v>
      </c>
      <c r="BB26" s="277">
        <f t="shared" si="3"/>
        <v>0</v>
      </c>
      <c r="BC26" s="277">
        <f t="shared" si="3"/>
        <v>0</v>
      </c>
      <c r="BD26" s="277">
        <f t="shared" si="3"/>
        <v>0</v>
      </c>
      <c r="BE26" s="277">
        <f t="shared" si="3"/>
        <v>0</v>
      </c>
      <c r="BF26" s="277">
        <f t="shared" si="3"/>
        <v>0</v>
      </c>
      <c r="BG26" s="277">
        <f t="shared" si="3"/>
        <v>0</v>
      </c>
      <c r="BH26" s="277">
        <f t="shared" si="3"/>
        <v>0</v>
      </c>
      <c r="BI26" s="277">
        <f t="shared" si="3"/>
        <v>0</v>
      </c>
    </row>
    <row r="27" spans="1:61" ht="19.149999999999999" customHeight="1" thickBot="1" x14ac:dyDescent="0.4">
      <c r="A27" s="933" t="s">
        <v>669</v>
      </c>
      <c r="B27" s="934"/>
      <c r="C27" s="918"/>
      <c r="D27" s="411"/>
      <c r="E27" s="934"/>
      <c r="F27" s="918"/>
      <c r="G27" s="935"/>
      <c r="H27" s="934"/>
      <c r="I27" s="918"/>
      <c r="J27" s="935"/>
      <c r="K27" s="865"/>
      <c r="L27" s="865"/>
      <c r="M27" s="865"/>
      <c r="O27" s="277">
        <f>VLOOKUP(A27,'Fruchtfolge Tabellen'!$B$3:$E$231,4,FALSE)</f>
        <v>0</v>
      </c>
      <c r="P27" s="277">
        <f t="shared" si="0"/>
        <v>0</v>
      </c>
      <c r="Q27" s="277">
        <f>VLOOKUP(O27,'Fruchtfolge Tabellen'!$E$3:$Q$231,4,FALSE)*(P27/1000)</f>
        <v>0</v>
      </c>
      <c r="R27" s="277">
        <f>VLOOKUP(O27,'Fruchtfolge Tabellen'!$E$3:$Q$231,5,FALSE)*(P27/1000)</f>
        <v>0</v>
      </c>
      <c r="S27" s="277">
        <f>VLOOKUP(O27,'Fruchtfolge Tabellen'!$E$3:$Q$231,6,FALSE)*(P27/1000)</f>
        <v>0</v>
      </c>
      <c r="T27" s="277">
        <f>VLOOKUP(O27,'Fruchtfolge Tabellen'!$E$3:$Q$231,7,FALSE)*(P27/1000)</f>
        <v>0</v>
      </c>
      <c r="U27" s="120">
        <f>VLOOKUP(O27,'Fruchtfolge Tabellen'!$E$3:$Q$231,8,FALSE)*(P27/1000)</f>
        <v>0</v>
      </c>
      <c r="V27" s="277">
        <f>VLOOKUP(O27,'Fruchtfolge Tabellen'!$E$3:$Q$231,9,FALSE)*(P27/1000)</f>
        <v>0</v>
      </c>
      <c r="W27" s="936">
        <f>VLOOKUP(O27,'Fruchtfolge Tabellen'!$E$3:$Q$231,10,FALSE)*(P27/1000)</f>
        <v>0</v>
      </c>
      <c r="X27" s="277">
        <f>VLOOKUP(O27,'Fruchtfolge Tabellen'!$E$3:$Q$231,11,FALSE)*(P27/1000)</f>
        <v>0</v>
      </c>
      <c r="Y27" s="277">
        <f>VLOOKUP(O27,'Fruchtfolge Tabellen'!$E$3:$Q$231,12,FALSE)*(P27/1000)</f>
        <v>0</v>
      </c>
      <c r="Z27" s="277">
        <f>VLOOKUP(O27,'Fruchtfolge Tabellen'!$E$3:$Q$231,13,FALSE)*(P27/1000)</f>
        <v>0</v>
      </c>
      <c r="AA27" s="277">
        <f>VLOOKUP(A27,'Fruchtfolge Tabellen'!$B$3:$E$231,4,FALSE)</f>
        <v>0</v>
      </c>
      <c r="AB27" s="277">
        <f t="shared" si="1"/>
        <v>0</v>
      </c>
      <c r="AC27" s="277">
        <f>VLOOKUP(AA27,'Fruchtfolge Tabellen'!$E$3:$Q$231,4,FALSE)*(AB27/1000)</f>
        <v>0</v>
      </c>
      <c r="AD27" s="277">
        <f>VLOOKUP(AA27,'Fruchtfolge Tabellen'!$E$3:$Q$231,5,FALSE)*(AB27/1000)</f>
        <v>0</v>
      </c>
      <c r="AE27" s="120">
        <f>VLOOKUP(AA27,'Fruchtfolge Tabellen'!$E$3:$Q$231,6,FALSE)*(AB27/1000)</f>
        <v>0</v>
      </c>
      <c r="AF27" s="277">
        <f>VLOOKUP(AA27,'Fruchtfolge Tabellen'!$E$3:$Q$231,7,FALSE)*(AB27/1000)</f>
        <v>0</v>
      </c>
      <c r="AG27" s="936">
        <f>VLOOKUP(AA27,'Fruchtfolge Tabellen'!$E$3:$Q$231,8,FALSE)*(AB27/1000)</f>
        <v>0</v>
      </c>
      <c r="AH27" s="277">
        <f>VLOOKUP(AA27,'Fruchtfolge Tabellen'!$E$3:$Q$231,9,FALSE)*(AB27/1000)</f>
        <v>0</v>
      </c>
      <c r="AI27" s="277">
        <f>VLOOKUP(AA27,'Fruchtfolge Tabellen'!$E$3:$Q$231,10,FALSE)*(AB27/1000)</f>
        <v>0</v>
      </c>
      <c r="AJ27" s="277">
        <f>VLOOKUP(AA27,'Fruchtfolge Tabellen'!$E$3:$Q$231,11,FALSE)*(AB27/1000)</f>
        <v>0</v>
      </c>
      <c r="AK27" s="277">
        <f>VLOOKUP(AA27,'Fruchtfolge Tabellen'!$E$3:$Q$231,12,FALSE)*(AB27/1000)</f>
        <v>0</v>
      </c>
      <c r="AL27" s="936">
        <f>VLOOKUP(AA27,'Fruchtfolge Tabellen'!$E$3:$Q$231,13,FALSE)*(AB27/1000)</f>
        <v>0</v>
      </c>
      <c r="AM27" s="277">
        <f>VLOOKUP(A27,'Fruchtfolge Tabellen'!$B$3:$E$231,4,FALSE)</f>
        <v>0</v>
      </c>
      <c r="AN27" s="277">
        <f t="shared" si="4"/>
        <v>0</v>
      </c>
      <c r="AO27" s="120">
        <f>VLOOKUP(AM27,'Fruchtfolge Tabellen'!$E$3:$Q$231,4,FALSE)*(AN27/1000)</f>
        <v>0</v>
      </c>
      <c r="AP27" s="277">
        <f>VLOOKUP(AM27,'Fruchtfolge Tabellen'!$E$3:$Q$231,5,FALSE)*(AN27/1000)</f>
        <v>0</v>
      </c>
      <c r="AQ27" s="936">
        <f>VLOOKUP(AM27,'Fruchtfolge Tabellen'!$E$3:$Q$231,6,FALSE)*(AN27/1000)</f>
        <v>0</v>
      </c>
      <c r="AR27" s="277">
        <f>VLOOKUP(AM27,'Fruchtfolge Tabellen'!$E$3:$Q$231,7,FALSE)*(AN27/1000)</f>
        <v>0</v>
      </c>
      <c r="AS27" s="120">
        <f>VLOOKUP(AM27,'Fruchtfolge Tabellen'!$E$3:$Q$231,8,FALSE)*(AN27/1000)</f>
        <v>0</v>
      </c>
      <c r="AT27" s="277">
        <f>VLOOKUP(AM27,'Fruchtfolge Tabellen'!$E$3:$Q$231,9,FALSE)*(AN27/1000)</f>
        <v>0</v>
      </c>
      <c r="AU27" s="277">
        <f>VLOOKUP(AM27,'Fruchtfolge Tabellen'!$E$3:$Q$231,10,FALSE)*(AN27/1000)</f>
        <v>0</v>
      </c>
      <c r="AV27" s="936">
        <f>VLOOKUP(AM27,'Fruchtfolge Tabellen'!$E$3:$Q$231,11,FALSE)*(AN27/1000)</f>
        <v>0</v>
      </c>
      <c r="AW27" s="277">
        <f>VLOOKUP(AM27,'Fruchtfolge Tabellen'!$E$3:$Q$231,12,FALSE)*(AN27/1000)</f>
        <v>0</v>
      </c>
      <c r="AX27" s="277">
        <f>VLOOKUP(AM27,'Fruchtfolge Tabellen'!$E$3:$Q$231,13,FALSE)*(AN27/1000)</f>
        <v>0</v>
      </c>
      <c r="AY27" s="277">
        <f t="shared" si="2"/>
        <v>0</v>
      </c>
      <c r="AZ27" s="277">
        <f t="shared" si="3"/>
        <v>0</v>
      </c>
      <c r="BA27" s="936">
        <f t="shared" si="3"/>
        <v>0</v>
      </c>
      <c r="BB27" s="277">
        <f t="shared" si="3"/>
        <v>0</v>
      </c>
      <c r="BC27" s="277">
        <f t="shared" si="3"/>
        <v>0</v>
      </c>
      <c r="BD27" s="277">
        <f t="shared" si="3"/>
        <v>0</v>
      </c>
      <c r="BE27" s="277">
        <f t="shared" si="3"/>
        <v>0</v>
      </c>
      <c r="BF27" s="277">
        <f t="shared" si="3"/>
        <v>0</v>
      </c>
      <c r="BG27" s="277">
        <f t="shared" si="3"/>
        <v>0</v>
      </c>
      <c r="BH27" s="277">
        <f t="shared" si="3"/>
        <v>0</v>
      </c>
      <c r="BI27" s="277">
        <f t="shared" si="3"/>
        <v>0</v>
      </c>
    </row>
    <row r="28" spans="1:61" ht="19.149999999999999" customHeight="1" thickBot="1" x14ac:dyDescent="0.4">
      <c r="A28" s="933" t="s">
        <v>669</v>
      </c>
      <c r="B28" s="934"/>
      <c r="C28" s="918"/>
      <c r="D28" s="411"/>
      <c r="E28" s="934"/>
      <c r="F28" s="918"/>
      <c r="G28" s="935"/>
      <c r="H28" s="934"/>
      <c r="I28" s="918"/>
      <c r="J28" s="935"/>
      <c r="K28" s="865"/>
      <c r="L28" s="865"/>
      <c r="M28" s="865"/>
      <c r="O28" s="277">
        <f>VLOOKUP(A28,'Fruchtfolge Tabellen'!$B$3:$E$231,4,FALSE)</f>
        <v>0</v>
      </c>
      <c r="P28" s="277">
        <f t="shared" si="0"/>
        <v>0</v>
      </c>
      <c r="Q28" s="277">
        <f>VLOOKUP(O28,'Fruchtfolge Tabellen'!$E$3:$Q$231,4,FALSE)*(P28/1000)</f>
        <v>0</v>
      </c>
      <c r="R28" s="277">
        <f>VLOOKUP(O28,'Fruchtfolge Tabellen'!$E$3:$Q$231,5,FALSE)*(P28/1000)</f>
        <v>0</v>
      </c>
      <c r="S28" s="277">
        <f>VLOOKUP(O28,'Fruchtfolge Tabellen'!$E$3:$Q$231,6,FALSE)*(P28/1000)</f>
        <v>0</v>
      </c>
      <c r="T28" s="277">
        <f>VLOOKUP(O28,'Fruchtfolge Tabellen'!$E$3:$Q$231,7,FALSE)*(P28/1000)</f>
        <v>0</v>
      </c>
      <c r="U28" s="120">
        <f>VLOOKUP(O28,'Fruchtfolge Tabellen'!$E$3:$Q$231,8,FALSE)*(P28/1000)</f>
        <v>0</v>
      </c>
      <c r="V28" s="277">
        <f>VLOOKUP(O28,'Fruchtfolge Tabellen'!$E$3:$Q$231,9,FALSE)*(P28/1000)</f>
        <v>0</v>
      </c>
      <c r="W28" s="936">
        <f>VLOOKUP(O28,'Fruchtfolge Tabellen'!$E$3:$Q$231,10,FALSE)*(P28/1000)</f>
        <v>0</v>
      </c>
      <c r="X28" s="277">
        <f>VLOOKUP(O28,'Fruchtfolge Tabellen'!$E$3:$Q$231,11,FALSE)*(P28/1000)</f>
        <v>0</v>
      </c>
      <c r="Y28" s="277">
        <f>VLOOKUP(O28,'Fruchtfolge Tabellen'!$E$3:$Q$231,12,FALSE)*(P28/1000)</f>
        <v>0</v>
      </c>
      <c r="Z28" s="277">
        <f>VLOOKUP(O28,'Fruchtfolge Tabellen'!$E$3:$Q$231,13,FALSE)*(P28/1000)</f>
        <v>0</v>
      </c>
      <c r="AA28" s="277">
        <f>VLOOKUP(A28,'Fruchtfolge Tabellen'!$B$3:$E$231,4,FALSE)</f>
        <v>0</v>
      </c>
      <c r="AB28" s="277">
        <f t="shared" si="1"/>
        <v>0</v>
      </c>
      <c r="AC28" s="277">
        <f>VLOOKUP(AA28,'Fruchtfolge Tabellen'!$E$3:$Q$231,4,FALSE)*(AB28/1000)</f>
        <v>0</v>
      </c>
      <c r="AD28" s="277">
        <f>VLOOKUP(AA28,'Fruchtfolge Tabellen'!$E$3:$Q$231,5,FALSE)*(AB28/1000)</f>
        <v>0</v>
      </c>
      <c r="AE28" s="120">
        <f>VLOOKUP(AA28,'Fruchtfolge Tabellen'!$E$3:$Q$231,6,FALSE)*(AB28/1000)</f>
        <v>0</v>
      </c>
      <c r="AF28" s="277">
        <f>VLOOKUP(AA28,'Fruchtfolge Tabellen'!$E$3:$Q$231,7,FALSE)*(AB28/1000)</f>
        <v>0</v>
      </c>
      <c r="AG28" s="936">
        <f>VLOOKUP(AA28,'Fruchtfolge Tabellen'!$E$3:$Q$231,8,FALSE)*(AB28/1000)</f>
        <v>0</v>
      </c>
      <c r="AH28" s="277">
        <f>VLOOKUP(AA28,'Fruchtfolge Tabellen'!$E$3:$Q$231,9,FALSE)*(AB28/1000)</f>
        <v>0</v>
      </c>
      <c r="AI28" s="277">
        <f>VLOOKUP(AA28,'Fruchtfolge Tabellen'!$E$3:$Q$231,10,FALSE)*(AB28/1000)</f>
        <v>0</v>
      </c>
      <c r="AJ28" s="277">
        <f>VLOOKUP(AA28,'Fruchtfolge Tabellen'!$E$3:$Q$231,11,FALSE)*(AB28/1000)</f>
        <v>0</v>
      </c>
      <c r="AK28" s="277">
        <f>VLOOKUP(AA28,'Fruchtfolge Tabellen'!$E$3:$Q$231,12,FALSE)*(AB28/1000)</f>
        <v>0</v>
      </c>
      <c r="AL28" s="936">
        <f>VLOOKUP(AA28,'Fruchtfolge Tabellen'!$E$3:$Q$231,13,FALSE)*(AB28/1000)</f>
        <v>0</v>
      </c>
      <c r="AM28" s="277">
        <f>VLOOKUP(A28,'Fruchtfolge Tabellen'!$B$3:$E$231,4,FALSE)</f>
        <v>0</v>
      </c>
      <c r="AN28" s="277">
        <f t="shared" si="4"/>
        <v>0</v>
      </c>
      <c r="AO28" s="120">
        <f>VLOOKUP(AM28,'Fruchtfolge Tabellen'!$E$3:$Q$231,4,FALSE)*(AN28/1000)</f>
        <v>0</v>
      </c>
      <c r="AP28" s="277">
        <f>VLOOKUP(AM28,'Fruchtfolge Tabellen'!$E$3:$Q$231,5,FALSE)*(AN28/1000)</f>
        <v>0</v>
      </c>
      <c r="AQ28" s="936">
        <f>VLOOKUP(AM28,'Fruchtfolge Tabellen'!$E$3:$Q$231,6,FALSE)*(AN28/1000)</f>
        <v>0</v>
      </c>
      <c r="AR28" s="277">
        <f>VLOOKUP(AM28,'Fruchtfolge Tabellen'!$E$3:$Q$231,7,FALSE)*(AN28/1000)</f>
        <v>0</v>
      </c>
      <c r="AS28" s="120">
        <f>VLOOKUP(AM28,'Fruchtfolge Tabellen'!$E$3:$Q$231,8,FALSE)*(AN28/1000)</f>
        <v>0</v>
      </c>
      <c r="AT28" s="277">
        <f>VLOOKUP(AM28,'Fruchtfolge Tabellen'!$E$3:$Q$231,9,FALSE)*(AN28/1000)</f>
        <v>0</v>
      </c>
      <c r="AU28" s="277">
        <f>VLOOKUP(AM28,'Fruchtfolge Tabellen'!$E$3:$Q$231,10,FALSE)*(AN28/1000)</f>
        <v>0</v>
      </c>
      <c r="AV28" s="936">
        <f>VLOOKUP(AM28,'Fruchtfolge Tabellen'!$E$3:$Q$231,11,FALSE)*(AN28/1000)</f>
        <v>0</v>
      </c>
      <c r="AW28" s="277">
        <f>VLOOKUP(AM28,'Fruchtfolge Tabellen'!$E$3:$Q$231,12,FALSE)*(AN28/1000)</f>
        <v>0</v>
      </c>
      <c r="AX28" s="277">
        <f>VLOOKUP(AM28,'Fruchtfolge Tabellen'!$E$3:$Q$231,13,FALSE)*(AN28/1000)</f>
        <v>0</v>
      </c>
      <c r="AY28" s="277">
        <f t="shared" si="2"/>
        <v>0</v>
      </c>
      <c r="AZ28" s="277">
        <f t="shared" si="3"/>
        <v>0</v>
      </c>
      <c r="BA28" s="936">
        <f t="shared" si="3"/>
        <v>0</v>
      </c>
      <c r="BB28" s="277">
        <f t="shared" si="3"/>
        <v>0</v>
      </c>
      <c r="BC28" s="277">
        <f t="shared" si="3"/>
        <v>0</v>
      </c>
      <c r="BD28" s="277">
        <f t="shared" si="3"/>
        <v>0</v>
      </c>
      <c r="BE28" s="277">
        <f t="shared" si="3"/>
        <v>0</v>
      </c>
      <c r="BF28" s="277">
        <f t="shared" si="3"/>
        <v>0</v>
      </c>
      <c r="BG28" s="277">
        <f t="shared" si="3"/>
        <v>0</v>
      </c>
      <c r="BH28" s="277">
        <f t="shared" si="3"/>
        <v>0</v>
      </c>
      <c r="BI28" s="277">
        <f t="shared" si="3"/>
        <v>0</v>
      </c>
    </row>
    <row r="29" spans="1:61" ht="19.149999999999999" customHeight="1" thickBot="1" x14ac:dyDescent="0.4">
      <c r="A29" s="933" t="s">
        <v>669</v>
      </c>
      <c r="B29" s="934"/>
      <c r="C29" s="918"/>
      <c r="D29" s="411"/>
      <c r="E29" s="934"/>
      <c r="F29" s="918"/>
      <c r="G29" s="935"/>
      <c r="H29" s="934"/>
      <c r="I29" s="918"/>
      <c r="J29" s="935"/>
      <c r="K29" s="865"/>
      <c r="L29" s="865"/>
      <c r="M29" s="865"/>
      <c r="O29" s="277">
        <f>VLOOKUP(A29,'Fruchtfolge Tabellen'!$B$3:$E$231,4,FALSE)</f>
        <v>0</v>
      </c>
      <c r="P29" s="277">
        <f t="shared" si="0"/>
        <v>0</v>
      </c>
      <c r="Q29" s="277">
        <f>VLOOKUP(O29,'Fruchtfolge Tabellen'!$E$3:$Q$231,4,FALSE)*(P29/1000)</f>
        <v>0</v>
      </c>
      <c r="R29" s="277">
        <f>VLOOKUP(O29,'Fruchtfolge Tabellen'!$E$3:$Q$231,5,FALSE)*(P29/1000)</f>
        <v>0</v>
      </c>
      <c r="S29" s="277">
        <f>VLOOKUP(O29,'Fruchtfolge Tabellen'!$E$3:$Q$231,6,FALSE)*(P29/1000)</f>
        <v>0</v>
      </c>
      <c r="T29" s="277">
        <f>VLOOKUP(O29,'Fruchtfolge Tabellen'!$E$3:$Q$231,7,FALSE)*(P29/1000)</f>
        <v>0</v>
      </c>
      <c r="U29" s="120">
        <f>VLOOKUP(O29,'Fruchtfolge Tabellen'!$E$3:$Q$231,8,FALSE)*(P29/1000)</f>
        <v>0</v>
      </c>
      <c r="V29" s="277">
        <f>VLOOKUP(O29,'Fruchtfolge Tabellen'!$E$3:$Q$231,9,FALSE)*(P29/1000)</f>
        <v>0</v>
      </c>
      <c r="W29" s="936">
        <f>VLOOKUP(O29,'Fruchtfolge Tabellen'!$E$3:$Q$231,10,FALSE)*(P29/1000)</f>
        <v>0</v>
      </c>
      <c r="X29" s="277">
        <f>VLOOKUP(O29,'Fruchtfolge Tabellen'!$E$3:$Q$231,11,FALSE)*(P29/1000)</f>
        <v>0</v>
      </c>
      <c r="Y29" s="277">
        <f>VLOOKUP(O29,'Fruchtfolge Tabellen'!$E$3:$Q$231,12,FALSE)*(P29/1000)</f>
        <v>0</v>
      </c>
      <c r="Z29" s="277">
        <f>VLOOKUP(O29,'Fruchtfolge Tabellen'!$E$3:$Q$231,13,FALSE)*(P29/1000)</f>
        <v>0</v>
      </c>
      <c r="AA29" s="277">
        <f>VLOOKUP(A29,'Fruchtfolge Tabellen'!$B$3:$E$231,4,FALSE)</f>
        <v>0</v>
      </c>
      <c r="AB29" s="277">
        <f t="shared" si="1"/>
        <v>0</v>
      </c>
      <c r="AC29" s="277">
        <f>VLOOKUP(AA29,'Fruchtfolge Tabellen'!$E$3:$Q$231,4,FALSE)*(AB29/1000)</f>
        <v>0</v>
      </c>
      <c r="AD29" s="277">
        <f>VLOOKUP(AA29,'Fruchtfolge Tabellen'!$E$3:$Q$231,5,FALSE)*(AB29/1000)</f>
        <v>0</v>
      </c>
      <c r="AE29" s="120">
        <f>VLOOKUP(AA29,'Fruchtfolge Tabellen'!$E$3:$Q$231,6,FALSE)*(AB29/1000)</f>
        <v>0</v>
      </c>
      <c r="AF29" s="277">
        <f>VLOOKUP(AA29,'Fruchtfolge Tabellen'!$E$3:$Q$231,7,FALSE)*(AB29/1000)</f>
        <v>0</v>
      </c>
      <c r="AG29" s="936">
        <f>VLOOKUP(AA29,'Fruchtfolge Tabellen'!$E$3:$Q$231,8,FALSE)*(AB29/1000)</f>
        <v>0</v>
      </c>
      <c r="AH29" s="277">
        <f>VLOOKUP(AA29,'Fruchtfolge Tabellen'!$E$3:$Q$231,9,FALSE)*(AB29/1000)</f>
        <v>0</v>
      </c>
      <c r="AI29" s="277">
        <f>VLOOKUP(AA29,'Fruchtfolge Tabellen'!$E$3:$Q$231,10,FALSE)*(AB29/1000)</f>
        <v>0</v>
      </c>
      <c r="AJ29" s="277">
        <f>VLOOKUP(AA29,'Fruchtfolge Tabellen'!$E$3:$Q$231,11,FALSE)*(AB29/1000)</f>
        <v>0</v>
      </c>
      <c r="AK29" s="277">
        <f>VLOOKUP(AA29,'Fruchtfolge Tabellen'!$E$3:$Q$231,12,FALSE)*(AB29/1000)</f>
        <v>0</v>
      </c>
      <c r="AL29" s="936">
        <f>VLOOKUP(AA29,'Fruchtfolge Tabellen'!$E$3:$Q$231,13,FALSE)*(AB29/1000)</f>
        <v>0</v>
      </c>
      <c r="AM29" s="277">
        <f>VLOOKUP(A29,'Fruchtfolge Tabellen'!$B$3:$E$231,4,FALSE)</f>
        <v>0</v>
      </c>
      <c r="AN29" s="277">
        <f t="shared" si="4"/>
        <v>0</v>
      </c>
      <c r="AO29" s="120">
        <f>VLOOKUP(AM29,'Fruchtfolge Tabellen'!$E$3:$Q$231,4,FALSE)*(AN29/1000)</f>
        <v>0</v>
      </c>
      <c r="AP29" s="277">
        <f>VLOOKUP(AM29,'Fruchtfolge Tabellen'!$E$3:$Q$231,5,FALSE)*(AN29/1000)</f>
        <v>0</v>
      </c>
      <c r="AQ29" s="936">
        <f>VLOOKUP(AM29,'Fruchtfolge Tabellen'!$E$3:$Q$231,6,FALSE)*(AN29/1000)</f>
        <v>0</v>
      </c>
      <c r="AR29" s="277">
        <f>VLOOKUP(AM29,'Fruchtfolge Tabellen'!$E$3:$Q$231,7,FALSE)*(AN29/1000)</f>
        <v>0</v>
      </c>
      <c r="AS29" s="120">
        <f>VLOOKUP(AM29,'Fruchtfolge Tabellen'!$E$3:$Q$231,8,FALSE)*(AN29/1000)</f>
        <v>0</v>
      </c>
      <c r="AT29" s="277">
        <f>VLOOKUP(AM29,'Fruchtfolge Tabellen'!$E$3:$Q$231,9,FALSE)*(AN29/1000)</f>
        <v>0</v>
      </c>
      <c r="AU29" s="277">
        <f>VLOOKUP(AM29,'Fruchtfolge Tabellen'!$E$3:$Q$231,10,FALSE)*(AN29/1000)</f>
        <v>0</v>
      </c>
      <c r="AV29" s="936">
        <f>VLOOKUP(AM29,'Fruchtfolge Tabellen'!$E$3:$Q$231,11,FALSE)*(AN29/1000)</f>
        <v>0</v>
      </c>
      <c r="AW29" s="277">
        <f>VLOOKUP(AM29,'Fruchtfolge Tabellen'!$E$3:$Q$231,12,FALSE)*(AN29/1000)</f>
        <v>0</v>
      </c>
      <c r="AX29" s="277">
        <f>VLOOKUP(AM29,'Fruchtfolge Tabellen'!$E$3:$Q$231,13,FALSE)*(AN29/1000)</f>
        <v>0</v>
      </c>
      <c r="AY29" s="277">
        <f t="shared" si="2"/>
        <v>0</v>
      </c>
      <c r="AZ29" s="277">
        <f t="shared" si="3"/>
        <v>0</v>
      </c>
      <c r="BA29" s="936">
        <f t="shared" si="3"/>
        <v>0</v>
      </c>
      <c r="BB29" s="277">
        <f t="shared" si="3"/>
        <v>0</v>
      </c>
      <c r="BC29" s="277">
        <f t="shared" si="3"/>
        <v>0</v>
      </c>
      <c r="BD29" s="277">
        <f t="shared" si="3"/>
        <v>0</v>
      </c>
      <c r="BE29" s="277">
        <f t="shared" si="3"/>
        <v>0</v>
      </c>
      <c r="BF29" s="277">
        <f t="shared" si="3"/>
        <v>0</v>
      </c>
      <c r="BG29" s="277">
        <f t="shared" si="3"/>
        <v>0</v>
      </c>
      <c r="BH29" s="277">
        <f t="shared" si="3"/>
        <v>0</v>
      </c>
      <c r="BI29" s="277">
        <f t="shared" si="3"/>
        <v>0</v>
      </c>
    </row>
    <row r="30" spans="1:61" ht="19.149999999999999" customHeight="1" thickBot="1" x14ac:dyDescent="0.4">
      <c r="A30" s="933" t="s">
        <v>669</v>
      </c>
      <c r="B30" s="934"/>
      <c r="C30" s="918"/>
      <c r="D30" s="411"/>
      <c r="E30" s="934"/>
      <c r="F30" s="918"/>
      <c r="G30" s="935"/>
      <c r="H30" s="934"/>
      <c r="I30" s="918"/>
      <c r="J30" s="935"/>
      <c r="K30" s="865"/>
      <c r="L30" s="865"/>
      <c r="M30" s="865"/>
      <c r="O30" s="277">
        <f>VLOOKUP(A30,'Fruchtfolge Tabellen'!$B$3:$E$231,4,FALSE)</f>
        <v>0</v>
      </c>
      <c r="P30" s="277">
        <f t="shared" si="0"/>
        <v>0</v>
      </c>
      <c r="Q30" s="277">
        <f>VLOOKUP(O30,'Fruchtfolge Tabellen'!$E$3:$Q$231,4,FALSE)*(P30/1000)</f>
        <v>0</v>
      </c>
      <c r="R30" s="277">
        <f>VLOOKUP(O30,'Fruchtfolge Tabellen'!$E$3:$Q$231,5,FALSE)*(P30/1000)</f>
        <v>0</v>
      </c>
      <c r="S30" s="277">
        <f>VLOOKUP(O30,'Fruchtfolge Tabellen'!$E$3:$Q$231,6,FALSE)*(P30/1000)</f>
        <v>0</v>
      </c>
      <c r="T30" s="277">
        <f>VLOOKUP(O30,'Fruchtfolge Tabellen'!$E$3:$Q$231,7,FALSE)*(P30/1000)</f>
        <v>0</v>
      </c>
      <c r="U30" s="120">
        <f>VLOOKUP(O30,'Fruchtfolge Tabellen'!$E$3:$Q$231,8,FALSE)*(P30/1000)</f>
        <v>0</v>
      </c>
      <c r="V30" s="277">
        <f>VLOOKUP(O30,'Fruchtfolge Tabellen'!$E$3:$Q$231,9,FALSE)*(P30/1000)</f>
        <v>0</v>
      </c>
      <c r="W30" s="936">
        <f>VLOOKUP(O30,'Fruchtfolge Tabellen'!$E$3:$Q$231,10,FALSE)*(P30/1000)</f>
        <v>0</v>
      </c>
      <c r="X30" s="277">
        <f>VLOOKUP(O30,'Fruchtfolge Tabellen'!$E$3:$Q$231,11,FALSE)*(P30/1000)</f>
        <v>0</v>
      </c>
      <c r="Y30" s="277">
        <f>VLOOKUP(O30,'Fruchtfolge Tabellen'!$E$3:$Q$231,12,FALSE)*(P30/1000)</f>
        <v>0</v>
      </c>
      <c r="Z30" s="277">
        <f>VLOOKUP(O30,'Fruchtfolge Tabellen'!$E$3:$Q$231,13,FALSE)*(P30/1000)</f>
        <v>0</v>
      </c>
      <c r="AA30" s="277">
        <f>VLOOKUP(A30,'Fruchtfolge Tabellen'!$B$3:$E$231,4,FALSE)</f>
        <v>0</v>
      </c>
      <c r="AB30" s="277">
        <f t="shared" si="1"/>
        <v>0</v>
      </c>
      <c r="AC30" s="277">
        <f>VLOOKUP(AA30,'Fruchtfolge Tabellen'!$E$3:$Q$231,4,FALSE)*(AB30/1000)</f>
        <v>0</v>
      </c>
      <c r="AD30" s="277">
        <f>VLOOKUP(AA30,'Fruchtfolge Tabellen'!$E$3:$Q$231,5,FALSE)*(AB30/1000)</f>
        <v>0</v>
      </c>
      <c r="AE30" s="120">
        <f>VLOOKUP(AA30,'Fruchtfolge Tabellen'!$E$3:$Q$231,6,FALSE)*(AB30/1000)</f>
        <v>0</v>
      </c>
      <c r="AF30" s="277">
        <f>VLOOKUP(AA30,'Fruchtfolge Tabellen'!$E$3:$Q$231,7,FALSE)*(AB30/1000)</f>
        <v>0</v>
      </c>
      <c r="AG30" s="936">
        <f>VLOOKUP(AA30,'Fruchtfolge Tabellen'!$E$3:$Q$231,8,FALSE)*(AB30/1000)</f>
        <v>0</v>
      </c>
      <c r="AH30" s="277">
        <f>VLOOKUP(AA30,'Fruchtfolge Tabellen'!$E$3:$Q$231,9,FALSE)*(AB30/1000)</f>
        <v>0</v>
      </c>
      <c r="AI30" s="277">
        <f>VLOOKUP(AA30,'Fruchtfolge Tabellen'!$E$3:$Q$231,10,FALSE)*(AB30/1000)</f>
        <v>0</v>
      </c>
      <c r="AJ30" s="277">
        <f>VLOOKUP(AA30,'Fruchtfolge Tabellen'!$E$3:$Q$231,11,FALSE)*(AB30/1000)</f>
        <v>0</v>
      </c>
      <c r="AK30" s="277">
        <f>VLOOKUP(AA30,'Fruchtfolge Tabellen'!$E$3:$Q$231,12,FALSE)*(AB30/1000)</f>
        <v>0</v>
      </c>
      <c r="AL30" s="936">
        <f>VLOOKUP(AA30,'Fruchtfolge Tabellen'!$E$3:$Q$231,13,FALSE)*(AB30/1000)</f>
        <v>0</v>
      </c>
      <c r="AM30" s="277">
        <f>VLOOKUP(A30,'Fruchtfolge Tabellen'!$B$3:$E$231,4,FALSE)</f>
        <v>0</v>
      </c>
      <c r="AN30" s="277">
        <f t="shared" si="4"/>
        <v>0</v>
      </c>
      <c r="AO30" s="120">
        <f>VLOOKUP(AM30,'Fruchtfolge Tabellen'!$E$3:$Q$231,4,FALSE)*(AN30/1000)</f>
        <v>0</v>
      </c>
      <c r="AP30" s="277">
        <f>VLOOKUP(AM30,'Fruchtfolge Tabellen'!$E$3:$Q$231,5,FALSE)*(AN30/1000)</f>
        <v>0</v>
      </c>
      <c r="AQ30" s="936">
        <f>VLOOKUP(AM30,'Fruchtfolge Tabellen'!$E$3:$Q$231,6,FALSE)*(AN30/1000)</f>
        <v>0</v>
      </c>
      <c r="AR30" s="277">
        <f>VLOOKUP(AM30,'Fruchtfolge Tabellen'!$E$3:$Q$231,7,FALSE)*(AN30/1000)</f>
        <v>0</v>
      </c>
      <c r="AS30" s="120">
        <f>VLOOKUP(AM30,'Fruchtfolge Tabellen'!$E$3:$Q$231,8,FALSE)*(AN30/1000)</f>
        <v>0</v>
      </c>
      <c r="AT30" s="277">
        <f>VLOOKUP(AM30,'Fruchtfolge Tabellen'!$E$3:$Q$231,9,FALSE)*(AN30/1000)</f>
        <v>0</v>
      </c>
      <c r="AU30" s="277">
        <f>VLOOKUP(AM30,'Fruchtfolge Tabellen'!$E$3:$Q$231,10,FALSE)*(AN30/1000)</f>
        <v>0</v>
      </c>
      <c r="AV30" s="936">
        <f>VLOOKUP(AM30,'Fruchtfolge Tabellen'!$E$3:$Q$231,11,FALSE)*(AN30/1000)</f>
        <v>0</v>
      </c>
      <c r="AW30" s="277">
        <f>VLOOKUP(AM30,'Fruchtfolge Tabellen'!$E$3:$Q$231,12,FALSE)*(AN30/1000)</f>
        <v>0</v>
      </c>
      <c r="AX30" s="277">
        <f>VLOOKUP(AM30,'Fruchtfolge Tabellen'!$E$3:$Q$231,13,FALSE)*(AN30/1000)</f>
        <v>0</v>
      </c>
      <c r="AY30" s="277">
        <f t="shared" si="2"/>
        <v>0</v>
      </c>
      <c r="AZ30" s="277">
        <f t="shared" si="3"/>
        <v>0</v>
      </c>
      <c r="BA30" s="936">
        <f t="shared" si="3"/>
        <v>0</v>
      </c>
      <c r="BB30" s="277">
        <f t="shared" si="3"/>
        <v>0</v>
      </c>
      <c r="BC30" s="277">
        <f t="shared" si="3"/>
        <v>0</v>
      </c>
      <c r="BD30" s="277">
        <f t="shared" si="3"/>
        <v>0</v>
      </c>
      <c r="BE30" s="277">
        <f t="shared" si="3"/>
        <v>0</v>
      </c>
      <c r="BF30" s="277">
        <f t="shared" si="3"/>
        <v>0</v>
      </c>
      <c r="BG30" s="277">
        <f t="shared" si="3"/>
        <v>0</v>
      </c>
      <c r="BH30" s="277">
        <f t="shared" si="3"/>
        <v>0</v>
      </c>
      <c r="BI30" s="277">
        <f t="shared" si="3"/>
        <v>0</v>
      </c>
    </row>
    <row r="31" spans="1:61" ht="19.149999999999999" customHeight="1" thickBot="1" x14ac:dyDescent="0.4">
      <c r="A31" s="933" t="s">
        <v>669</v>
      </c>
      <c r="B31" s="934"/>
      <c r="C31" s="918"/>
      <c r="D31" s="411"/>
      <c r="E31" s="934"/>
      <c r="F31" s="918"/>
      <c r="G31" s="935"/>
      <c r="H31" s="934"/>
      <c r="I31" s="918"/>
      <c r="J31" s="935"/>
      <c r="K31" s="865"/>
      <c r="L31" s="865"/>
      <c r="M31" s="865"/>
      <c r="O31" s="277">
        <f>VLOOKUP(A31,'Fruchtfolge Tabellen'!$B$3:$E$231,4,FALSE)</f>
        <v>0</v>
      </c>
      <c r="P31" s="277">
        <f t="shared" si="0"/>
        <v>0</v>
      </c>
      <c r="Q31" s="277">
        <f>VLOOKUP(O31,'Fruchtfolge Tabellen'!$E$3:$Q$231,4,FALSE)*(P31/1000)</f>
        <v>0</v>
      </c>
      <c r="R31" s="277">
        <f>VLOOKUP(O31,'Fruchtfolge Tabellen'!$E$3:$Q$231,5,FALSE)*(P31/1000)</f>
        <v>0</v>
      </c>
      <c r="S31" s="277">
        <f>VLOOKUP(O31,'Fruchtfolge Tabellen'!$E$3:$Q$231,6,FALSE)*(P31/1000)</f>
        <v>0</v>
      </c>
      <c r="T31" s="277">
        <f>VLOOKUP(O31,'Fruchtfolge Tabellen'!$E$3:$Q$231,7,FALSE)*(P31/1000)</f>
        <v>0</v>
      </c>
      <c r="U31" s="120">
        <f>VLOOKUP(O31,'Fruchtfolge Tabellen'!$E$3:$Q$231,8,FALSE)*(P31/1000)</f>
        <v>0</v>
      </c>
      <c r="V31" s="277">
        <f>VLOOKUP(O31,'Fruchtfolge Tabellen'!$E$3:$Q$231,9,FALSE)*(P31/1000)</f>
        <v>0</v>
      </c>
      <c r="W31" s="936">
        <f>VLOOKUP(O31,'Fruchtfolge Tabellen'!$E$3:$Q$231,10,FALSE)*(P31/1000)</f>
        <v>0</v>
      </c>
      <c r="X31" s="277">
        <f>VLOOKUP(O31,'Fruchtfolge Tabellen'!$E$3:$Q$231,11,FALSE)*(P31/1000)</f>
        <v>0</v>
      </c>
      <c r="Y31" s="277">
        <f>VLOOKUP(O31,'Fruchtfolge Tabellen'!$E$3:$Q$231,12,FALSE)*(P31/1000)</f>
        <v>0</v>
      </c>
      <c r="Z31" s="277">
        <f>VLOOKUP(O31,'Fruchtfolge Tabellen'!$E$3:$Q$231,13,FALSE)*(P31/1000)</f>
        <v>0</v>
      </c>
      <c r="AA31" s="277">
        <f>VLOOKUP(A31,'Fruchtfolge Tabellen'!$B$3:$E$231,4,FALSE)</f>
        <v>0</v>
      </c>
      <c r="AB31" s="277">
        <f t="shared" si="1"/>
        <v>0</v>
      </c>
      <c r="AC31" s="277">
        <f>VLOOKUP(AA31,'Fruchtfolge Tabellen'!$E$3:$Q$231,4,FALSE)*(AB31/1000)</f>
        <v>0</v>
      </c>
      <c r="AD31" s="277">
        <f>VLOOKUP(AA31,'Fruchtfolge Tabellen'!$E$3:$Q$231,5,FALSE)*(AB31/1000)</f>
        <v>0</v>
      </c>
      <c r="AE31" s="120">
        <f>VLOOKUP(AA31,'Fruchtfolge Tabellen'!$E$3:$Q$231,6,FALSE)*(AB31/1000)</f>
        <v>0</v>
      </c>
      <c r="AF31" s="277">
        <f>VLOOKUP(AA31,'Fruchtfolge Tabellen'!$E$3:$Q$231,7,FALSE)*(AB31/1000)</f>
        <v>0</v>
      </c>
      <c r="AG31" s="936">
        <f>VLOOKUP(AA31,'Fruchtfolge Tabellen'!$E$3:$Q$231,8,FALSE)*(AB31/1000)</f>
        <v>0</v>
      </c>
      <c r="AH31" s="277">
        <f>VLOOKUP(AA31,'Fruchtfolge Tabellen'!$E$3:$Q$231,9,FALSE)*(AB31/1000)</f>
        <v>0</v>
      </c>
      <c r="AI31" s="277">
        <f>VLOOKUP(AA31,'Fruchtfolge Tabellen'!$E$3:$Q$231,10,FALSE)*(AB31/1000)</f>
        <v>0</v>
      </c>
      <c r="AJ31" s="277">
        <f>VLOOKUP(AA31,'Fruchtfolge Tabellen'!$E$3:$Q$231,11,FALSE)*(AB31/1000)</f>
        <v>0</v>
      </c>
      <c r="AK31" s="277">
        <f>VLOOKUP(AA31,'Fruchtfolge Tabellen'!$E$3:$Q$231,12,FALSE)*(AB31/1000)</f>
        <v>0</v>
      </c>
      <c r="AL31" s="936">
        <f>VLOOKUP(AA31,'Fruchtfolge Tabellen'!$E$3:$Q$231,13,FALSE)*(AB31/1000)</f>
        <v>0</v>
      </c>
      <c r="AM31" s="277">
        <f>VLOOKUP(A31,'Fruchtfolge Tabellen'!$B$3:$E$231,4,FALSE)</f>
        <v>0</v>
      </c>
      <c r="AN31" s="277">
        <f t="shared" si="4"/>
        <v>0</v>
      </c>
      <c r="AO31" s="120">
        <f>VLOOKUP(AM31,'Fruchtfolge Tabellen'!$E$3:$Q$231,4,FALSE)*(AN31/1000)</f>
        <v>0</v>
      </c>
      <c r="AP31" s="277">
        <f>VLOOKUP(AM31,'Fruchtfolge Tabellen'!$E$3:$Q$231,5,FALSE)*(AN31/1000)</f>
        <v>0</v>
      </c>
      <c r="AQ31" s="936">
        <f>VLOOKUP(AM31,'Fruchtfolge Tabellen'!$E$3:$Q$231,6,FALSE)*(AN31/1000)</f>
        <v>0</v>
      </c>
      <c r="AR31" s="277">
        <f>VLOOKUP(AM31,'Fruchtfolge Tabellen'!$E$3:$Q$231,7,FALSE)*(AN31/1000)</f>
        <v>0</v>
      </c>
      <c r="AS31" s="120">
        <f>VLOOKUP(AM31,'Fruchtfolge Tabellen'!$E$3:$Q$231,8,FALSE)*(AN31/1000)</f>
        <v>0</v>
      </c>
      <c r="AT31" s="277">
        <f>VLOOKUP(AM31,'Fruchtfolge Tabellen'!$E$3:$Q$231,9,FALSE)*(AN31/1000)</f>
        <v>0</v>
      </c>
      <c r="AU31" s="277">
        <f>VLOOKUP(AM31,'Fruchtfolge Tabellen'!$E$3:$Q$231,10,FALSE)*(AN31/1000)</f>
        <v>0</v>
      </c>
      <c r="AV31" s="936">
        <f>VLOOKUP(AM31,'Fruchtfolge Tabellen'!$E$3:$Q$231,11,FALSE)*(AN31/1000)</f>
        <v>0</v>
      </c>
      <c r="AW31" s="277">
        <f>VLOOKUP(AM31,'Fruchtfolge Tabellen'!$E$3:$Q$231,12,FALSE)*(AN31/1000)</f>
        <v>0</v>
      </c>
      <c r="AX31" s="277">
        <f>VLOOKUP(AM31,'Fruchtfolge Tabellen'!$E$3:$Q$231,13,FALSE)*(AN31/1000)</f>
        <v>0</v>
      </c>
      <c r="AY31" s="277">
        <f t="shared" si="2"/>
        <v>0</v>
      </c>
      <c r="AZ31" s="277">
        <f t="shared" si="3"/>
        <v>0</v>
      </c>
      <c r="BA31" s="936">
        <f t="shared" si="3"/>
        <v>0</v>
      </c>
      <c r="BB31" s="277">
        <f t="shared" si="3"/>
        <v>0</v>
      </c>
      <c r="BC31" s="277">
        <f t="shared" si="3"/>
        <v>0</v>
      </c>
      <c r="BD31" s="277">
        <f t="shared" si="3"/>
        <v>0</v>
      </c>
      <c r="BE31" s="277">
        <f t="shared" ref="BA31:BI49" si="5">AVERAGE(V31,AH31,AT31)</f>
        <v>0</v>
      </c>
      <c r="BF31" s="277">
        <f t="shared" si="5"/>
        <v>0</v>
      </c>
      <c r="BG31" s="277">
        <f t="shared" si="5"/>
        <v>0</v>
      </c>
      <c r="BH31" s="277">
        <f t="shared" si="5"/>
        <v>0</v>
      </c>
      <c r="BI31" s="277">
        <f t="shared" si="5"/>
        <v>0</v>
      </c>
    </row>
    <row r="32" spans="1:61" ht="19.149999999999999" customHeight="1" thickBot="1" x14ac:dyDescent="0.4">
      <c r="A32" s="933" t="s">
        <v>669</v>
      </c>
      <c r="B32" s="934"/>
      <c r="C32" s="918"/>
      <c r="D32" s="411"/>
      <c r="E32" s="934"/>
      <c r="F32" s="918"/>
      <c r="G32" s="935"/>
      <c r="H32" s="934"/>
      <c r="I32" s="918"/>
      <c r="J32" s="935"/>
      <c r="K32" s="865"/>
      <c r="L32" s="865"/>
      <c r="M32" s="865"/>
      <c r="O32" s="277">
        <f>VLOOKUP(A32,'Fruchtfolge Tabellen'!$B$3:$E$231,4,FALSE)</f>
        <v>0</v>
      </c>
      <c r="P32" s="277">
        <f t="shared" si="0"/>
        <v>0</v>
      </c>
      <c r="Q32" s="277">
        <f>VLOOKUP(O32,'Fruchtfolge Tabellen'!$E$3:$Q$231,4,FALSE)*(P32/1000)</f>
        <v>0</v>
      </c>
      <c r="R32" s="277">
        <f>VLOOKUP(O32,'Fruchtfolge Tabellen'!$E$3:$Q$231,5,FALSE)*(P32/1000)</f>
        <v>0</v>
      </c>
      <c r="S32" s="277">
        <f>VLOOKUP(O32,'Fruchtfolge Tabellen'!$E$3:$Q$231,6,FALSE)*(P32/1000)</f>
        <v>0</v>
      </c>
      <c r="T32" s="277">
        <f>VLOOKUP(O32,'Fruchtfolge Tabellen'!$E$3:$Q$231,7,FALSE)*(P32/1000)</f>
        <v>0</v>
      </c>
      <c r="U32" s="120">
        <f>VLOOKUP(O32,'Fruchtfolge Tabellen'!$E$3:$Q$231,8,FALSE)*(P32/1000)</f>
        <v>0</v>
      </c>
      <c r="V32" s="277">
        <f>VLOOKUP(O32,'Fruchtfolge Tabellen'!$E$3:$Q$231,9,FALSE)*(P32/1000)</f>
        <v>0</v>
      </c>
      <c r="W32" s="936">
        <f>VLOOKUP(O32,'Fruchtfolge Tabellen'!$E$3:$Q$231,10,FALSE)*(P32/1000)</f>
        <v>0</v>
      </c>
      <c r="X32" s="277">
        <f>VLOOKUP(O32,'Fruchtfolge Tabellen'!$E$3:$Q$231,11,FALSE)*(P32/1000)</f>
        <v>0</v>
      </c>
      <c r="Y32" s="277">
        <f>VLOOKUP(O32,'Fruchtfolge Tabellen'!$E$3:$Q$231,12,FALSE)*(P32/1000)</f>
        <v>0</v>
      </c>
      <c r="Z32" s="277">
        <f>VLOOKUP(O32,'Fruchtfolge Tabellen'!$E$3:$Q$231,13,FALSE)*(P32/1000)</f>
        <v>0</v>
      </c>
      <c r="AA32" s="277">
        <f>VLOOKUP(A32,'Fruchtfolge Tabellen'!$B$3:$E$231,4,FALSE)</f>
        <v>0</v>
      </c>
      <c r="AB32" s="277">
        <f t="shared" si="1"/>
        <v>0</v>
      </c>
      <c r="AC32" s="277">
        <f>VLOOKUP(AA32,'Fruchtfolge Tabellen'!$E$3:$Q$231,4,FALSE)*(AB32/1000)</f>
        <v>0</v>
      </c>
      <c r="AD32" s="277">
        <f>VLOOKUP(AA32,'Fruchtfolge Tabellen'!$E$3:$Q$231,5,FALSE)*(AB32/1000)</f>
        <v>0</v>
      </c>
      <c r="AE32" s="120">
        <f>VLOOKUP(AA32,'Fruchtfolge Tabellen'!$E$3:$Q$231,6,FALSE)*(AB32/1000)</f>
        <v>0</v>
      </c>
      <c r="AF32" s="277">
        <f>VLOOKUP(AA32,'Fruchtfolge Tabellen'!$E$3:$Q$231,7,FALSE)*(AB32/1000)</f>
        <v>0</v>
      </c>
      <c r="AG32" s="936">
        <f>VLOOKUP(AA32,'Fruchtfolge Tabellen'!$E$3:$Q$231,8,FALSE)*(AB32/1000)</f>
        <v>0</v>
      </c>
      <c r="AH32" s="277">
        <f>VLOOKUP(AA32,'Fruchtfolge Tabellen'!$E$3:$Q$231,9,FALSE)*(AB32/1000)</f>
        <v>0</v>
      </c>
      <c r="AI32" s="277">
        <f>VLOOKUP(AA32,'Fruchtfolge Tabellen'!$E$3:$Q$231,10,FALSE)*(AB32/1000)</f>
        <v>0</v>
      </c>
      <c r="AJ32" s="277">
        <f>VLOOKUP(AA32,'Fruchtfolge Tabellen'!$E$3:$Q$231,11,FALSE)*(AB32/1000)</f>
        <v>0</v>
      </c>
      <c r="AK32" s="277">
        <f>VLOOKUP(AA32,'Fruchtfolge Tabellen'!$E$3:$Q$231,12,FALSE)*(AB32/1000)</f>
        <v>0</v>
      </c>
      <c r="AL32" s="936">
        <f>VLOOKUP(AA32,'Fruchtfolge Tabellen'!$E$3:$Q$231,13,FALSE)*(AB32/1000)</f>
        <v>0</v>
      </c>
      <c r="AM32" s="277">
        <f>VLOOKUP(A32,'Fruchtfolge Tabellen'!$B$3:$E$231,4,FALSE)</f>
        <v>0</v>
      </c>
      <c r="AN32" s="277">
        <f t="shared" si="4"/>
        <v>0</v>
      </c>
      <c r="AO32" s="120">
        <f>VLOOKUP(AM32,'Fruchtfolge Tabellen'!$E$3:$Q$231,4,FALSE)*(AN32/1000)</f>
        <v>0</v>
      </c>
      <c r="AP32" s="277">
        <f>VLOOKUP(AM32,'Fruchtfolge Tabellen'!$E$3:$Q$231,5,FALSE)*(AN32/1000)</f>
        <v>0</v>
      </c>
      <c r="AQ32" s="936">
        <f>VLOOKUP(AM32,'Fruchtfolge Tabellen'!$E$3:$Q$231,6,FALSE)*(AN32/1000)</f>
        <v>0</v>
      </c>
      <c r="AR32" s="277">
        <f>VLOOKUP(AM32,'Fruchtfolge Tabellen'!$E$3:$Q$231,7,FALSE)*(AN32/1000)</f>
        <v>0</v>
      </c>
      <c r="AS32" s="120">
        <f>VLOOKUP(AM32,'Fruchtfolge Tabellen'!$E$3:$Q$231,8,FALSE)*(AN32/1000)</f>
        <v>0</v>
      </c>
      <c r="AT32" s="277">
        <f>VLOOKUP(AM32,'Fruchtfolge Tabellen'!$E$3:$Q$231,9,FALSE)*(AN32/1000)</f>
        <v>0</v>
      </c>
      <c r="AU32" s="277">
        <f>VLOOKUP(AM32,'Fruchtfolge Tabellen'!$E$3:$Q$231,10,FALSE)*(AN32/1000)</f>
        <v>0</v>
      </c>
      <c r="AV32" s="936">
        <f>VLOOKUP(AM32,'Fruchtfolge Tabellen'!$E$3:$Q$231,11,FALSE)*(AN32/1000)</f>
        <v>0</v>
      </c>
      <c r="AW32" s="277">
        <f>VLOOKUP(AM32,'Fruchtfolge Tabellen'!$E$3:$Q$231,12,FALSE)*(AN32/1000)</f>
        <v>0</v>
      </c>
      <c r="AX32" s="277">
        <f>VLOOKUP(AM32,'Fruchtfolge Tabellen'!$E$3:$Q$231,13,FALSE)*(AN32/1000)</f>
        <v>0</v>
      </c>
      <c r="AY32" s="277">
        <f t="shared" si="2"/>
        <v>0</v>
      </c>
      <c r="AZ32" s="277">
        <f t="shared" ref="AZ32:AZ49" si="6">AVERAGE(Q32,AC32,AO32)</f>
        <v>0</v>
      </c>
      <c r="BA32" s="936">
        <f t="shared" si="5"/>
        <v>0</v>
      </c>
      <c r="BB32" s="277">
        <f t="shared" si="5"/>
        <v>0</v>
      </c>
      <c r="BC32" s="277">
        <f t="shared" si="5"/>
        <v>0</v>
      </c>
      <c r="BD32" s="277">
        <f t="shared" si="5"/>
        <v>0</v>
      </c>
      <c r="BE32" s="277">
        <f t="shared" si="5"/>
        <v>0</v>
      </c>
      <c r="BF32" s="277">
        <f t="shared" si="5"/>
        <v>0</v>
      </c>
      <c r="BG32" s="277">
        <f t="shared" si="5"/>
        <v>0</v>
      </c>
      <c r="BH32" s="277">
        <f t="shared" si="5"/>
        <v>0</v>
      </c>
      <c r="BI32" s="277">
        <f t="shared" si="5"/>
        <v>0</v>
      </c>
    </row>
    <row r="33" spans="1:61" ht="19.149999999999999" customHeight="1" thickBot="1" x14ac:dyDescent="0.4">
      <c r="A33" s="933" t="s">
        <v>669</v>
      </c>
      <c r="B33" s="934"/>
      <c r="C33" s="918"/>
      <c r="D33" s="411"/>
      <c r="E33" s="934"/>
      <c r="F33" s="918"/>
      <c r="G33" s="935"/>
      <c r="H33" s="934"/>
      <c r="I33" s="918"/>
      <c r="J33" s="935"/>
      <c r="K33" s="865"/>
      <c r="L33" s="865"/>
      <c r="M33" s="865"/>
      <c r="O33" s="277">
        <f>VLOOKUP(A33,'Fruchtfolge Tabellen'!$B$3:$E$231,4,FALSE)</f>
        <v>0</v>
      </c>
      <c r="P33" s="277">
        <f t="shared" si="0"/>
        <v>0</v>
      </c>
      <c r="Q33" s="277">
        <f>VLOOKUP(O33,'Fruchtfolge Tabellen'!$E$3:$Q$231,4,FALSE)*(P33/1000)</f>
        <v>0</v>
      </c>
      <c r="R33" s="277">
        <f>VLOOKUP(O33,'Fruchtfolge Tabellen'!$E$3:$Q$231,5,FALSE)*(P33/1000)</f>
        <v>0</v>
      </c>
      <c r="S33" s="277">
        <f>VLOOKUP(O33,'Fruchtfolge Tabellen'!$E$3:$Q$231,6,FALSE)*(P33/1000)</f>
        <v>0</v>
      </c>
      <c r="T33" s="277">
        <f>VLOOKUP(O33,'Fruchtfolge Tabellen'!$E$3:$Q$231,7,FALSE)*(P33/1000)</f>
        <v>0</v>
      </c>
      <c r="U33" s="120">
        <f>VLOOKUP(O33,'Fruchtfolge Tabellen'!$E$3:$Q$231,8,FALSE)*(P33/1000)</f>
        <v>0</v>
      </c>
      <c r="V33" s="277">
        <f>VLOOKUP(O33,'Fruchtfolge Tabellen'!$E$3:$Q$231,9,FALSE)*(P33/1000)</f>
        <v>0</v>
      </c>
      <c r="W33" s="936">
        <f>VLOOKUP(O33,'Fruchtfolge Tabellen'!$E$3:$Q$231,10,FALSE)*(P33/1000)</f>
        <v>0</v>
      </c>
      <c r="X33" s="277">
        <f>VLOOKUP(O33,'Fruchtfolge Tabellen'!$E$3:$Q$231,11,FALSE)*(P33/1000)</f>
        <v>0</v>
      </c>
      <c r="Y33" s="277">
        <f>VLOOKUP(O33,'Fruchtfolge Tabellen'!$E$3:$Q$231,12,FALSE)*(P33/1000)</f>
        <v>0</v>
      </c>
      <c r="Z33" s="277">
        <f>VLOOKUP(O33,'Fruchtfolge Tabellen'!$E$3:$Q$231,13,FALSE)*(P33/1000)</f>
        <v>0</v>
      </c>
      <c r="AA33" s="277">
        <f>VLOOKUP(A33,'Fruchtfolge Tabellen'!$B$3:$E$231,4,FALSE)</f>
        <v>0</v>
      </c>
      <c r="AB33" s="277">
        <f t="shared" si="1"/>
        <v>0</v>
      </c>
      <c r="AC33" s="277">
        <f>VLOOKUP(AA33,'Fruchtfolge Tabellen'!$E$3:$Q$231,4,FALSE)*(AB33/1000)</f>
        <v>0</v>
      </c>
      <c r="AD33" s="277">
        <f>VLOOKUP(AA33,'Fruchtfolge Tabellen'!$E$3:$Q$231,5,FALSE)*(AB33/1000)</f>
        <v>0</v>
      </c>
      <c r="AE33" s="120">
        <f>VLOOKUP(AA33,'Fruchtfolge Tabellen'!$E$3:$Q$231,6,FALSE)*(AB33/1000)</f>
        <v>0</v>
      </c>
      <c r="AF33" s="277">
        <f>VLOOKUP(AA33,'Fruchtfolge Tabellen'!$E$3:$Q$231,7,FALSE)*(AB33/1000)</f>
        <v>0</v>
      </c>
      <c r="AG33" s="936">
        <f>VLOOKUP(AA33,'Fruchtfolge Tabellen'!$E$3:$Q$231,8,FALSE)*(AB33/1000)</f>
        <v>0</v>
      </c>
      <c r="AH33" s="277">
        <f>VLOOKUP(AA33,'Fruchtfolge Tabellen'!$E$3:$Q$231,9,FALSE)*(AB33/1000)</f>
        <v>0</v>
      </c>
      <c r="AI33" s="277">
        <f>VLOOKUP(AA33,'Fruchtfolge Tabellen'!$E$3:$Q$231,10,FALSE)*(AB33/1000)</f>
        <v>0</v>
      </c>
      <c r="AJ33" s="277">
        <f>VLOOKUP(AA33,'Fruchtfolge Tabellen'!$E$3:$Q$231,11,FALSE)*(AB33/1000)</f>
        <v>0</v>
      </c>
      <c r="AK33" s="277">
        <f>VLOOKUP(AA33,'Fruchtfolge Tabellen'!$E$3:$Q$231,12,FALSE)*(AB33/1000)</f>
        <v>0</v>
      </c>
      <c r="AL33" s="936">
        <f>VLOOKUP(AA33,'Fruchtfolge Tabellen'!$E$3:$Q$231,13,FALSE)*(AB33/1000)</f>
        <v>0</v>
      </c>
      <c r="AM33" s="277">
        <f>VLOOKUP(A33,'Fruchtfolge Tabellen'!$B$3:$E$231,4,FALSE)</f>
        <v>0</v>
      </c>
      <c r="AN33" s="277">
        <f t="shared" si="4"/>
        <v>0</v>
      </c>
      <c r="AO33" s="120">
        <f>VLOOKUP(AM33,'Fruchtfolge Tabellen'!$E$3:$Q$231,4,FALSE)*(AN33/1000)</f>
        <v>0</v>
      </c>
      <c r="AP33" s="277">
        <f>VLOOKUP(AM33,'Fruchtfolge Tabellen'!$E$3:$Q$231,5,FALSE)*(AN33/1000)</f>
        <v>0</v>
      </c>
      <c r="AQ33" s="936">
        <f>VLOOKUP(AM33,'Fruchtfolge Tabellen'!$E$3:$Q$231,6,FALSE)*(AN33/1000)</f>
        <v>0</v>
      </c>
      <c r="AR33" s="277">
        <f>VLOOKUP(AM33,'Fruchtfolge Tabellen'!$E$3:$Q$231,7,FALSE)*(AN33/1000)</f>
        <v>0</v>
      </c>
      <c r="AS33" s="120">
        <f>VLOOKUP(AM33,'Fruchtfolge Tabellen'!$E$3:$Q$231,8,FALSE)*(AN33/1000)</f>
        <v>0</v>
      </c>
      <c r="AT33" s="277">
        <f>VLOOKUP(AM33,'Fruchtfolge Tabellen'!$E$3:$Q$231,9,FALSE)*(AN33/1000)</f>
        <v>0</v>
      </c>
      <c r="AU33" s="277">
        <f>VLOOKUP(AM33,'Fruchtfolge Tabellen'!$E$3:$Q$231,10,FALSE)*(AN33/1000)</f>
        <v>0</v>
      </c>
      <c r="AV33" s="936">
        <f>VLOOKUP(AM33,'Fruchtfolge Tabellen'!$E$3:$Q$231,11,FALSE)*(AN33/1000)</f>
        <v>0</v>
      </c>
      <c r="AW33" s="277">
        <f>VLOOKUP(AM33,'Fruchtfolge Tabellen'!$E$3:$Q$231,12,FALSE)*(AN33/1000)</f>
        <v>0</v>
      </c>
      <c r="AX33" s="277">
        <f>VLOOKUP(AM33,'Fruchtfolge Tabellen'!$E$3:$Q$231,13,FALSE)*(AN33/1000)</f>
        <v>0</v>
      </c>
      <c r="AY33" s="277">
        <f t="shared" si="2"/>
        <v>0</v>
      </c>
      <c r="AZ33" s="277">
        <f t="shared" si="6"/>
        <v>0</v>
      </c>
      <c r="BA33" s="936">
        <f t="shared" si="5"/>
        <v>0</v>
      </c>
      <c r="BB33" s="277">
        <f t="shared" si="5"/>
        <v>0</v>
      </c>
      <c r="BC33" s="277">
        <f t="shared" si="5"/>
        <v>0</v>
      </c>
      <c r="BD33" s="277">
        <f t="shared" si="5"/>
        <v>0</v>
      </c>
      <c r="BE33" s="277">
        <f t="shared" si="5"/>
        <v>0</v>
      </c>
      <c r="BF33" s="277">
        <f t="shared" si="5"/>
        <v>0</v>
      </c>
      <c r="BG33" s="277">
        <f t="shared" si="5"/>
        <v>0</v>
      </c>
      <c r="BH33" s="277">
        <f t="shared" si="5"/>
        <v>0</v>
      </c>
      <c r="BI33" s="277">
        <f t="shared" si="5"/>
        <v>0</v>
      </c>
    </row>
    <row r="34" spans="1:61" ht="19.149999999999999" customHeight="1" thickBot="1" x14ac:dyDescent="0.4">
      <c r="A34" s="933" t="s">
        <v>669</v>
      </c>
      <c r="B34" s="934"/>
      <c r="C34" s="918"/>
      <c r="D34" s="411"/>
      <c r="E34" s="934"/>
      <c r="F34" s="918"/>
      <c r="G34" s="935"/>
      <c r="H34" s="934"/>
      <c r="I34" s="918"/>
      <c r="J34" s="935"/>
      <c r="K34" s="865"/>
      <c r="L34" s="865"/>
      <c r="M34" s="865"/>
      <c r="O34" s="277">
        <f>VLOOKUP(A34,'Fruchtfolge Tabellen'!$B$3:$E$231,4,FALSE)</f>
        <v>0</v>
      </c>
      <c r="P34" s="277">
        <f t="shared" si="0"/>
        <v>0</v>
      </c>
      <c r="Q34" s="277">
        <f>VLOOKUP(O34,'Fruchtfolge Tabellen'!$E$3:$Q$231,4,FALSE)*(P34/1000)</f>
        <v>0</v>
      </c>
      <c r="R34" s="277">
        <f>VLOOKUP(O34,'Fruchtfolge Tabellen'!$E$3:$Q$231,5,FALSE)*(P34/1000)</f>
        <v>0</v>
      </c>
      <c r="S34" s="277">
        <f>VLOOKUP(O34,'Fruchtfolge Tabellen'!$E$3:$Q$231,6,FALSE)*(P34/1000)</f>
        <v>0</v>
      </c>
      <c r="T34" s="277">
        <f>VLOOKUP(O34,'Fruchtfolge Tabellen'!$E$3:$Q$231,7,FALSE)*(P34/1000)</f>
        <v>0</v>
      </c>
      <c r="U34" s="120">
        <f>VLOOKUP(O34,'Fruchtfolge Tabellen'!$E$3:$Q$231,8,FALSE)*(P34/1000)</f>
        <v>0</v>
      </c>
      <c r="V34" s="277">
        <f>VLOOKUP(O34,'Fruchtfolge Tabellen'!$E$3:$Q$231,9,FALSE)*(P34/1000)</f>
        <v>0</v>
      </c>
      <c r="W34" s="936">
        <f>VLOOKUP(O34,'Fruchtfolge Tabellen'!$E$3:$Q$231,10,FALSE)*(P34/1000)</f>
        <v>0</v>
      </c>
      <c r="X34" s="277">
        <f>VLOOKUP(O34,'Fruchtfolge Tabellen'!$E$3:$Q$231,11,FALSE)*(P34/1000)</f>
        <v>0</v>
      </c>
      <c r="Y34" s="277">
        <f>VLOOKUP(O34,'Fruchtfolge Tabellen'!$E$3:$Q$231,12,FALSE)*(P34/1000)</f>
        <v>0</v>
      </c>
      <c r="Z34" s="277">
        <f>VLOOKUP(O34,'Fruchtfolge Tabellen'!$E$3:$Q$231,13,FALSE)*(P34/1000)</f>
        <v>0</v>
      </c>
      <c r="AA34" s="277">
        <f>VLOOKUP(A34,'Fruchtfolge Tabellen'!$B$3:$E$231,4,FALSE)</f>
        <v>0</v>
      </c>
      <c r="AB34" s="277">
        <f t="shared" si="1"/>
        <v>0</v>
      </c>
      <c r="AC34" s="277">
        <f>VLOOKUP(AA34,'Fruchtfolge Tabellen'!$E$3:$Q$231,4,FALSE)*(AB34/1000)</f>
        <v>0</v>
      </c>
      <c r="AD34" s="277">
        <f>VLOOKUP(AA34,'Fruchtfolge Tabellen'!$E$3:$Q$231,5,FALSE)*(AB34/1000)</f>
        <v>0</v>
      </c>
      <c r="AE34" s="120">
        <f>VLOOKUP(AA34,'Fruchtfolge Tabellen'!$E$3:$Q$231,6,FALSE)*(AB34/1000)</f>
        <v>0</v>
      </c>
      <c r="AF34" s="277">
        <f>VLOOKUP(AA34,'Fruchtfolge Tabellen'!$E$3:$Q$231,7,FALSE)*(AB34/1000)</f>
        <v>0</v>
      </c>
      <c r="AG34" s="936">
        <f>VLOOKUP(AA34,'Fruchtfolge Tabellen'!$E$3:$Q$231,8,FALSE)*(AB34/1000)</f>
        <v>0</v>
      </c>
      <c r="AH34" s="277">
        <f>VLOOKUP(AA34,'Fruchtfolge Tabellen'!$E$3:$Q$231,9,FALSE)*(AB34/1000)</f>
        <v>0</v>
      </c>
      <c r="AI34" s="277">
        <f>VLOOKUP(AA34,'Fruchtfolge Tabellen'!$E$3:$Q$231,10,FALSE)*(AB34/1000)</f>
        <v>0</v>
      </c>
      <c r="AJ34" s="277">
        <f>VLOOKUP(AA34,'Fruchtfolge Tabellen'!$E$3:$Q$231,11,FALSE)*(AB34/1000)</f>
        <v>0</v>
      </c>
      <c r="AK34" s="277">
        <f>VLOOKUP(AA34,'Fruchtfolge Tabellen'!$E$3:$Q$231,12,FALSE)*(AB34/1000)</f>
        <v>0</v>
      </c>
      <c r="AL34" s="936">
        <f>VLOOKUP(AA34,'Fruchtfolge Tabellen'!$E$3:$Q$231,13,FALSE)*(AB34/1000)</f>
        <v>0</v>
      </c>
      <c r="AM34" s="277">
        <f>VLOOKUP(A34,'Fruchtfolge Tabellen'!$B$3:$E$231,4,FALSE)</f>
        <v>0</v>
      </c>
      <c r="AN34" s="277">
        <f t="shared" si="4"/>
        <v>0</v>
      </c>
      <c r="AO34" s="120">
        <f>VLOOKUP(AM34,'Fruchtfolge Tabellen'!$E$3:$Q$231,4,FALSE)*(AN34/1000)</f>
        <v>0</v>
      </c>
      <c r="AP34" s="277">
        <f>VLOOKUP(AM34,'Fruchtfolge Tabellen'!$E$3:$Q$231,5,FALSE)*(AN34/1000)</f>
        <v>0</v>
      </c>
      <c r="AQ34" s="936">
        <f>VLOOKUP(AM34,'Fruchtfolge Tabellen'!$E$3:$Q$231,6,FALSE)*(AN34/1000)</f>
        <v>0</v>
      </c>
      <c r="AR34" s="277">
        <f>VLOOKUP(AM34,'Fruchtfolge Tabellen'!$E$3:$Q$231,7,FALSE)*(AN34/1000)</f>
        <v>0</v>
      </c>
      <c r="AS34" s="120">
        <f>VLOOKUP(AM34,'Fruchtfolge Tabellen'!$E$3:$Q$231,8,FALSE)*(AN34/1000)</f>
        <v>0</v>
      </c>
      <c r="AT34" s="277">
        <f>VLOOKUP(AM34,'Fruchtfolge Tabellen'!$E$3:$Q$231,9,FALSE)*(AN34/1000)</f>
        <v>0</v>
      </c>
      <c r="AU34" s="277">
        <f>VLOOKUP(AM34,'Fruchtfolge Tabellen'!$E$3:$Q$231,10,FALSE)*(AN34/1000)</f>
        <v>0</v>
      </c>
      <c r="AV34" s="936">
        <f>VLOOKUP(AM34,'Fruchtfolge Tabellen'!$E$3:$Q$231,11,FALSE)*(AN34/1000)</f>
        <v>0</v>
      </c>
      <c r="AW34" s="277">
        <f>VLOOKUP(AM34,'Fruchtfolge Tabellen'!$E$3:$Q$231,12,FALSE)*(AN34/1000)</f>
        <v>0</v>
      </c>
      <c r="AX34" s="277">
        <f>VLOOKUP(AM34,'Fruchtfolge Tabellen'!$E$3:$Q$231,13,FALSE)*(AN34/1000)</f>
        <v>0</v>
      </c>
      <c r="AY34" s="277">
        <f t="shared" si="2"/>
        <v>0</v>
      </c>
      <c r="AZ34" s="277">
        <f t="shared" si="6"/>
        <v>0</v>
      </c>
      <c r="BA34" s="936">
        <f t="shared" si="5"/>
        <v>0</v>
      </c>
      <c r="BB34" s="277">
        <f t="shared" si="5"/>
        <v>0</v>
      </c>
      <c r="BC34" s="277">
        <f t="shared" si="5"/>
        <v>0</v>
      </c>
      <c r="BD34" s="277">
        <f t="shared" si="5"/>
        <v>0</v>
      </c>
      <c r="BE34" s="277">
        <f t="shared" si="5"/>
        <v>0</v>
      </c>
      <c r="BF34" s="277">
        <f t="shared" si="5"/>
        <v>0</v>
      </c>
      <c r="BG34" s="277">
        <f t="shared" si="5"/>
        <v>0</v>
      </c>
      <c r="BH34" s="277">
        <f t="shared" si="5"/>
        <v>0</v>
      </c>
      <c r="BI34" s="277">
        <f t="shared" si="5"/>
        <v>0</v>
      </c>
    </row>
    <row r="35" spans="1:61" ht="19.149999999999999" customHeight="1" thickBot="1" x14ac:dyDescent="0.4">
      <c r="A35" s="933" t="s">
        <v>669</v>
      </c>
      <c r="B35" s="934"/>
      <c r="C35" s="918"/>
      <c r="D35" s="411"/>
      <c r="E35" s="934"/>
      <c r="F35" s="918"/>
      <c r="G35" s="935"/>
      <c r="H35" s="934"/>
      <c r="I35" s="918"/>
      <c r="J35" s="935"/>
      <c r="K35" s="865"/>
      <c r="L35" s="865"/>
      <c r="M35" s="865"/>
      <c r="O35" s="277">
        <f>VLOOKUP(A35,'Fruchtfolge Tabellen'!$B$3:$E$231,4,FALSE)</f>
        <v>0</v>
      </c>
      <c r="P35" s="277">
        <f t="shared" si="0"/>
        <v>0</v>
      </c>
      <c r="Q35" s="277">
        <f>VLOOKUP(O35,'Fruchtfolge Tabellen'!$E$3:$Q$231,4,FALSE)*(P35/1000)</f>
        <v>0</v>
      </c>
      <c r="R35" s="277">
        <f>VLOOKUP(O35,'Fruchtfolge Tabellen'!$E$3:$Q$231,5,FALSE)*(P35/1000)</f>
        <v>0</v>
      </c>
      <c r="S35" s="277">
        <f>VLOOKUP(O35,'Fruchtfolge Tabellen'!$E$3:$Q$231,6,FALSE)*(P35/1000)</f>
        <v>0</v>
      </c>
      <c r="T35" s="277">
        <f>VLOOKUP(O35,'Fruchtfolge Tabellen'!$E$3:$Q$231,7,FALSE)*(P35/1000)</f>
        <v>0</v>
      </c>
      <c r="U35" s="120">
        <f>VLOOKUP(O35,'Fruchtfolge Tabellen'!$E$3:$Q$231,8,FALSE)*(P35/1000)</f>
        <v>0</v>
      </c>
      <c r="V35" s="277">
        <f>VLOOKUP(O35,'Fruchtfolge Tabellen'!$E$3:$Q$231,9,FALSE)*(P35/1000)</f>
        <v>0</v>
      </c>
      <c r="W35" s="936">
        <f>VLOOKUP(O35,'Fruchtfolge Tabellen'!$E$3:$Q$231,10,FALSE)*(P35/1000)</f>
        <v>0</v>
      </c>
      <c r="X35" s="277">
        <f>VLOOKUP(O35,'Fruchtfolge Tabellen'!$E$3:$Q$231,11,FALSE)*(P35/1000)</f>
        <v>0</v>
      </c>
      <c r="Y35" s="277">
        <f>VLOOKUP(O35,'Fruchtfolge Tabellen'!$E$3:$Q$231,12,FALSE)*(P35/1000)</f>
        <v>0</v>
      </c>
      <c r="Z35" s="277">
        <f>VLOOKUP(O35,'Fruchtfolge Tabellen'!$E$3:$Q$231,13,FALSE)*(P35/1000)</f>
        <v>0</v>
      </c>
      <c r="AA35" s="277">
        <f>VLOOKUP(A35,'Fruchtfolge Tabellen'!$B$3:$E$231,4,FALSE)</f>
        <v>0</v>
      </c>
      <c r="AB35" s="277">
        <f t="shared" si="1"/>
        <v>0</v>
      </c>
      <c r="AC35" s="277">
        <f>VLOOKUP(AA35,'Fruchtfolge Tabellen'!$E$3:$Q$231,4,FALSE)*(AB35/1000)</f>
        <v>0</v>
      </c>
      <c r="AD35" s="277">
        <f>VLOOKUP(AA35,'Fruchtfolge Tabellen'!$E$3:$Q$231,5,FALSE)*(AB35/1000)</f>
        <v>0</v>
      </c>
      <c r="AE35" s="120">
        <f>VLOOKUP(AA35,'Fruchtfolge Tabellen'!$E$3:$Q$231,6,FALSE)*(AB35/1000)</f>
        <v>0</v>
      </c>
      <c r="AF35" s="277">
        <f>VLOOKUP(AA35,'Fruchtfolge Tabellen'!$E$3:$Q$231,7,FALSE)*(AB35/1000)</f>
        <v>0</v>
      </c>
      <c r="AG35" s="936">
        <f>VLOOKUP(AA35,'Fruchtfolge Tabellen'!$E$3:$Q$231,8,FALSE)*(AB35/1000)</f>
        <v>0</v>
      </c>
      <c r="AH35" s="277">
        <f>VLOOKUP(AA35,'Fruchtfolge Tabellen'!$E$3:$Q$231,9,FALSE)*(AB35/1000)</f>
        <v>0</v>
      </c>
      <c r="AI35" s="277">
        <f>VLOOKUP(AA35,'Fruchtfolge Tabellen'!$E$3:$Q$231,10,FALSE)*(AB35/1000)</f>
        <v>0</v>
      </c>
      <c r="AJ35" s="277">
        <f>VLOOKUP(AA35,'Fruchtfolge Tabellen'!$E$3:$Q$231,11,FALSE)*(AB35/1000)</f>
        <v>0</v>
      </c>
      <c r="AK35" s="277">
        <f>VLOOKUP(AA35,'Fruchtfolge Tabellen'!$E$3:$Q$231,12,FALSE)*(AB35/1000)</f>
        <v>0</v>
      </c>
      <c r="AL35" s="936">
        <f>VLOOKUP(AA35,'Fruchtfolge Tabellen'!$E$3:$Q$231,13,FALSE)*(AB35/1000)</f>
        <v>0</v>
      </c>
      <c r="AM35" s="277">
        <f>VLOOKUP(A35,'Fruchtfolge Tabellen'!$B$3:$E$231,4,FALSE)</f>
        <v>0</v>
      </c>
      <c r="AN35" s="277">
        <f t="shared" si="4"/>
        <v>0</v>
      </c>
      <c r="AO35" s="120">
        <f>VLOOKUP(AM35,'Fruchtfolge Tabellen'!$E$3:$Q$231,4,FALSE)*(AN35/1000)</f>
        <v>0</v>
      </c>
      <c r="AP35" s="277">
        <f>VLOOKUP(AM35,'Fruchtfolge Tabellen'!$E$3:$Q$231,5,FALSE)*(AN35/1000)</f>
        <v>0</v>
      </c>
      <c r="AQ35" s="936">
        <f>VLOOKUP(AM35,'Fruchtfolge Tabellen'!$E$3:$Q$231,6,FALSE)*(AN35/1000)</f>
        <v>0</v>
      </c>
      <c r="AR35" s="277">
        <f>VLOOKUP(AM35,'Fruchtfolge Tabellen'!$E$3:$Q$231,7,FALSE)*(AN35/1000)</f>
        <v>0</v>
      </c>
      <c r="AS35" s="120">
        <f>VLOOKUP(AM35,'Fruchtfolge Tabellen'!$E$3:$Q$231,8,FALSE)*(AN35/1000)</f>
        <v>0</v>
      </c>
      <c r="AT35" s="277">
        <f>VLOOKUP(AM35,'Fruchtfolge Tabellen'!$E$3:$Q$231,9,FALSE)*(AN35/1000)</f>
        <v>0</v>
      </c>
      <c r="AU35" s="277">
        <f>VLOOKUP(AM35,'Fruchtfolge Tabellen'!$E$3:$Q$231,10,FALSE)*(AN35/1000)</f>
        <v>0</v>
      </c>
      <c r="AV35" s="936">
        <f>VLOOKUP(AM35,'Fruchtfolge Tabellen'!$E$3:$Q$231,11,FALSE)*(AN35/1000)</f>
        <v>0</v>
      </c>
      <c r="AW35" s="277">
        <f>VLOOKUP(AM35,'Fruchtfolge Tabellen'!$E$3:$Q$231,12,FALSE)*(AN35/1000)</f>
        <v>0</v>
      </c>
      <c r="AX35" s="277">
        <f>VLOOKUP(AM35,'Fruchtfolge Tabellen'!$E$3:$Q$231,13,FALSE)*(AN35/1000)</f>
        <v>0</v>
      </c>
      <c r="AY35" s="277">
        <f t="shared" si="2"/>
        <v>0</v>
      </c>
      <c r="AZ35" s="277">
        <f t="shared" si="6"/>
        <v>0</v>
      </c>
      <c r="BA35" s="936">
        <f t="shared" si="5"/>
        <v>0</v>
      </c>
      <c r="BB35" s="277">
        <f t="shared" si="5"/>
        <v>0</v>
      </c>
      <c r="BC35" s="277">
        <f t="shared" si="5"/>
        <v>0</v>
      </c>
      <c r="BD35" s="277">
        <f t="shared" si="5"/>
        <v>0</v>
      </c>
      <c r="BE35" s="277">
        <f t="shared" si="5"/>
        <v>0</v>
      </c>
      <c r="BF35" s="277">
        <f t="shared" si="5"/>
        <v>0</v>
      </c>
      <c r="BG35" s="277">
        <f t="shared" si="5"/>
        <v>0</v>
      </c>
      <c r="BH35" s="277">
        <f t="shared" si="5"/>
        <v>0</v>
      </c>
      <c r="BI35" s="277">
        <f t="shared" si="5"/>
        <v>0</v>
      </c>
    </row>
    <row r="36" spans="1:61" ht="19.149999999999999" customHeight="1" thickBot="1" x14ac:dyDescent="0.4">
      <c r="A36" s="933" t="s">
        <v>669</v>
      </c>
      <c r="B36" s="934"/>
      <c r="C36" s="918"/>
      <c r="D36" s="411"/>
      <c r="E36" s="934"/>
      <c r="F36" s="918"/>
      <c r="G36" s="935"/>
      <c r="H36" s="934"/>
      <c r="I36" s="918"/>
      <c r="J36" s="935"/>
      <c r="K36" s="865"/>
      <c r="L36" s="865"/>
      <c r="M36" s="865"/>
      <c r="O36" s="277">
        <f>VLOOKUP(A36,'Fruchtfolge Tabellen'!$B$3:$E$231,4,FALSE)</f>
        <v>0</v>
      </c>
      <c r="P36" s="277">
        <f t="shared" si="0"/>
        <v>0</v>
      </c>
      <c r="Q36" s="277">
        <f>VLOOKUP(O36,'Fruchtfolge Tabellen'!$E$3:$Q$231,4,FALSE)*(P36/1000)</f>
        <v>0</v>
      </c>
      <c r="R36" s="277">
        <f>VLOOKUP(O36,'Fruchtfolge Tabellen'!$E$3:$Q$231,5,FALSE)*(P36/1000)</f>
        <v>0</v>
      </c>
      <c r="S36" s="277">
        <f>VLOOKUP(O36,'Fruchtfolge Tabellen'!$E$3:$Q$231,6,FALSE)*(P36/1000)</f>
        <v>0</v>
      </c>
      <c r="T36" s="277">
        <f>VLOOKUP(O36,'Fruchtfolge Tabellen'!$E$3:$Q$231,7,FALSE)*(P36/1000)</f>
        <v>0</v>
      </c>
      <c r="U36" s="120">
        <f>VLOOKUP(O36,'Fruchtfolge Tabellen'!$E$3:$Q$231,8,FALSE)*(P36/1000)</f>
        <v>0</v>
      </c>
      <c r="V36" s="277">
        <f>VLOOKUP(O36,'Fruchtfolge Tabellen'!$E$3:$Q$231,9,FALSE)*(P36/1000)</f>
        <v>0</v>
      </c>
      <c r="W36" s="936">
        <f>VLOOKUP(O36,'Fruchtfolge Tabellen'!$E$3:$Q$231,10,FALSE)*(P36/1000)</f>
        <v>0</v>
      </c>
      <c r="X36" s="277">
        <f>VLOOKUP(O36,'Fruchtfolge Tabellen'!$E$3:$Q$231,11,FALSE)*(P36/1000)</f>
        <v>0</v>
      </c>
      <c r="Y36" s="277">
        <f>VLOOKUP(O36,'Fruchtfolge Tabellen'!$E$3:$Q$231,12,FALSE)*(P36/1000)</f>
        <v>0</v>
      </c>
      <c r="Z36" s="277">
        <f>VLOOKUP(O36,'Fruchtfolge Tabellen'!$E$3:$Q$231,13,FALSE)*(P36/1000)</f>
        <v>0</v>
      </c>
      <c r="AA36" s="277">
        <f>VLOOKUP(A36,'Fruchtfolge Tabellen'!$B$3:$E$231,4,FALSE)</f>
        <v>0</v>
      </c>
      <c r="AB36" s="277">
        <f t="shared" si="1"/>
        <v>0</v>
      </c>
      <c r="AC36" s="277">
        <f>VLOOKUP(AA36,'Fruchtfolge Tabellen'!$E$3:$Q$231,4,FALSE)*(AB36/1000)</f>
        <v>0</v>
      </c>
      <c r="AD36" s="277">
        <f>VLOOKUP(AA36,'Fruchtfolge Tabellen'!$E$3:$Q$231,5,FALSE)*(AB36/1000)</f>
        <v>0</v>
      </c>
      <c r="AE36" s="120">
        <f>VLOOKUP(AA36,'Fruchtfolge Tabellen'!$E$3:$Q$231,6,FALSE)*(AB36/1000)</f>
        <v>0</v>
      </c>
      <c r="AF36" s="277">
        <f>VLOOKUP(AA36,'Fruchtfolge Tabellen'!$E$3:$Q$231,7,FALSE)*(AB36/1000)</f>
        <v>0</v>
      </c>
      <c r="AG36" s="936">
        <f>VLOOKUP(AA36,'Fruchtfolge Tabellen'!$E$3:$Q$231,8,FALSE)*(AB36/1000)</f>
        <v>0</v>
      </c>
      <c r="AH36" s="277">
        <f>VLOOKUP(AA36,'Fruchtfolge Tabellen'!$E$3:$Q$231,9,FALSE)*(AB36/1000)</f>
        <v>0</v>
      </c>
      <c r="AI36" s="277">
        <f>VLOOKUP(AA36,'Fruchtfolge Tabellen'!$E$3:$Q$231,10,FALSE)*(AB36/1000)</f>
        <v>0</v>
      </c>
      <c r="AJ36" s="277">
        <f>VLOOKUP(AA36,'Fruchtfolge Tabellen'!$E$3:$Q$231,11,FALSE)*(AB36/1000)</f>
        <v>0</v>
      </c>
      <c r="AK36" s="277">
        <f>VLOOKUP(AA36,'Fruchtfolge Tabellen'!$E$3:$Q$231,12,FALSE)*(AB36/1000)</f>
        <v>0</v>
      </c>
      <c r="AL36" s="936">
        <f>VLOOKUP(AA36,'Fruchtfolge Tabellen'!$E$3:$Q$231,13,FALSE)*(AB36/1000)</f>
        <v>0</v>
      </c>
      <c r="AM36" s="277">
        <f>VLOOKUP(A36,'Fruchtfolge Tabellen'!$B$3:$E$231,4,FALSE)</f>
        <v>0</v>
      </c>
      <c r="AN36" s="277">
        <f t="shared" si="4"/>
        <v>0</v>
      </c>
      <c r="AO36" s="120">
        <f>VLOOKUP(AM36,'Fruchtfolge Tabellen'!$E$3:$Q$231,4,FALSE)*(AN36/1000)</f>
        <v>0</v>
      </c>
      <c r="AP36" s="277">
        <f>VLOOKUP(AM36,'Fruchtfolge Tabellen'!$E$3:$Q$231,5,FALSE)*(AN36/1000)</f>
        <v>0</v>
      </c>
      <c r="AQ36" s="936">
        <f>VLOOKUP(AM36,'Fruchtfolge Tabellen'!$E$3:$Q$231,6,FALSE)*(AN36/1000)</f>
        <v>0</v>
      </c>
      <c r="AR36" s="277">
        <f>VLOOKUP(AM36,'Fruchtfolge Tabellen'!$E$3:$Q$231,7,FALSE)*(AN36/1000)</f>
        <v>0</v>
      </c>
      <c r="AS36" s="120">
        <f>VLOOKUP(AM36,'Fruchtfolge Tabellen'!$E$3:$Q$231,8,FALSE)*(AN36/1000)</f>
        <v>0</v>
      </c>
      <c r="AT36" s="277">
        <f>VLOOKUP(AM36,'Fruchtfolge Tabellen'!$E$3:$Q$231,9,FALSE)*(AN36/1000)</f>
        <v>0</v>
      </c>
      <c r="AU36" s="277">
        <f>VLOOKUP(AM36,'Fruchtfolge Tabellen'!$E$3:$Q$231,10,FALSE)*(AN36/1000)</f>
        <v>0</v>
      </c>
      <c r="AV36" s="936">
        <f>VLOOKUP(AM36,'Fruchtfolge Tabellen'!$E$3:$Q$231,11,FALSE)*(AN36/1000)</f>
        <v>0</v>
      </c>
      <c r="AW36" s="277">
        <f>VLOOKUP(AM36,'Fruchtfolge Tabellen'!$E$3:$Q$231,12,FALSE)*(AN36/1000)</f>
        <v>0</v>
      </c>
      <c r="AX36" s="277">
        <f>VLOOKUP(AM36,'Fruchtfolge Tabellen'!$E$3:$Q$231,13,FALSE)*(AN36/1000)</f>
        <v>0</v>
      </c>
      <c r="AY36" s="277">
        <f t="shared" si="2"/>
        <v>0</v>
      </c>
      <c r="AZ36" s="277">
        <f t="shared" si="6"/>
        <v>0</v>
      </c>
      <c r="BA36" s="936">
        <f t="shared" si="5"/>
        <v>0</v>
      </c>
      <c r="BB36" s="277">
        <f t="shared" si="5"/>
        <v>0</v>
      </c>
      <c r="BC36" s="277">
        <f t="shared" si="5"/>
        <v>0</v>
      </c>
      <c r="BD36" s="277">
        <f t="shared" si="5"/>
        <v>0</v>
      </c>
      <c r="BE36" s="277">
        <f t="shared" si="5"/>
        <v>0</v>
      </c>
      <c r="BF36" s="277">
        <f t="shared" si="5"/>
        <v>0</v>
      </c>
      <c r="BG36" s="277">
        <f t="shared" si="5"/>
        <v>0</v>
      </c>
      <c r="BH36" s="277">
        <f t="shared" si="5"/>
        <v>0</v>
      </c>
      <c r="BI36" s="277">
        <f t="shared" si="5"/>
        <v>0</v>
      </c>
    </row>
    <row r="37" spans="1:61" ht="19.149999999999999" customHeight="1" thickBot="1" x14ac:dyDescent="0.4">
      <c r="A37" s="933" t="s">
        <v>669</v>
      </c>
      <c r="B37" s="934"/>
      <c r="C37" s="918"/>
      <c r="D37" s="411"/>
      <c r="E37" s="934"/>
      <c r="F37" s="918"/>
      <c r="G37" s="935"/>
      <c r="H37" s="934"/>
      <c r="I37" s="918"/>
      <c r="J37" s="935"/>
      <c r="K37" s="865"/>
      <c r="L37" s="865"/>
      <c r="M37" s="865"/>
      <c r="O37" s="277">
        <f>VLOOKUP(A37,'Fruchtfolge Tabellen'!$B$3:$E$231,4,FALSE)</f>
        <v>0</v>
      </c>
      <c r="P37" s="277">
        <f t="shared" si="0"/>
        <v>0</v>
      </c>
      <c r="Q37" s="277">
        <f>VLOOKUP(O37,'Fruchtfolge Tabellen'!$E$3:$Q$231,4,FALSE)*(P37/1000)</f>
        <v>0</v>
      </c>
      <c r="R37" s="277">
        <f>VLOOKUP(O37,'Fruchtfolge Tabellen'!$E$3:$Q$231,5,FALSE)*(P37/1000)</f>
        <v>0</v>
      </c>
      <c r="S37" s="277">
        <f>VLOOKUP(O37,'Fruchtfolge Tabellen'!$E$3:$Q$231,6,FALSE)*(P37/1000)</f>
        <v>0</v>
      </c>
      <c r="T37" s="277">
        <f>VLOOKUP(O37,'Fruchtfolge Tabellen'!$E$3:$Q$231,7,FALSE)*(P37/1000)</f>
        <v>0</v>
      </c>
      <c r="U37" s="120">
        <f>VLOOKUP(O37,'Fruchtfolge Tabellen'!$E$3:$Q$231,8,FALSE)*(P37/1000)</f>
        <v>0</v>
      </c>
      <c r="V37" s="277">
        <f>VLOOKUP(O37,'Fruchtfolge Tabellen'!$E$3:$Q$231,9,FALSE)*(P37/1000)</f>
        <v>0</v>
      </c>
      <c r="W37" s="936">
        <f>VLOOKUP(O37,'Fruchtfolge Tabellen'!$E$3:$Q$231,10,FALSE)*(P37/1000)</f>
        <v>0</v>
      </c>
      <c r="X37" s="277">
        <f>VLOOKUP(O37,'Fruchtfolge Tabellen'!$E$3:$Q$231,11,FALSE)*(P37/1000)</f>
        <v>0</v>
      </c>
      <c r="Y37" s="277">
        <f>VLOOKUP(O37,'Fruchtfolge Tabellen'!$E$3:$Q$231,12,FALSE)*(P37/1000)</f>
        <v>0</v>
      </c>
      <c r="Z37" s="277">
        <f>VLOOKUP(O37,'Fruchtfolge Tabellen'!$E$3:$Q$231,13,FALSE)*(P37/1000)</f>
        <v>0</v>
      </c>
      <c r="AA37" s="277">
        <f>VLOOKUP(A37,'Fruchtfolge Tabellen'!$B$3:$E$231,4,FALSE)</f>
        <v>0</v>
      </c>
      <c r="AB37" s="277">
        <f t="shared" si="1"/>
        <v>0</v>
      </c>
      <c r="AC37" s="277">
        <f>VLOOKUP(AA37,'Fruchtfolge Tabellen'!$E$3:$Q$231,4,FALSE)*(AB37/1000)</f>
        <v>0</v>
      </c>
      <c r="AD37" s="277">
        <f>VLOOKUP(AA37,'Fruchtfolge Tabellen'!$E$3:$Q$231,5,FALSE)*(AB37/1000)</f>
        <v>0</v>
      </c>
      <c r="AE37" s="120">
        <f>VLOOKUP(AA37,'Fruchtfolge Tabellen'!$E$3:$Q$231,6,FALSE)*(AB37/1000)</f>
        <v>0</v>
      </c>
      <c r="AF37" s="277">
        <f>VLOOKUP(AA37,'Fruchtfolge Tabellen'!$E$3:$Q$231,7,FALSE)*(AB37/1000)</f>
        <v>0</v>
      </c>
      <c r="AG37" s="936">
        <f>VLOOKUP(AA37,'Fruchtfolge Tabellen'!$E$3:$Q$231,8,FALSE)*(AB37/1000)</f>
        <v>0</v>
      </c>
      <c r="AH37" s="277">
        <f>VLOOKUP(AA37,'Fruchtfolge Tabellen'!$E$3:$Q$231,9,FALSE)*(AB37/1000)</f>
        <v>0</v>
      </c>
      <c r="AI37" s="277">
        <f>VLOOKUP(AA37,'Fruchtfolge Tabellen'!$E$3:$Q$231,10,FALSE)*(AB37/1000)</f>
        <v>0</v>
      </c>
      <c r="AJ37" s="277">
        <f>VLOOKUP(AA37,'Fruchtfolge Tabellen'!$E$3:$Q$231,11,FALSE)*(AB37/1000)</f>
        <v>0</v>
      </c>
      <c r="AK37" s="277">
        <f>VLOOKUP(AA37,'Fruchtfolge Tabellen'!$E$3:$Q$231,12,FALSE)*(AB37/1000)</f>
        <v>0</v>
      </c>
      <c r="AL37" s="936">
        <f>VLOOKUP(AA37,'Fruchtfolge Tabellen'!$E$3:$Q$231,13,FALSE)*(AB37/1000)</f>
        <v>0</v>
      </c>
      <c r="AM37" s="277">
        <f>VLOOKUP(A37,'Fruchtfolge Tabellen'!$B$3:$E$231,4,FALSE)</f>
        <v>0</v>
      </c>
      <c r="AN37" s="277">
        <f t="shared" si="4"/>
        <v>0</v>
      </c>
      <c r="AO37" s="120">
        <f>VLOOKUP(AM37,'Fruchtfolge Tabellen'!$E$3:$Q$231,4,FALSE)*(AN37/1000)</f>
        <v>0</v>
      </c>
      <c r="AP37" s="277">
        <f>VLOOKUP(AM37,'Fruchtfolge Tabellen'!$E$3:$Q$231,5,FALSE)*(AN37/1000)</f>
        <v>0</v>
      </c>
      <c r="AQ37" s="936">
        <f>VLOOKUP(AM37,'Fruchtfolge Tabellen'!$E$3:$Q$231,6,FALSE)*(AN37/1000)</f>
        <v>0</v>
      </c>
      <c r="AR37" s="277">
        <f>VLOOKUP(AM37,'Fruchtfolge Tabellen'!$E$3:$Q$231,7,FALSE)*(AN37/1000)</f>
        <v>0</v>
      </c>
      <c r="AS37" s="120">
        <f>VLOOKUP(AM37,'Fruchtfolge Tabellen'!$E$3:$Q$231,8,FALSE)*(AN37/1000)</f>
        <v>0</v>
      </c>
      <c r="AT37" s="277">
        <f>VLOOKUP(AM37,'Fruchtfolge Tabellen'!$E$3:$Q$231,9,FALSE)*(AN37/1000)</f>
        <v>0</v>
      </c>
      <c r="AU37" s="277">
        <f>VLOOKUP(AM37,'Fruchtfolge Tabellen'!$E$3:$Q$231,10,FALSE)*(AN37/1000)</f>
        <v>0</v>
      </c>
      <c r="AV37" s="936">
        <f>VLOOKUP(AM37,'Fruchtfolge Tabellen'!$E$3:$Q$231,11,FALSE)*(AN37/1000)</f>
        <v>0</v>
      </c>
      <c r="AW37" s="277">
        <f>VLOOKUP(AM37,'Fruchtfolge Tabellen'!$E$3:$Q$231,12,FALSE)*(AN37/1000)</f>
        <v>0</v>
      </c>
      <c r="AX37" s="277">
        <f>VLOOKUP(AM37,'Fruchtfolge Tabellen'!$E$3:$Q$231,13,FALSE)*(AN37/1000)</f>
        <v>0</v>
      </c>
      <c r="AY37" s="277">
        <f t="shared" si="2"/>
        <v>0</v>
      </c>
      <c r="AZ37" s="277">
        <f t="shared" si="6"/>
        <v>0</v>
      </c>
      <c r="BA37" s="936">
        <f t="shared" si="5"/>
        <v>0</v>
      </c>
      <c r="BB37" s="277">
        <f t="shared" si="5"/>
        <v>0</v>
      </c>
      <c r="BC37" s="277">
        <f t="shared" si="5"/>
        <v>0</v>
      </c>
      <c r="BD37" s="277">
        <f t="shared" si="5"/>
        <v>0</v>
      </c>
      <c r="BE37" s="277">
        <f t="shared" si="5"/>
        <v>0</v>
      </c>
      <c r="BF37" s="277">
        <f t="shared" si="5"/>
        <v>0</v>
      </c>
      <c r="BG37" s="277">
        <f t="shared" si="5"/>
        <v>0</v>
      </c>
      <c r="BH37" s="277">
        <f t="shared" si="5"/>
        <v>0</v>
      </c>
      <c r="BI37" s="277">
        <f t="shared" si="5"/>
        <v>0</v>
      </c>
    </row>
    <row r="38" spans="1:61" ht="19.149999999999999" customHeight="1" thickBot="1" x14ac:dyDescent="0.4">
      <c r="A38" s="933" t="s">
        <v>669</v>
      </c>
      <c r="B38" s="934"/>
      <c r="C38" s="918"/>
      <c r="D38" s="411"/>
      <c r="E38" s="934"/>
      <c r="F38" s="918"/>
      <c r="G38" s="935"/>
      <c r="H38" s="934"/>
      <c r="I38" s="918"/>
      <c r="J38" s="935"/>
      <c r="K38" s="865"/>
      <c r="L38" s="865"/>
      <c r="M38" s="865"/>
      <c r="O38" s="277">
        <f>VLOOKUP(A38,'Fruchtfolge Tabellen'!$B$3:$E$231,4,FALSE)</f>
        <v>0</v>
      </c>
      <c r="P38" s="277">
        <f t="shared" si="0"/>
        <v>0</v>
      </c>
      <c r="Q38" s="277">
        <f>VLOOKUP(O38,'Fruchtfolge Tabellen'!$E$3:$Q$231,4,FALSE)*(P38/1000)</f>
        <v>0</v>
      </c>
      <c r="R38" s="277">
        <f>VLOOKUP(O38,'Fruchtfolge Tabellen'!$E$3:$Q$231,5,FALSE)*(P38/1000)</f>
        <v>0</v>
      </c>
      <c r="S38" s="277">
        <f>VLOOKUP(O38,'Fruchtfolge Tabellen'!$E$3:$Q$231,6,FALSE)*(P38/1000)</f>
        <v>0</v>
      </c>
      <c r="T38" s="277">
        <f>VLOOKUP(O38,'Fruchtfolge Tabellen'!$E$3:$Q$231,7,FALSE)*(P38/1000)</f>
        <v>0</v>
      </c>
      <c r="U38" s="120">
        <f>VLOOKUP(O38,'Fruchtfolge Tabellen'!$E$3:$Q$231,8,FALSE)*(P38/1000)</f>
        <v>0</v>
      </c>
      <c r="V38" s="277">
        <f>VLOOKUP(O38,'Fruchtfolge Tabellen'!$E$3:$Q$231,9,FALSE)*(P38/1000)</f>
        <v>0</v>
      </c>
      <c r="W38" s="936">
        <f>VLOOKUP(O38,'Fruchtfolge Tabellen'!$E$3:$Q$231,10,FALSE)*(P38/1000)</f>
        <v>0</v>
      </c>
      <c r="X38" s="277">
        <f>VLOOKUP(O38,'Fruchtfolge Tabellen'!$E$3:$Q$231,11,FALSE)*(P38/1000)</f>
        <v>0</v>
      </c>
      <c r="Y38" s="277">
        <f>VLOOKUP(O38,'Fruchtfolge Tabellen'!$E$3:$Q$231,12,FALSE)*(P38/1000)</f>
        <v>0</v>
      </c>
      <c r="Z38" s="277">
        <f>VLOOKUP(O38,'Fruchtfolge Tabellen'!$E$3:$Q$231,13,FALSE)*(P38/1000)</f>
        <v>0</v>
      </c>
      <c r="AA38" s="277">
        <f>VLOOKUP(A38,'Fruchtfolge Tabellen'!$B$3:$E$231,4,FALSE)</f>
        <v>0</v>
      </c>
      <c r="AB38" s="277">
        <f t="shared" si="1"/>
        <v>0</v>
      </c>
      <c r="AC38" s="277">
        <f>VLOOKUP(AA38,'Fruchtfolge Tabellen'!$E$3:$Q$231,4,FALSE)*(AB38/1000)</f>
        <v>0</v>
      </c>
      <c r="AD38" s="277">
        <f>VLOOKUP(AA38,'Fruchtfolge Tabellen'!$E$3:$Q$231,5,FALSE)*(AB38/1000)</f>
        <v>0</v>
      </c>
      <c r="AE38" s="120">
        <f>VLOOKUP(AA38,'Fruchtfolge Tabellen'!$E$3:$Q$231,6,FALSE)*(AB38/1000)</f>
        <v>0</v>
      </c>
      <c r="AF38" s="277">
        <f>VLOOKUP(AA38,'Fruchtfolge Tabellen'!$E$3:$Q$231,7,FALSE)*(AB38/1000)</f>
        <v>0</v>
      </c>
      <c r="AG38" s="936">
        <f>VLOOKUP(AA38,'Fruchtfolge Tabellen'!$E$3:$Q$231,8,FALSE)*(AB38/1000)</f>
        <v>0</v>
      </c>
      <c r="AH38" s="277">
        <f>VLOOKUP(AA38,'Fruchtfolge Tabellen'!$E$3:$Q$231,9,FALSE)*(AB38/1000)</f>
        <v>0</v>
      </c>
      <c r="AI38" s="277">
        <f>VLOOKUP(AA38,'Fruchtfolge Tabellen'!$E$3:$Q$231,10,FALSE)*(AB38/1000)</f>
        <v>0</v>
      </c>
      <c r="AJ38" s="277">
        <f>VLOOKUP(AA38,'Fruchtfolge Tabellen'!$E$3:$Q$231,11,FALSE)*(AB38/1000)</f>
        <v>0</v>
      </c>
      <c r="AK38" s="277">
        <f>VLOOKUP(AA38,'Fruchtfolge Tabellen'!$E$3:$Q$231,12,FALSE)*(AB38/1000)</f>
        <v>0</v>
      </c>
      <c r="AL38" s="936">
        <f>VLOOKUP(AA38,'Fruchtfolge Tabellen'!$E$3:$Q$231,13,FALSE)*(AB38/1000)</f>
        <v>0</v>
      </c>
      <c r="AM38" s="277">
        <f>VLOOKUP(A38,'Fruchtfolge Tabellen'!$B$3:$E$231,4,FALSE)</f>
        <v>0</v>
      </c>
      <c r="AN38" s="277">
        <f t="shared" si="4"/>
        <v>0</v>
      </c>
      <c r="AO38" s="120">
        <f>VLOOKUP(AM38,'Fruchtfolge Tabellen'!$E$3:$Q$231,4,FALSE)*(AN38/1000)</f>
        <v>0</v>
      </c>
      <c r="AP38" s="277">
        <f>VLOOKUP(AM38,'Fruchtfolge Tabellen'!$E$3:$Q$231,5,FALSE)*(AN38/1000)</f>
        <v>0</v>
      </c>
      <c r="AQ38" s="936">
        <f>VLOOKUP(AM38,'Fruchtfolge Tabellen'!$E$3:$Q$231,6,FALSE)*(AN38/1000)</f>
        <v>0</v>
      </c>
      <c r="AR38" s="277">
        <f>VLOOKUP(AM38,'Fruchtfolge Tabellen'!$E$3:$Q$231,7,FALSE)*(AN38/1000)</f>
        <v>0</v>
      </c>
      <c r="AS38" s="120">
        <f>VLOOKUP(AM38,'Fruchtfolge Tabellen'!$E$3:$Q$231,8,FALSE)*(AN38/1000)</f>
        <v>0</v>
      </c>
      <c r="AT38" s="277">
        <f>VLOOKUP(AM38,'Fruchtfolge Tabellen'!$E$3:$Q$231,9,FALSE)*(AN38/1000)</f>
        <v>0</v>
      </c>
      <c r="AU38" s="277">
        <f>VLOOKUP(AM38,'Fruchtfolge Tabellen'!$E$3:$Q$231,10,FALSE)*(AN38/1000)</f>
        <v>0</v>
      </c>
      <c r="AV38" s="936">
        <f>VLOOKUP(AM38,'Fruchtfolge Tabellen'!$E$3:$Q$231,11,FALSE)*(AN38/1000)</f>
        <v>0</v>
      </c>
      <c r="AW38" s="277">
        <f>VLOOKUP(AM38,'Fruchtfolge Tabellen'!$E$3:$Q$231,12,FALSE)*(AN38/1000)</f>
        <v>0</v>
      </c>
      <c r="AX38" s="277">
        <f>VLOOKUP(AM38,'Fruchtfolge Tabellen'!$E$3:$Q$231,13,FALSE)*(AN38/1000)</f>
        <v>0</v>
      </c>
      <c r="AY38" s="277">
        <f t="shared" si="2"/>
        <v>0</v>
      </c>
      <c r="AZ38" s="277">
        <f t="shared" si="6"/>
        <v>0</v>
      </c>
      <c r="BA38" s="936">
        <f t="shared" si="5"/>
        <v>0</v>
      </c>
      <c r="BB38" s="277">
        <f t="shared" si="5"/>
        <v>0</v>
      </c>
      <c r="BC38" s="277">
        <f t="shared" si="5"/>
        <v>0</v>
      </c>
      <c r="BD38" s="277">
        <f t="shared" si="5"/>
        <v>0</v>
      </c>
      <c r="BE38" s="277">
        <f t="shared" si="5"/>
        <v>0</v>
      </c>
      <c r="BF38" s="277">
        <f t="shared" si="5"/>
        <v>0</v>
      </c>
      <c r="BG38" s="277">
        <f t="shared" si="5"/>
        <v>0</v>
      </c>
      <c r="BH38" s="277">
        <f t="shared" si="5"/>
        <v>0</v>
      </c>
      <c r="BI38" s="277">
        <f t="shared" si="5"/>
        <v>0</v>
      </c>
    </row>
    <row r="39" spans="1:61" ht="19.149999999999999" customHeight="1" thickBot="1" x14ac:dyDescent="0.4">
      <c r="A39" s="933" t="s">
        <v>669</v>
      </c>
      <c r="B39" s="934"/>
      <c r="C39" s="918"/>
      <c r="D39" s="411"/>
      <c r="E39" s="934"/>
      <c r="F39" s="918"/>
      <c r="G39" s="935"/>
      <c r="H39" s="934"/>
      <c r="I39" s="918"/>
      <c r="J39" s="935"/>
      <c r="K39" s="865"/>
      <c r="L39" s="865"/>
      <c r="M39" s="865"/>
      <c r="O39" s="277">
        <f>VLOOKUP(A39,'Fruchtfolge Tabellen'!$B$3:$E$231,4,FALSE)</f>
        <v>0</v>
      </c>
      <c r="P39" s="277">
        <f t="shared" si="0"/>
        <v>0</v>
      </c>
      <c r="Q39" s="277">
        <f>VLOOKUP(O39,'Fruchtfolge Tabellen'!$E$3:$Q$231,4,FALSE)*(P39/1000)</f>
        <v>0</v>
      </c>
      <c r="R39" s="277">
        <f>VLOOKUP(O39,'Fruchtfolge Tabellen'!$E$3:$Q$231,5,FALSE)*(P39/1000)</f>
        <v>0</v>
      </c>
      <c r="S39" s="277">
        <f>VLOOKUP(O39,'Fruchtfolge Tabellen'!$E$3:$Q$231,6,FALSE)*(P39/1000)</f>
        <v>0</v>
      </c>
      <c r="T39" s="277">
        <f>VLOOKUP(O39,'Fruchtfolge Tabellen'!$E$3:$Q$231,7,FALSE)*(P39/1000)</f>
        <v>0</v>
      </c>
      <c r="U39" s="120">
        <f>VLOOKUP(O39,'Fruchtfolge Tabellen'!$E$3:$Q$231,8,FALSE)*(P39/1000)</f>
        <v>0</v>
      </c>
      <c r="V39" s="277">
        <f>VLOOKUP(O39,'Fruchtfolge Tabellen'!$E$3:$Q$231,9,FALSE)*(P39/1000)</f>
        <v>0</v>
      </c>
      <c r="W39" s="936">
        <f>VLOOKUP(O39,'Fruchtfolge Tabellen'!$E$3:$Q$231,10,FALSE)*(P39/1000)</f>
        <v>0</v>
      </c>
      <c r="X39" s="277">
        <f>VLOOKUP(O39,'Fruchtfolge Tabellen'!$E$3:$Q$231,11,FALSE)*(P39/1000)</f>
        <v>0</v>
      </c>
      <c r="Y39" s="277">
        <f>VLOOKUP(O39,'Fruchtfolge Tabellen'!$E$3:$Q$231,12,FALSE)*(P39/1000)</f>
        <v>0</v>
      </c>
      <c r="Z39" s="277">
        <f>VLOOKUP(O39,'Fruchtfolge Tabellen'!$E$3:$Q$231,13,FALSE)*(P39/1000)</f>
        <v>0</v>
      </c>
      <c r="AA39" s="277">
        <f>VLOOKUP(A39,'Fruchtfolge Tabellen'!$B$3:$E$231,4,FALSE)</f>
        <v>0</v>
      </c>
      <c r="AB39" s="277">
        <f t="shared" si="1"/>
        <v>0</v>
      </c>
      <c r="AC39" s="277">
        <f>VLOOKUP(AA39,'Fruchtfolge Tabellen'!$E$3:$Q$231,4,FALSE)*(AB39/1000)</f>
        <v>0</v>
      </c>
      <c r="AD39" s="277">
        <f>VLOOKUP(AA39,'Fruchtfolge Tabellen'!$E$3:$Q$231,5,FALSE)*(AB39/1000)</f>
        <v>0</v>
      </c>
      <c r="AE39" s="120">
        <f>VLOOKUP(AA39,'Fruchtfolge Tabellen'!$E$3:$Q$231,6,FALSE)*(AB39/1000)</f>
        <v>0</v>
      </c>
      <c r="AF39" s="277">
        <f>VLOOKUP(AA39,'Fruchtfolge Tabellen'!$E$3:$Q$231,7,FALSE)*(AB39/1000)</f>
        <v>0</v>
      </c>
      <c r="AG39" s="936">
        <f>VLOOKUP(AA39,'Fruchtfolge Tabellen'!$E$3:$Q$231,8,FALSE)*(AB39/1000)</f>
        <v>0</v>
      </c>
      <c r="AH39" s="277">
        <f>VLOOKUP(AA39,'Fruchtfolge Tabellen'!$E$3:$Q$231,9,FALSE)*(AB39/1000)</f>
        <v>0</v>
      </c>
      <c r="AI39" s="277">
        <f>VLOOKUP(AA39,'Fruchtfolge Tabellen'!$E$3:$Q$231,10,FALSE)*(AB39/1000)</f>
        <v>0</v>
      </c>
      <c r="AJ39" s="277">
        <f>VLOOKUP(AA39,'Fruchtfolge Tabellen'!$E$3:$Q$231,11,FALSE)*(AB39/1000)</f>
        <v>0</v>
      </c>
      <c r="AK39" s="277">
        <f>VLOOKUP(AA39,'Fruchtfolge Tabellen'!$E$3:$Q$231,12,FALSE)*(AB39/1000)</f>
        <v>0</v>
      </c>
      <c r="AL39" s="936">
        <f>VLOOKUP(AA39,'Fruchtfolge Tabellen'!$E$3:$Q$231,13,FALSE)*(AB39/1000)</f>
        <v>0</v>
      </c>
      <c r="AM39" s="277">
        <f>VLOOKUP(A39,'Fruchtfolge Tabellen'!$B$3:$E$231,4,FALSE)</f>
        <v>0</v>
      </c>
      <c r="AN39" s="277">
        <f t="shared" si="4"/>
        <v>0</v>
      </c>
      <c r="AO39" s="120">
        <f>VLOOKUP(AM39,'Fruchtfolge Tabellen'!$E$3:$Q$231,4,FALSE)*(AN39/1000)</f>
        <v>0</v>
      </c>
      <c r="AP39" s="277">
        <f>VLOOKUP(AM39,'Fruchtfolge Tabellen'!$E$3:$Q$231,5,FALSE)*(AN39/1000)</f>
        <v>0</v>
      </c>
      <c r="AQ39" s="936">
        <f>VLOOKUP(AM39,'Fruchtfolge Tabellen'!$E$3:$Q$231,6,FALSE)*(AN39/1000)</f>
        <v>0</v>
      </c>
      <c r="AR39" s="277">
        <f>VLOOKUP(AM39,'Fruchtfolge Tabellen'!$E$3:$Q$231,7,FALSE)*(AN39/1000)</f>
        <v>0</v>
      </c>
      <c r="AS39" s="120">
        <f>VLOOKUP(AM39,'Fruchtfolge Tabellen'!$E$3:$Q$231,8,FALSE)*(AN39/1000)</f>
        <v>0</v>
      </c>
      <c r="AT39" s="277">
        <f>VLOOKUP(AM39,'Fruchtfolge Tabellen'!$E$3:$Q$231,9,FALSE)*(AN39/1000)</f>
        <v>0</v>
      </c>
      <c r="AU39" s="277">
        <f>VLOOKUP(AM39,'Fruchtfolge Tabellen'!$E$3:$Q$231,10,FALSE)*(AN39/1000)</f>
        <v>0</v>
      </c>
      <c r="AV39" s="936">
        <f>VLOOKUP(AM39,'Fruchtfolge Tabellen'!$E$3:$Q$231,11,FALSE)*(AN39/1000)</f>
        <v>0</v>
      </c>
      <c r="AW39" s="277">
        <f>VLOOKUP(AM39,'Fruchtfolge Tabellen'!$E$3:$Q$231,12,FALSE)*(AN39/1000)</f>
        <v>0</v>
      </c>
      <c r="AX39" s="277">
        <f>VLOOKUP(AM39,'Fruchtfolge Tabellen'!$E$3:$Q$231,13,FALSE)*(AN39/1000)</f>
        <v>0</v>
      </c>
      <c r="AY39" s="277">
        <f t="shared" si="2"/>
        <v>0</v>
      </c>
      <c r="AZ39" s="277">
        <f t="shared" si="6"/>
        <v>0</v>
      </c>
      <c r="BA39" s="936">
        <f t="shared" si="5"/>
        <v>0</v>
      </c>
      <c r="BB39" s="277">
        <f t="shared" si="5"/>
        <v>0</v>
      </c>
      <c r="BC39" s="277">
        <f t="shared" si="5"/>
        <v>0</v>
      </c>
      <c r="BD39" s="277">
        <f t="shared" si="5"/>
        <v>0</v>
      </c>
      <c r="BE39" s="277">
        <f t="shared" si="5"/>
        <v>0</v>
      </c>
      <c r="BF39" s="277">
        <f t="shared" si="5"/>
        <v>0</v>
      </c>
      <c r="BG39" s="277">
        <f t="shared" si="5"/>
        <v>0</v>
      </c>
      <c r="BH39" s="277">
        <f t="shared" si="5"/>
        <v>0</v>
      </c>
      <c r="BI39" s="277">
        <f t="shared" si="5"/>
        <v>0</v>
      </c>
    </row>
    <row r="40" spans="1:61" ht="19.149999999999999" customHeight="1" thickBot="1" x14ac:dyDescent="0.4">
      <c r="A40" s="933" t="s">
        <v>669</v>
      </c>
      <c r="B40" s="934"/>
      <c r="C40" s="918"/>
      <c r="D40" s="411"/>
      <c r="E40" s="934"/>
      <c r="F40" s="918"/>
      <c r="G40" s="935"/>
      <c r="H40" s="934"/>
      <c r="I40" s="918"/>
      <c r="J40" s="935"/>
      <c r="K40" s="865"/>
      <c r="L40" s="865"/>
      <c r="M40" s="865"/>
      <c r="O40" s="277">
        <f>VLOOKUP(A40,'Fruchtfolge Tabellen'!$B$3:$E$231,4,FALSE)</f>
        <v>0</v>
      </c>
      <c r="P40" s="277">
        <f t="shared" si="0"/>
        <v>0</v>
      </c>
      <c r="Q40" s="277">
        <f>VLOOKUP(O40,'Fruchtfolge Tabellen'!$E$3:$Q$231,4,FALSE)*(P40/1000)</f>
        <v>0</v>
      </c>
      <c r="R40" s="277">
        <f>VLOOKUP(O40,'Fruchtfolge Tabellen'!$E$3:$Q$231,5,FALSE)*(P40/1000)</f>
        <v>0</v>
      </c>
      <c r="S40" s="277">
        <f>VLOOKUP(O40,'Fruchtfolge Tabellen'!$E$3:$Q$231,6,FALSE)*(P40/1000)</f>
        <v>0</v>
      </c>
      <c r="T40" s="277">
        <f>VLOOKUP(O40,'Fruchtfolge Tabellen'!$E$3:$Q$231,7,FALSE)*(P40/1000)</f>
        <v>0</v>
      </c>
      <c r="U40" s="120">
        <f>VLOOKUP(O40,'Fruchtfolge Tabellen'!$E$3:$Q$231,8,FALSE)*(P40/1000)</f>
        <v>0</v>
      </c>
      <c r="V40" s="277">
        <f>VLOOKUP(O40,'Fruchtfolge Tabellen'!$E$3:$Q$231,9,FALSE)*(P40/1000)</f>
        <v>0</v>
      </c>
      <c r="W40" s="936">
        <f>VLOOKUP(O40,'Fruchtfolge Tabellen'!$E$3:$Q$231,10,FALSE)*(P40/1000)</f>
        <v>0</v>
      </c>
      <c r="X40" s="277">
        <f>VLOOKUP(O40,'Fruchtfolge Tabellen'!$E$3:$Q$231,11,FALSE)*(P40/1000)</f>
        <v>0</v>
      </c>
      <c r="Y40" s="277">
        <f>VLOOKUP(O40,'Fruchtfolge Tabellen'!$E$3:$Q$231,12,FALSE)*(P40/1000)</f>
        <v>0</v>
      </c>
      <c r="Z40" s="277">
        <f>VLOOKUP(O40,'Fruchtfolge Tabellen'!$E$3:$Q$231,13,FALSE)*(P40/1000)</f>
        <v>0</v>
      </c>
      <c r="AA40" s="277">
        <f>VLOOKUP(A40,'Fruchtfolge Tabellen'!$B$3:$E$231,4,FALSE)</f>
        <v>0</v>
      </c>
      <c r="AB40" s="277">
        <f t="shared" si="1"/>
        <v>0</v>
      </c>
      <c r="AC40" s="277">
        <f>VLOOKUP(AA40,'Fruchtfolge Tabellen'!$E$3:$Q$231,4,FALSE)*(AB40/1000)</f>
        <v>0</v>
      </c>
      <c r="AD40" s="277">
        <f>VLOOKUP(AA40,'Fruchtfolge Tabellen'!$E$3:$Q$231,5,FALSE)*(AB40/1000)</f>
        <v>0</v>
      </c>
      <c r="AE40" s="120">
        <f>VLOOKUP(AA40,'Fruchtfolge Tabellen'!$E$3:$Q$231,6,FALSE)*(AB40/1000)</f>
        <v>0</v>
      </c>
      <c r="AF40" s="277">
        <f>VLOOKUP(AA40,'Fruchtfolge Tabellen'!$E$3:$Q$231,7,FALSE)*(AB40/1000)</f>
        <v>0</v>
      </c>
      <c r="AG40" s="936">
        <f>VLOOKUP(AA40,'Fruchtfolge Tabellen'!$E$3:$Q$231,8,FALSE)*(AB40/1000)</f>
        <v>0</v>
      </c>
      <c r="AH40" s="277">
        <f>VLOOKUP(AA40,'Fruchtfolge Tabellen'!$E$3:$Q$231,9,FALSE)*(AB40/1000)</f>
        <v>0</v>
      </c>
      <c r="AI40" s="277">
        <f>VLOOKUP(AA40,'Fruchtfolge Tabellen'!$E$3:$Q$231,10,FALSE)*(AB40/1000)</f>
        <v>0</v>
      </c>
      <c r="AJ40" s="277">
        <f>VLOOKUP(AA40,'Fruchtfolge Tabellen'!$E$3:$Q$231,11,FALSE)*(AB40/1000)</f>
        <v>0</v>
      </c>
      <c r="AK40" s="277">
        <f>VLOOKUP(AA40,'Fruchtfolge Tabellen'!$E$3:$Q$231,12,FALSE)*(AB40/1000)</f>
        <v>0</v>
      </c>
      <c r="AL40" s="936">
        <f>VLOOKUP(AA40,'Fruchtfolge Tabellen'!$E$3:$Q$231,13,FALSE)*(AB40/1000)</f>
        <v>0</v>
      </c>
      <c r="AM40" s="277">
        <f>VLOOKUP(A40,'Fruchtfolge Tabellen'!$B$3:$E$231,4,FALSE)</f>
        <v>0</v>
      </c>
      <c r="AN40" s="277">
        <f t="shared" si="4"/>
        <v>0</v>
      </c>
      <c r="AO40" s="120">
        <f>VLOOKUP(AM40,'Fruchtfolge Tabellen'!$E$3:$Q$231,4,FALSE)*(AN40/1000)</f>
        <v>0</v>
      </c>
      <c r="AP40" s="277">
        <f>VLOOKUP(AM40,'Fruchtfolge Tabellen'!$E$3:$Q$231,5,FALSE)*(AN40/1000)</f>
        <v>0</v>
      </c>
      <c r="AQ40" s="936">
        <f>VLOOKUP(AM40,'Fruchtfolge Tabellen'!$E$3:$Q$231,6,FALSE)*(AN40/1000)</f>
        <v>0</v>
      </c>
      <c r="AR40" s="277">
        <f>VLOOKUP(AM40,'Fruchtfolge Tabellen'!$E$3:$Q$231,7,FALSE)*(AN40/1000)</f>
        <v>0</v>
      </c>
      <c r="AS40" s="120">
        <f>VLOOKUP(AM40,'Fruchtfolge Tabellen'!$E$3:$Q$231,8,FALSE)*(AN40/1000)</f>
        <v>0</v>
      </c>
      <c r="AT40" s="277">
        <f>VLOOKUP(AM40,'Fruchtfolge Tabellen'!$E$3:$Q$231,9,FALSE)*(AN40/1000)</f>
        <v>0</v>
      </c>
      <c r="AU40" s="277">
        <f>VLOOKUP(AM40,'Fruchtfolge Tabellen'!$E$3:$Q$231,10,FALSE)*(AN40/1000)</f>
        <v>0</v>
      </c>
      <c r="AV40" s="936">
        <f>VLOOKUP(AM40,'Fruchtfolge Tabellen'!$E$3:$Q$231,11,FALSE)*(AN40/1000)</f>
        <v>0</v>
      </c>
      <c r="AW40" s="277">
        <f>VLOOKUP(AM40,'Fruchtfolge Tabellen'!$E$3:$Q$231,12,FALSE)*(AN40/1000)</f>
        <v>0</v>
      </c>
      <c r="AX40" s="277">
        <f>VLOOKUP(AM40,'Fruchtfolge Tabellen'!$E$3:$Q$231,13,FALSE)*(AN40/1000)</f>
        <v>0</v>
      </c>
      <c r="AY40" s="277">
        <f t="shared" si="2"/>
        <v>0</v>
      </c>
      <c r="AZ40" s="277">
        <f t="shared" si="6"/>
        <v>0</v>
      </c>
      <c r="BA40" s="936">
        <f t="shared" si="5"/>
        <v>0</v>
      </c>
      <c r="BB40" s="277">
        <f t="shared" si="5"/>
        <v>0</v>
      </c>
      <c r="BC40" s="277">
        <f t="shared" si="5"/>
        <v>0</v>
      </c>
      <c r="BD40" s="277">
        <f t="shared" si="5"/>
        <v>0</v>
      </c>
      <c r="BE40" s="277">
        <f t="shared" si="5"/>
        <v>0</v>
      </c>
      <c r="BF40" s="277">
        <f t="shared" si="5"/>
        <v>0</v>
      </c>
      <c r="BG40" s="277">
        <f t="shared" si="5"/>
        <v>0</v>
      </c>
      <c r="BH40" s="277">
        <f t="shared" si="5"/>
        <v>0</v>
      </c>
      <c r="BI40" s="277">
        <f t="shared" si="5"/>
        <v>0</v>
      </c>
    </row>
    <row r="41" spans="1:61" ht="19.149999999999999" customHeight="1" thickBot="1" x14ac:dyDescent="0.4">
      <c r="A41" s="933" t="s">
        <v>669</v>
      </c>
      <c r="B41" s="934"/>
      <c r="C41" s="918"/>
      <c r="D41" s="411"/>
      <c r="E41" s="934"/>
      <c r="F41" s="918"/>
      <c r="G41" s="935"/>
      <c r="H41" s="934"/>
      <c r="I41" s="918"/>
      <c r="J41" s="935"/>
      <c r="K41" s="865"/>
      <c r="L41" s="865"/>
      <c r="M41" s="865"/>
      <c r="O41" s="277">
        <f>VLOOKUP(A41,'Fruchtfolge Tabellen'!$B$3:$E$231,4,FALSE)</f>
        <v>0</v>
      </c>
      <c r="P41" s="277">
        <f t="shared" si="0"/>
        <v>0</v>
      </c>
      <c r="Q41" s="277">
        <f>VLOOKUP(O41,'Fruchtfolge Tabellen'!$E$3:$Q$231,4,FALSE)*(P41/1000)</f>
        <v>0</v>
      </c>
      <c r="R41" s="277">
        <f>VLOOKUP(O41,'Fruchtfolge Tabellen'!$E$3:$Q$231,5,FALSE)*(P41/1000)</f>
        <v>0</v>
      </c>
      <c r="S41" s="277">
        <f>VLOOKUP(O41,'Fruchtfolge Tabellen'!$E$3:$Q$231,6,FALSE)*(P41/1000)</f>
        <v>0</v>
      </c>
      <c r="T41" s="277">
        <f>VLOOKUP(O41,'Fruchtfolge Tabellen'!$E$3:$Q$231,7,FALSE)*(P41/1000)</f>
        <v>0</v>
      </c>
      <c r="U41" s="120">
        <f>VLOOKUP(O41,'Fruchtfolge Tabellen'!$E$3:$Q$231,8,FALSE)*(P41/1000)</f>
        <v>0</v>
      </c>
      <c r="V41" s="277">
        <f>VLOOKUP(O41,'Fruchtfolge Tabellen'!$E$3:$Q$231,9,FALSE)*(P41/1000)</f>
        <v>0</v>
      </c>
      <c r="W41" s="936">
        <f>VLOOKUP(O41,'Fruchtfolge Tabellen'!$E$3:$Q$231,10,FALSE)*(P41/1000)</f>
        <v>0</v>
      </c>
      <c r="X41" s="277">
        <f>VLOOKUP(O41,'Fruchtfolge Tabellen'!$E$3:$Q$231,11,FALSE)*(P41/1000)</f>
        <v>0</v>
      </c>
      <c r="Y41" s="277">
        <f>VLOOKUP(O41,'Fruchtfolge Tabellen'!$E$3:$Q$231,12,FALSE)*(P41/1000)</f>
        <v>0</v>
      </c>
      <c r="Z41" s="277">
        <f>VLOOKUP(O41,'Fruchtfolge Tabellen'!$E$3:$Q$231,13,FALSE)*(P41/1000)</f>
        <v>0</v>
      </c>
      <c r="AA41" s="277">
        <f>VLOOKUP(A41,'Fruchtfolge Tabellen'!$B$3:$E$231,4,FALSE)</f>
        <v>0</v>
      </c>
      <c r="AB41" s="277">
        <f t="shared" si="1"/>
        <v>0</v>
      </c>
      <c r="AC41" s="277">
        <f>VLOOKUP(AA41,'Fruchtfolge Tabellen'!$E$3:$Q$231,4,FALSE)*(AB41/1000)</f>
        <v>0</v>
      </c>
      <c r="AD41" s="277">
        <f>VLOOKUP(AA41,'Fruchtfolge Tabellen'!$E$3:$Q$231,5,FALSE)*(AB41/1000)</f>
        <v>0</v>
      </c>
      <c r="AE41" s="120">
        <f>VLOOKUP(AA41,'Fruchtfolge Tabellen'!$E$3:$Q$231,6,FALSE)*(AB41/1000)</f>
        <v>0</v>
      </c>
      <c r="AF41" s="277">
        <f>VLOOKUP(AA41,'Fruchtfolge Tabellen'!$E$3:$Q$231,7,FALSE)*(AB41/1000)</f>
        <v>0</v>
      </c>
      <c r="AG41" s="936">
        <f>VLOOKUP(AA41,'Fruchtfolge Tabellen'!$E$3:$Q$231,8,FALSE)*(AB41/1000)</f>
        <v>0</v>
      </c>
      <c r="AH41" s="277">
        <f>VLOOKUP(AA41,'Fruchtfolge Tabellen'!$E$3:$Q$231,9,FALSE)*(AB41/1000)</f>
        <v>0</v>
      </c>
      <c r="AI41" s="277">
        <f>VLOOKUP(AA41,'Fruchtfolge Tabellen'!$E$3:$Q$231,10,FALSE)*(AB41/1000)</f>
        <v>0</v>
      </c>
      <c r="AJ41" s="277">
        <f>VLOOKUP(AA41,'Fruchtfolge Tabellen'!$E$3:$Q$231,11,FALSE)*(AB41/1000)</f>
        <v>0</v>
      </c>
      <c r="AK41" s="277">
        <f>VLOOKUP(AA41,'Fruchtfolge Tabellen'!$E$3:$Q$231,12,FALSE)*(AB41/1000)</f>
        <v>0</v>
      </c>
      <c r="AL41" s="936">
        <f>VLOOKUP(AA41,'Fruchtfolge Tabellen'!$E$3:$Q$231,13,FALSE)*(AB41/1000)</f>
        <v>0</v>
      </c>
      <c r="AM41" s="277">
        <f>VLOOKUP(A41,'Fruchtfolge Tabellen'!$B$3:$E$231,4,FALSE)</f>
        <v>0</v>
      </c>
      <c r="AN41" s="277">
        <f t="shared" si="4"/>
        <v>0</v>
      </c>
      <c r="AO41" s="120">
        <f>VLOOKUP(AM41,'Fruchtfolge Tabellen'!$E$3:$Q$231,4,FALSE)*(AN41/1000)</f>
        <v>0</v>
      </c>
      <c r="AP41" s="277">
        <f>VLOOKUP(AM41,'Fruchtfolge Tabellen'!$E$3:$Q$231,5,FALSE)*(AN41/1000)</f>
        <v>0</v>
      </c>
      <c r="AQ41" s="936">
        <f>VLOOKUP(AM41,'Fruchtfolge Tabellen'!$E$3:$Q$231,6,FALSE)*(AN41/1000)</f>
        <v>0</v>
      </c>
      <c r="AR41" s="277">
        <f>VLOOKUP(AM41,'Fruchtfolge Tabellen'!$E$3:$Q$231,7,FALSE)*(AN41/1000)</f>
        <v>0</v>
      </c>
      <c r="AS41" s="120">
        <f>VLOOKUP(AM41,'Fruchtfolge Tabellen'!$E$3:$Q$231,8,FALSE)*(AN41/1000)</f>
        <v>0</v>
      </c>
      <c r="AT41" s="277">
        <f>VLOOKUP(AM41,'Fruchtfolge Tabellen'!$E$3:$Q$231,9,FALSE)*(AN41/1000)</f>
        <v>0</v>
      </c>
      <c r="AU41" s="277">
        <f>VLOOKUP(AM41,'Fruchtfolge Tabellen'!$E$3:$Q$231,10,FALSE)*(AN41/1000)</f>
        <v>0</v>
      </c>
      <c r="AV41" s="936">
        <f>VLOOKUP(AM41,'Fruchtfolge Tabellen'!$E$3:$Q$231,11,FALSE)*(AN41/1000)</f>
        <v>0</v>
      </c>
      <c r="AW41" s="277">
        <f>VLOOKUP(AM41,'Fruchtfolge Tabellen'!$E$3:$Q$231,12,FALSE)*(AN41/1000)</f>
        <v>0</v>
      </c>
      <c r="AX41" s="277">
        <f>VLOOKUP(AM41,'Fruchtfolge Tabellen'!$E$3:$Q$231,13,FALSE)*(AN41/1000)</f>
        <v>0</v>
      </c>
      <c r="AY41" s="277">
        <f t="shared" si="2"/>
        <v>0</v>
      </c>
      <c r="AZ41" s="277">
        <f t="shared" si="6"/>
        <v>0</v>
      </c>
      <c r="BA41" s="936">
        <f t="shared" si="5"/>
        <v>0</v>
      </c>
      <c r="BB41" s="277">
        <f t="shared" si="5"/>
        <v>0</v>
      </c>
      <c r="BC41" s="277">
        <f t="shared" si="5"/>
        <v>0</v>
      </c>
      <c r="BD41" s="277">
        <f t="shared" si="5"/>
        <v>0</v>
      </c>
      <c r="BE41" s="277">
        <f t="shared" si="5"/>
        <v>0</v>
      </c>
      <c r="BF41" s="277">
        <f t="shared" si="5"/>
        <v>0</v>
      </c>
      <c r="BG41" s="277">
        <f t="shared" si="5"/>
        <v>0</v>
      </c>
      <c r="BH41" s="277">
        <f t="shared" si="5"/>
        <v>0</v>
      </c>
      <c r="BI41" s="277">
        <f t="shared" si="5"/>
        <v>0</v>
      </c>
    </row>
    <row r="42" spans="1:61" ht="19.149999999999999" customHeight="1" thickBot="1" x14ac:dyDescent="0.4">
      <c r="A42" s="933" t="s">
        <v>669</v>
      </c>
      <c r="B42" s="934"/>
      <c r="C42" s="918"/>
      <c r="D42" s="411"/>
      <c r="E42" s="934"/>
      <c r="F42" s="918"/>
      <c r="G42" s="935"/>
      <c r="H42" s="934"/>
      <c r="I42" s="918"/>
      <c r="J42" s="935"/>
      <c r="K42" s="865"/>
      <c r="L42" s="865"/>
      <c r="M42" s="865"/>
      <c r="O42" s="277">
        <f>VLOOKUP(A42,'Fruchtfolge Tabellen'!$B$3:$E$231,4,FALSE)</f>
        <v>0</v>
      </c>
      <c r="P42" s="277">
        <f t="shared" si="0"/>
        <v>0</v>
      </c>
      <c r="Q42" s="277">
        <f>VLOOKUP(O42,'Fruchtfolge Tabellen'!$E$3:$Q$231,4,FALSE)*(P42/1000)</f>
        <v>0</v>
      </c>
      <c r="R42" s="277">
        <f>VLOOKUP(O42,'Fruchtfolge Tabellen'!$E$3:$Q$231,5,FALSE)*(P42/1000)</f>
        <v>0</v>
      </c>
      <c r="S42" s="277">
        <f>VLOOKUP(O42,'Fruchtfolge Tabellen'!$E$3:$Q$231,6,FALSE)*(P42/1000)</f>
        <v>0</v>
      </c>
      <c r="T42" s="277">
        <f>VLOOKUP(O42,'Fruchtfolge Tabellen'!$E$3:$Q$231,7,FALSE)*(P42/1000)</f>
        <v>0</v>
      </c>
      <c r="U42" s="120">
        <f>VLOOKUP(O42,'Fruchtfolge Tabellen'!$E$3:$Q$231,8,FALSE)*(P42/1000)</f>
        <v>0</v>
      </c>
      <c r="V42" s="277">
        <f>VLOOKUP(O42,'Fruchtfolge Tabellen'!$E$3:$Q$231,9,FALSE)*(P42/1000)</f>
        <v>0</v>
      </c>
      <c r="W42" s="936">
        <f>VLOOKUP(O42,'Fruchtfolge Tabellen'!$E$3:$Q$231,10,FALSE)*(P42/1000)</f>
        <v>0</v>
      </c>
      <c r="X42" s="277">
        <f>VLOOKUP(O42,'Fruchtfolge Tabellen'!$E$3:$Q$231,11,FALSE)*(P42/1000)</f>
        <v>0</v>
      </c>
      <c r="Y42" s="277">
        <f>VLOOKUP(O42,'Fruchtfolge Tabellen'!$E$3:$Q$231,12,FALSE)*(P42/1000)</f>
        <v>0</v>
      </c>
      <c r="Z42" s="277">
        <f>VLOOKUP(O42,'Fruchtfolge Tabellen'!$E$3:$Q$231,13,FALSE)*(P42/1000)</f>
        <v>0</v>
      </c>
      <c r="AA42" s="277">
        <f>VLOOKUP(A42,'Fruchtfolge Tabellen'!$B$3:$E$231,4,FALSE)</f>
        <v>0</v>
      </c>
      <c r="AB42" s="277">
        <f t="shared" si="1"/>
        <v>0</v>
      </c>
      <c r="AC42" s="277">
        <f>VLOOKUP(AA42,'Fruchtfolge Tabellen'!$E$3:$Q$231,4,FALSE)*(AB42/1000)</f>
        <v>0</v>
      </c>
      <c r="AD42" s="277">
        <f>VLOOKUP(AA42,'Fruchtfolge Tabellen'!$E$3:$Q$231,5,FALSE)*(AB42/1000)</f>
        <v>0</v>
      </c>
      <c r="AE42" s="120">
        <f>VLOOKUP(AA42,'Fruchtfolge Tabellen'!$E$3:$Q$231,6,FALSE)*(AB42/1000)</f>
        <v>0</v>
      </c>
      <c r="AF42" s="277">
        <f>VLOOKUP(AA42,'Fruchtfolge Tabellen'!$E$3:$Q$231,7,FALSE)*(AB42/1000)</f>
        <v>0</v>
      </c>
      <c r="AG42" s="936">
        <f>VLOOKUP(AA42,'Fruchtfolge Tabellen'!$E$3:$Q$231,8,FALSE)*(AB42/1000)</f>
        <v>0</v>
      </c>
      <c r="AH42" s="277">
        <f>VLOOKUP(AA42,'Fruchtfolge Tabellen'!$E$3:$Q$231,9,FALSE)*(AB42/1000)</f>
        <v>0</v>
      </c>
      <c r="AI42" s="277">
        <f>VLOOKUP(AA42,'Fruchtfolge Tabellen'!$E$3:$Q$231,10,FALSE)*(AB42/1000)</f>
        <v>0</v>
      </c>
      <c r="AJ42" s="277">
        <f>VLOOKUP(AA42,'Fruchtfolge Tabellen'!$E$3:$Q$231,11,FALSE)*(AB42/1000)</f>
        <v>0</v>
      </c>
      <c r="AK42" s="277">
        <f>VLOOKUP(AA42,'Fruchtfolge Tabellen'!$E$3:$Q$231,12,FALSE)*(AB42/1000)</f>
        <v>0</v>
      </c>
      <c r="AL42" s="936">
        <f>VLOOKUP(AA42,'Fruchtfolge Tabellen'!$E$3:$Q$231,13,FALSE)*(AB42/1000)</f>
        <v>0</v>
      </c>
      <c r="AM42" s="277">
        <f>VLOOKUP(A42,'Fruchtfolge Tabellen'!$B$3:$E$231,4,FALSE)</f>
        <v>0</v>
      </c>
      <c r="AN42" s="277">
        <f t="shared" si="4"/>
        <v>0</v>
      </c>
      <c r="AO42" s="120">
        <f>VLOOKUP(AM42,'Fruchtfolge Tabellen'!$E$3:$Q$231,4,FALSE)*(AN42/1000)</f>
        <v>0</v>
      </c>
      <c r="AP42" s="277">
        <f>VLOOKUP(AM42,'Fruchtfolge Tabellen'!$E$3:$Q$231,5,FALSE)*(AN42/1000)</f>
        <v>0</v>
      </c>
      <c r="AQ42" s="936">
        <f>VLOOKUP(AM42,'Fruchtfolge Tabellen'!$E$3:$Q$231,6,FALSE)*(AN42/1000)</f>
        <v>0</v>
      </c>
      <c r="AR42" s="277">
        <f>VLOOKUP(AM42,'Fruchtfolge Tabellen'!$E$3:$Q$231,7,FALSE)*(AN42/1000)</f>
        <v>0</v>
      </c>
      <c r="AS42" s="120">
        <f>VLOOKUP(AM42,'Fruchtfolge Tabellen'!$E$3:$Q$231,8,FALSE)*(AN42/1000)</f>
        <v>0</v>
      </c>
      <c r="AT42" s="277">
        <f>VLOOKUP(AM42,'Fruchtfolge Tabellen'!$E$3:$Q$231,9,FALSE)*(AN42/1000)</f>
        <v>0</v>
      </c>
      <c r="AU42" s="277">
        <f>VLOOKUP(AM42,'Fruchtfolge Tabellen'!$E$3:$Q$231,10,FALSE)*(AN42/1000)</f>
        <v>0</v>
      </c>
      <c r="AV42" s="936">
        <f>VLOOKUP(AM42,'Fruchtfolge Tabellen'!$E$3:$Q$231,11,FALSE)*(AN42/1000)</f>
        <v>0</v>
      </c>
      <c r="AW42" s="277">
        <f>VLOOKUP(AM42,'Fruchtfolge Tabellen'!$E$3:$Q$231,12,FALSE)*(AN42/1000)</f>
        <v>0</v>
      </c>
      <c r="AX42" s="277">
        <f>VLOOKUP(AM42,'Fruchtfolge Tabellen'!$E$3:$Q$231,13,FALSE)*(AN42/1000)</f>
        <v>0</v>
      </c>
      <c r="AY42" s="277">
        <f t="shared" si="2"/>
        <v>0</v>
      </c>
      <c r="AZ42" s="277">
        <f t="shared" si="6"/>
        <v>0</v>
      </c>
      <c r="BA42" s="936">
        <f t="shared" si="5"/>
        <v>0</v>
      </c>
      <c r="BB42" s="277">
        <f t="shared" si="5"/>
        <v>0</v>
      </c>
      <c r="BC42" s="277">
        <f t="shared" si="5"/>
        <v>0</v>
      </c>
      <c r="BD42" s="277">
        <f t="shared" si="5"/>
        <v>0</v>
      </c>
      <c r="BE42" s="277">
        <f t="shared" si="5"/>
        <v>0</v>
      </c>
      <c r="BF42" s="277">
        <f t="shared" si="5"/>
        <v>0</v>
      </c>
      <c r="BG42" s="277">
        <f t="shared" si="5"/>
        <v>0</v>
      </c>
      <c r="BH42" s="277">
        <f t="shared" si="5"/>
        <v>0</v>
      </c>
      <c r="BI42" s="277">
        <f t="shared" si="5"/>
        <v>0</v>
      </c>
    </row>
    <row r="43" spans="1:61" ht="19.149999999999999" customHeight="1" thickBot="1" x14ac:dyDescent="0.4">
      <c r="A43" s="933" t="s">
        <v>669</v>
      </c>
      <c r="B43" s="934"/>
      <c r="C43" s="918"/>
      <c r="D43" s="411"/>
      <c r="E43" s="934"/>
      <c r="F43" s="918"/>
      <c r="G43" s="935"/>
      <c r="H43" s="934"/>
      <c r="I43" s="918"/>
      <c r="J43" s="935"/>
      <c r="K43" s="865"/>
      <c r="L43" s="865"/>
      <c r="M43" s="865"/>
      <c r="O43" s="277">
        <f>VLOOKUP(A43,'Fruchtfolge Tabellen'!$B$3:$E$231,4,FALSE)</f>
        <v>0</v>
      </c>
      <c r="P43" s="277">
        <f t="shared" si="0"/>
        <v>0</v>
      </c>
      <c r="Q43" s="277">
        <f>VLOOKUP(O43,'Fruchtfolge Tabellen'!$E$3:$Q$231,4,FALSE)*(P43/1000)</f>
        <v>0</v>
      </c>
      <c r="R43" s="277">
        <f>VLOOKUP(O43,'Fruchtfolge Tabellen'!$E$3:$Q$231,5,FALSE)*(P43/1000)</f>
        <v>0</v>
      </c>
      <c r="S43" s="277">
        <f>VLOOKUP(O43,'Fruchtfolge Tabellen'!$E$3:$Q$231,6,FALSE)*(P43/1000)</f>
        <v>0</v>
      </c>
      <c r="T43" s="277">
        <f>VLOOKUP(O43,'Fruchtfolge Tabellen'!$E$3:$Q$231,7,FALSE)*(P43/1000)</f>
        <v>0</v>
      </c>
      <c r="U43" s="120">
        <f>VLOOKUP(O43,'Fruchtfolge Tabellen'!$E$3:$Q$231,8,FALSE)*(P43/1000)</f>
        <v>0</v>
      </c>
      <c r="V43" s="277">
        <f>VLOOKUP(O43,'Fruchtfolge Tabellen'!$E$3:$Q$231,9,FALSE)*(P43/1000)</f>
        <v>0</v>
      </c>
      <c r="W43" s="936">
        <f>VLOOKUP(O43,'Fruchtfolge Tabellen'!$E$3:$Q$231,10,FALSE)*(P43/1000)</f>
        <v>0</v>
      </c>
      <c r="X43" s="277">
        <f>VLOOKUP(O43,'Fruchtfolge Tabellen'!$E$3:$Q$231,11,FALSE)*(P43/1000)</f>
        <v>0</v>
      </c>
      <c r="Y43" s="277">
        <f>VLOOKUP(O43,'Fruchtfolge Tabellen'!$E$3:$Q$231,12,FALSE)*(P43/1000)</f>
        <v>0</v>
      </c>
      <c r="Z43" s="277">
        <f>VLOOKUP(O43,'Fruchtfolge Tabellen'!$E$3:$Q$231,13,FALSE)*(P43/1000)</f>
        <v>0</v>
      </c>
      <c r="AA43" s="277">
        <f>VLOOKUP(A43,'Fruchtfolge Tabellen'!$B$3:$E$231,4,FALSE)</f>
        <v>0</v>
      </c>
      <c r="AB43" s="277">
        <f t="shared" si="1"/>
        <v>0</v>
      </c>
      <c r="AC43" s="277">
        <f>VLOOKUP(AA43,'Fruchtfolge Tabellen'!$E$3:$Q$231,4,FALSE)*(AB43/1000)</f>
        <v>0</v>
      </c>
      <c r="AD43" s="277">
        <f>VLOOKUP(AA43,'Fruchtfolge Tabellen'!$E$3:$Q$231,5,FALSE)*(AB43/1000)</f>
        <v>0</v>
      </c>
      <c r="AE43" s="120">
        <f>VLOOKUP(AA43,'Fruchtfolge Tabellen'!$E$3:$Q$231,6,FALSE)*(AB43/1000)</f>
        <v>0</v>
      </c>
      <c r="AF43" s="277">
        <f>VLOOKUP(AA43,'Fruchtfolge Tabellen'!$E$3:$Q$231,7,FALSE)*(AB43/1000)</f>
        <v>0</v>
      </c>
      <c r="AG43" s="936">
        <f>VLOOKUP(AA43,'Fruchtfolge Tabellen'!$E$3:$Q$231,8,FALSE)*(AB43/1000)</f>
        <v>0</v>
      </c>
      <c r="AH43" s="277">
        <f>VLOOKUP(AA43,'Fruchtfolge Tabellen'!$E$3:$Q$231,9,FALSE)*(AB43/1000)</f>
        <v>0</v>
      </c>
      <c r="AI43" s="277">
        <f>VLOOKUP(AA43,'Fruchtfolge Tabellen'!$E$3:$Q$231,10,FALSE)*(AB43/1000)</f>
        <v>0</v>
      </c>
      <c r="AJ43" s="277">
        <f>VLOOKUP(AA43,'Fruchtfolge Tabellen'!$E$3:$Q$231,11,FALSE)*(AB43/1000)</f>
        <v>0</v>
      </c>
      <c r="AK43" s="277">
        <f>VLOOKUP(AA43,'Fruchtfolge Tabellen'!$E$3:$Q$231,12,FALSE)*(AB43/1000)</f>
        <v>0</v>
      </c>
      <c r="AL43" s="936">
        <f>VLOOKUP(AA43,'Fruchtfolge Tabellen'!$E$3:$Q$231,13,FALSE)*(AB43/1000)</f>
        <v>0</v>
      </c>
      <c r="AM43" s="277">
        <f>VLOOKUP(A43,'Fruchtfolge Tabellen'!$B$3:$E$231,4,FALSE)</f>
        <v>0</v>
      </c>
      <c r="AN43" s="277">
        <f t="shared" si="4"/>
        <v>0</v>
      </c>
      <c r="AO43" s="120">
        <f>VLOOKUP(AM43,'Fruchtfolge Tabellen'!$E$3:$Q$231,4,FALSE)*(AN43/1000)</f>
        <v>0</v>
      </c>
      <c r="AP43" s="277">
        <f>VLOOKUP(AM43,'Fruchtfolge Tabellen'!$E$3:$Q$231,5,FALSE)*(AN43/1000)</f>
        <v>0</v>
      </c>
      <c r="AQ43" s="936">
        <f>VLOOKUP(AM43,'Fruchtfolge Tabellen'!$E$3:$Q$231,6,FALSE)*(AN43/1000)</f>
        <v>0</v>
      </c>
      <c r="AR43" s="277">
        <f>VLOOKUP(AM43,'Fruchtfolge Tabellen'!$E$3:$Q$231,7,FALSE)*(AN43/1000)</f>
        <v>0</v>
      </c>
      <c r="AS43" s="120">
        <f>VLOOKUP(AM43,'Fruchtfolge Tabellen'!$E$3:$Q$231,8,FALSE)*(AN43/1000)</f>
        <v>0</v>
      </c>
      <c r="AT43" s="277">
        <f>VLOOKUP(AM43,'Fruchtfolge Tabellen'!$E$3:$Q$231,9,FALSE)*(AN43/1000)</f>
        <v>0</v>
      </c>
      <c r="AU43" s="277">
        <f>VLOOKUP(AM43,'Fruchtfolge Tabellen'!$E$3:$Q$231,10,FALSE)*(AN43/1000)</f>
        <v>0</v>
      </c>
      <c r="AV43" s="936">
        <f>VLOOKUP(AM43,'Fruchtfolge Tabellen'!$E$3:$Q$231,11,FALSE)*(AN43/1000)</f>
        <v>0</v>
      </c>
      <c r="AW43" s="277">
        <f>VLOOKUP(AM43,'Fruchtfolge Tabellen'!$E$3:$Q$231,12,FALSE)*(AN43/1000)</f>
        <v>0</v>
      </c>
      <c r="AX43" s="277">
        <f>VLOOKUP(AM43,'Fruchtfolge Tabellen'!$E$3:$Q$231,13,FALSE)*(AN43/1000)</f>
        <v>0</v>
      </c>
      <c r="AY43" s="277">
        <f t="shared" si="2"/>
        <v>0</v>
      </c>
      <c r="AZ43" s="277">
        <f t="shared" si="6"/>
        <v>0</v>
      </c>
      <c r="BA43" s="936">
        <f t="shared" si="5"/>
        <v>0</v>
      </c>
      <c r="BB43" s="277">
        <f t="shared" si="5"/>
        <v>0</v>
      </c>
      <c r="BC43" s="277">
        <f t="shared" si="5"/>
        <v>0</v>
      </c>
      <c r="BD43" s="277">
        <f t="shared" si="5"/>
        <v>0</v>
      </c>
      <c r="BE43" s="277">
        <f t="shared" si="5"/>
        <v>0</v>
      </c>
      <c r="BF43" s="277">
        <f t="shared" si="5"/>
        <v>0</v>
      </c>
      <c r="BG43" s="277">
        <f t="shared" si="5"/>
        <v>0</v>
      </c>
      <c r="BH43" s="277">
        <f t="shared" si="5"/>
        <v>0</v>
      </c>
      <c r="BI43" s="277">
        <f t="shared" si="5"/>
        <v>0</v>
      </c>
    </row>
    <row r="44" spans="1:61" ht="19.149999999999999" customHeight="1" thickBot="1" x14ac:dyDescent="0.4">
      <c r="A44" s="933" t="s">
        <v>669</v>
      </c>
      <c r="B44" s="934"/>
      <c r="C44" s="918"/>
      <c r="D44" s="411"/>
      <c r="E44" s="934"/>
      <c r="F44" s="918"/>
      <c r="G44" s="935"/>
      <c r="H44" s="934"/>
      <c r="I44" s="918"/>
      <c r="J44" s="935"/>
      <c r="K44" s="865"/>
      <c r="L44" s="865"/>
      <c r="M44" s="865"/>
      <c r="O44" s="277">
        <f>VLOOKUP(A44,'Fruchtfolge Tabellen'!$B$3:$E$231,4,FALSE)</f>
        <v>0</v>
      </c>
      <c r="P44" s="277">
        <f t="shared" si="0"/>
        <v>0</v>
      </c>
      <c r="Q44" s="277">
        <f>VLOOKUP(O44,'Fruchtfolge Tabellen'!$E$3:$Q$231,4,FALSE)*(P44/1000)</f>
        <v>0</v>
      </c>
      <c r="R44" s="277">
        <f>VLOOKUP(O44,'Fruchtfolge Tabellen'!$E$3:$Q$231,5,FALSE)*(P44/1000)</f>
        <v>0</v>
      </c>
      <c r="S44" s="277">
        <f>VLOOKUP(O44,'Fruchtfolge Tabellen'!$E$3:$Q$231,6,FALSE)*(P44/1000)</f>
        <v>0</v>
      </c>
      <c r="T44" s="277">
        <f>VLOOKUP(O44,'Fruchtfolge Tabellen'!$E$3:$Q$231,7,FALSE)*(P44/1000)</f>
        <v>0</v>
      </c>
      <c r="U44" s="120">
        <f>VLOOKUP(O44,'Fruchtfolge Tabellen'!$E$3:$Q$231,8,FALSE)*(P44/1000)</f>
        <v>0</v>
      </c>
      <c r="V44" s="277">
        <f>VLOOKUP(O44,'Fruchtfolge Tabellen'!$E$3:$Q$231,9,FALSE)*(P44/1000)</f>
        <v>0</v>
      </c>
      <c r="W44" s="936">
        <f>VLOOKUP(O44,'Fruchtfolge Tabellen'!$E$3:$Q$231,10,FALSE)*(P44/1000)</f>
        <v>0</v>
      </c>
      <c r="X44" s="277">
        <f>VLOOKUP(O44,'Fruchtfolge Tabellen'!$E$3:$Q$231,11,FALSE)*(P44/1000)</f>
        <v>0</v>
      </c>
      <c r="Y44" s="277">
        <f>VLOOKUP(O44,'Fruchtfolge Tabellen'!$E$3:$Q$231,12,FALSE)*(P44/1000)</f>
        <v>0</v>
      </c>
      <c r="Z44" s="277">
        <f>VLOOKUP(O44,'Fruchtfolge Tabellen'!$E$3:$Q$231,13,FALSE)*(P44/1000)</f>
        <v>0</v>
      </c>
      <c r="AA44" s="277">
        <f>VLOOKUP(A44,'Fruchtfolge Tabellen'!$B$3:$E$231,4,FALSE)</f>
        <v>0</v>
      </c>
      <c r="AB44" s="277">
        <f t="shared" si="1"/>
        <v>0</v>
      </c>
      <c r="AC44" s="277">
        <f>VLOOKUP(AA44,'Fruchtfolge Tabellen'!$E$3:$Q$231,4,FALSE)*(AB44/1000)</f>
        <v>0</v>
      </c>
      <c r="AD44" s="277">
        <f>VLOOKUP(AA44,'Fruchtfolge Tabellen'!$E$3:$Q$231,5,FALSE)*(AB44/1000)</f>
        <v>0</v>
      </c>
      <c r="AE44" s="120">
        <f>VLOOKUP(AA44,'Fruchtfolge Tabellen'!$E$3:$Q$231,6,FALSE)*(AB44/1000)</f>
        <v>0</v>
      </c>
      <c r="AF44" s="277">
        <f>VLOOKUP(AA44,'Fruchtfolge Tabellen'!$E$3:$Q$231,7,FALSE)*(AB44/1000)</f>
        <v>0</v>
      </c>
      <c r="AG44" s="936">
        <f>VLOOKUP(AA44,'Fruchtfolge Tabellen'!$E$3:$Q$231,8,FALSE)*(AB44/1000)</f>
        <v>0</v>
      </c>
      <c r="AH44" s="277">
        <f>VLOOKUP(AA44,'Fruchtfolge Tabellen'!$E$3:$Q$231,9,FALSE)*(AB44/1000)</f>
        <v>0</v>
      </c>
      <c r="AI44" s="277">
        <f>VLOOKUP(AA44,'Fruchtfolge Tabellen'!$E$3:$Q$231,10,FALSE)*(AB44/1000)</f>
        <v>0</v>
      </c>
      <c r="AJ44" s="277">
        <f>VLOOKUP(AA44,'Fruchtfolge Tabellen'!$E$3:$Q$231,11,FALSE)*(AB44/1000)</f>
        <v>0</v>
      </c>
      <c r="AK44" s="277">
        <f>VLOOKUP(AA44,'Fruchtfolge Tabellen'!$E$3:$Q$231,12,FALSE)*(AB44/1000)</f>
        <v>0</v>
      </c>
      <c r="AL44" s="936">
        <f>VLOOKUP(AA44,'Fruchtfolge Tabellen'!$E$3:$Q$231,13,FALSE)*(AB44/1000)</f>
        <v>0</v>
      </c>
      <c r="AM44" s="277">
        <f>VLOOKUP(A44,'Fruchtfolge Tabellen'!$B$3:$E$231,4,FALSE)</f>
        <v>0</v>
      </c>
      <c r="AN44" s="277">
        <f t="shared" si="4"/>
        <v>0</v>
      </c>
      <c r="AO44" s="120">
        <f>VLOOKUP(AM44,'Fruchtfolge Tabellen'!$E$3:$Q$231,4,FALSE)*(AN44/1000)</f>
        <v>0</v>
      </c>
      <c r="AP44" s="277">
        <f>VLOOKUP(AM44,'Fruchtfolge Tabellen'!$E$3:$Q$231,5,FALSE)*(AN44/1000)</f>
        <v>0</v>
      </c>
      <c r="AQ44" s="936">
        <f>VLOOKUP(AM44,'Fruchtfolge Tabellen'!$E$3:$Q$231,6,FALSE)*(AN44/1000)</f>
        <v>0</v>
      </c>
      <c r="AR44" s="277">
        <f>VLOOKUP(AM44,'Fruchtfolge Tabellen'!$E$3:$Q$231,7,FALSE)*(AN44/1000)</f>
        <v>0</v>
      </c>
      <c r="AS44" s="120">
        <f>VLOOKUP(AM44,'Fruchtfolge Tabellen'!$E$3:$Q$231,8,FALSE)*(AN44/1000)</f>
        <v>0</v>
      </c>
      <c r="AT44" s="277">
        <f>VLOOKUP(AM44,'Fruchtfolge Tabellen'!$E$3:$Q$231,9,FALSE)*(AN44/1000)</f>
        <v>0</v>
      </c>
      <c r="AU44" s="277">
        <f>VLOOKUP(AM44,'Fruchtfolge Tabellen'!$E$3:$Q$231,10,FALSE)*(AN44/1000)</f>
        <v>0</v>
      </c>
      <c r="AV44" s="936">
        <f>VLOOKUP(AM44,'Fruchtfolge Tabellen'!$E$3:$Q$231,11,FALSE)*(AN44/1000)</f>
        <v>0</v>
      </c>
      <c r="AW44" s="277">
        <f>VLOOKUP(AM44,'Fruchtfolge Tabellen'!$E$3:$Q$231,12,FALSE)*(AN44/1000)</f>
        <v>0</v>
      </c>
      <c r="AX44" s="277">
        <f>VLOOKUP(AM44,'Fruchtfolge Tabellen'!$E$3:$Q$231,13,FALSE)*(AN44/1000)</f>
        <v>0</v>
      </c>
      <c r="AY44" s="277">
        <f t="shared" si="2"/>
        <v>0</v>
      </c>
      <c r="AZ44" s="277">
        <f t="shared" si="6"/>
        <v>0</v>
      </c>
      <c r="BA44" s="936">
        <f t="shared" si="5"/>
        <v>0</v>
      </c>
      <c r="BB44" s="277">
        <f t="shared" si="5"/>
        <v>0</v>
      </c>
      <c r="BC44" s="277">
        <f t="shared" si="5"/>
        <v>0</v>
      </c>
      <c r="BD44" s="277">
        <f t="shared" si="5"/>
        <v>0</v>
      </c>
      <c r="BE44" s="277">
        <f t="shared" si="5"/>
        <v>0</v>
      </c>
      <c r="BF44" s="277">
        <f t="shared" si="5"/>
        <v>0</v>
      </c>
      <c r="BG44" s="277">
        <f t="shared" si="5"/>
        <v>0</v>
      </c>
      <c r="BH44" s="277">
        <f t="shared" si="5"/>
        <v>0</v>
      </c>
      <c r="BI44" s="277">
        <f t="shared" si="5"/>
        <v>0</v>
      </c>
    </row>
    <row r="45" spans="1:61" ht="19.149999999999999" customHeight="1" thickBot="1" x14ac:dyDescent="0.4">
      <c r="A45" s="933" t="s">
        <v>669</v>
      </c>
      <c r="B45" s="934"/>
      <c r="C45" s="918"/>
      <c r="D45" s="411"/>
      <c r="E45" s="934"/>
      <c r="F45" s="918"/>
      <c r="G45" s="935"/>
      <c r="H45" s="934"/>
      <c r="I45" s="918"/>
      <c r="J45" s="935"/>
      <c r="K45" s="865"/>
      <c r="L45" s="865"/>
      <c r="M45" s="865"/>
      <c r="O45" s="277">
        <f>VLOOKUP(A45,'Fruchtfolge Tabellen'!$B$3:$E$231,4,FALSE)</f>
        <v>0</v>
      </c>
      <c r="P45" s="277">
        <f t="shared" si="0"/>
        <v>0</v>
      </c>
      <c r="Q45" s="277">
        <f>VLOOKUP(O45,'Fruchtfolge Tabellen'!$E$3:$Q$231,4,FALSE)*(P45/1000)</f>
        <v>0</v>
      </c>
      <c r="R45" s="277">
        <f>VLOOKUP(O45,'Fruchtfolge Tabellen'!$E$3:$Q$231,5,FALSE)*(P45/1000)</f>
        <v>0</v>
      </c>
      <c r="S45" s="277">
        <f>VLOOKUP(O45,'Fruchtfolge Tabellen'!$E$3:$Q$231,6,FALSE)*(P45/1000)</f>
        <v>0</v>
      </c>
      <c r="T45" s="277">
        <f>VLOOKUP(O45,'Fruchtfolge Tabellen'!$E$3:$Q$231,7,FALSE)*(P45/1000)</f>
        <v>0</v>
      </c>
      <c r="U45" s="120">
        <f>VLOOKUP(O45,'Fruchtfolge Tabellen'!$E$3:$Q$231,8,FALSE)*(P45/1000)</f>
        <v>0</v>
      </c>
      <c r="V45" s="277">
        <f>VLOOKUP(O45,'Fruchtfolge Tabellen'!$E$3:$Q$231,9,FALSE)*(P45/1000)</f>
        <v>0</v>
      </c>
      <c r="W45" s="936">
        <f>VLOOKUP(O45,'Fruchtfolge Tabellen'!$E$3:$Q$231,10,FALSE)*(P45/1000)</f>
        <v>0</v>
      </c>
      <c r="X45" s="277">
        <f>VLOOKUP(O45,'Fruchtfolge Tabellen'!$E$3:$Q$231,11,FALSE)*(P45/1000)</f>
        <v>0</v>
      </c>
      <c r="Y45" s="277">
        <f>VLOOKUP(O45,'Fruchtfolge Tabellen'!$E$3:$Q$231,12,FALSE)*(P45/1000)</f>
        <v>0</v>
      </c>
      <c r="Z45" s="277">
        <f>VLOOKUP(O45,'Fruchtfolge Tabellen'!$E$3:$Q$231,13,FALSE)*(P45/1000)</f>
        <v>0</v>
      </c>
      <c r="AA45" s="277">
        <f>VLOOKUP(A45,'Fruchtfolge Tabellen'!$B$3:$E$231,4,FALSE)</f>
        <v>0</v>
      </c>
      <c r="AB45" s="277">
        <f t="shared" si="1"/>
        <v>0</v>
      </c>
      <c r="AC45" s="277">
        <f>VLOOKUP(AA45,'Fruchtfolge Tabellen'!$E$3:$Q$231,4,FALSE)*(AB45/1000)</f>
        <v>0</v>
      </c>
      <c r="AD45" s="277">
        <f>VLOOKUP(AA45,'Fruchtfolge Tabellen'!$E$3:$Q$231,5,FALSE)*(AB45/1000)</f>
        <v>0</v>
      </c>
      <c r="AE45" s="120">
        <f>VLOOKUP(AA45,'Fruchtfolge Tabellen'!$E$3:$Q$231,6,FALSE)*(AB45/1000)</f>
        <v>0</v>
      </c>
      <c r="AF45" s="277">
        <f>VLOOKUP(AA45,'Fruchtfolge Tabellen'!$E$3:$Q$231,7,FALSE)*(AB45/1000)</f>
        <v>0</v>
      </c>
      <c r="AG45" s="936">
        <f>VLOOKUP(AA45,'Fruchtfolge Tabellen'!$E$3:$Q$231,8,FALSE)*(AB45/1000)</f>
        <v>0</v>
      </c>
      <c r="AH45" s="277">
        <f>VLOOKUP(AA45,'Fruchtfolge Tabellen'!$E$3:$Q$231,9,FALSE)*(AB45/1000)</f>
        <v>0</v>
      </c>
      <c r="AI45" s="277">
        <f>VLOOKUP(AA45,'Fruchtfolge Tabellen'!$E$3:$Q$231,10,FALSE)*(AB45/1000)</f>
        <v>0</v>
      </c>
      <c r="AJ45" s="277">
        <f>VLOOKUP(AA45,'Fruchtfolge Tabellen'!$E$3:$Q$231,11,FALSE)*(AB45/1000)</f>
        <v>0</v>
      </c>
      <c r="AK45" s="277">
        <f>VLOOKUP(AA45,'Fruchtfolge Tabellen'!$E$3:$Q$231,12,FALSE)*(AB45/1000)</f>
        <v>0</v>
      </c>
      <c r="AL45" s="936">
        <f>VLOOKUP(AA45,'Fruchtfolge Tabellen'!$E$3:$Q$231,13,FALSE)*(AB45/1000)</f>
        <v>0</v>
      </c>
      <c r="AM45" s="277">
        <f>VLOOKUP(A45,'Fruchtfolge Tabellen'!$B$3:$E$231,4,FALSE)</f>
        <v>0</v>
      </c>
      <c r="AN45" s="277">
        <f t="shared" si="4"/>
        <v>0</v>
      </c>
      <c r="AO45" s="120">
        <f>VLOOKUP(AM45,'Fruchtfolge Tabellen'!$E$3:$Q$231,4,FALSE)*(AN45/1000)</f>
        <v>0</v>
      </c>
      <c r="AP45" s="277">
        <f>VLOOKUP(AM45,'Fruchtfolge Tabellen'!$E$3:$Q$231,5,FALSE)*(AN45/1000)</f>
        <v>0</v>
      </c>
      <c r="AQ45" s="936">
        <f>VLOOKUP(AM45,'Fruchtfolge Tabellen'!$E$3:$Q$231,6,FALSE)*(AN45/1000)</f>
        <v>0</v>
      </c>
      <c r="AR45" s="277">
        <f>VLOOKUP(AM45,'Fruchtfolge Tabellen'!$E$3:$Q$231,7,FALSE)*(AN45/1000)</f>
        <v>0</v>
      </c>
      <c r="AS45" s="120">
        <f>VLOOKUP(AM45,'Fruchtfolge Tabellen'!$E$3:$Q$231,8,FALSE)*(AN45/1000)</f>
        <v>0</v>
      </c>
      <c r="AT45" s="277">
        <f>VLOOKUP(AM45,'Fruchtfolge Tabellen'!$E$3:$Q$231,9,FALSE)*(AN45/1000)</f>
        <v>0</v>
      </c>
      <c r="AU45" s="277">
        <f>VLOOKUP(AM45,'Fruchtfolge Tabellen'!$E$3:$Q$231,10,FALSE)*(AN45/1000)</f>
        <v>0</v>
      </c>
      <c r="AV45" s="936">
        <f>VLOOKUP(AM45,'Fruchtfolge Tabellen'!$E$3:$Q$231,11,FALSE)*(AN45/1000)</f>
        <v>0</v>
      </c>
      <c r="AW45" s="277">
        <f>VLOOKUP(AM45,'Fruchtfolge Tabellen'!$E$3:$Q$231,12,FALSE)*(AN45/1000)</f>
        <v>0</v>
      </c>
      <c r="AX45" s="277">
        <f>VLOOKUP(AM45,'Fruchtfolge Tabellen'!$E$3:$Q$231,13,FALSE)*(AN45/1000)</f>
        <v>0</v>
      </c>
      <c r="AY45" s="277">
        <f t="shared" si="2"/>
        <v>0</v>
      </c>
      <c r="AZ45" s="277">
        <f t="shared" si="6"/>
        <v>0</v>
      </c>
      <c r="BA45" s="936">
        <f t="shared" si="5"/>
        <v>0</v>
      </c>
      <c r="BB45" s="277">
        <f t="shared" si="5"/>
        <v>0</v>
      </c>
      <c r="BC45" s="277">
        <f t="shared" si="5"/>
        <v>0</v>
      </c>
      <c r="BD45" s="277">
        <f t="shared" si="5"/>
        <v>0</v>
      </c>
      <c r="BE45" s="277">
        <f t="shared" si="5"/>
        <v>0</v>
      </c>
      <c r="BF45" s="277">
        <f t="shared" si="5"/>
        <v>0</v>
      </c>
      <c r="BG45" s="277">
        <f t="shared" si="5"/>
        <v>0</v>
      </c>
      <c r="BH45" s="277">
        <f t="shared" si="5"/>
        <v>0</v>
      </c>
      <c r="BI45" s="277">
        <f t="shared" si="5"/>
        <v>0</v>
      </c>
    </row>
    <row r="46" spans="1:61" ht="19.149999999999999" customHeight="1" thickBot="1" x14ac:dyDescent="0.4">
      <c r="A46" s="933" t="s">
        <v>669</v>
      </c>
      <c r="B46" s="934"/>
      <c r="C46" s="918"/>
      <c r="D46" s="411"/>
      <c r="E46" s="934"/>
      <c r="F46" s="918"/>
      <c r="G46" s="935"/>
      <c r="H46" s="934"/>
      <c r="I46" s="918"/>
      <c r="J46" s="935"/>
      <c r="K46" s="865"/>
      <c r="L46" s="865"/>
      <c r="M46" s="865"/>
      <c r="O46" s="277">
        <f>VLOOKUP(A46,'Fruchtfolge Tabellen'!$B$3:$E$231,4,FALSE)</f>
        <v>0</v>
      </c>
      <c r="P46" s="277">
        <f t="shared" si="0"/>
        <v>0</v>
      </c>
      <c r="Q46" s="277">
        <f>VLOOKUP(O46,'Fruchtfolge Tabellen'!$E$3:$Q$231,4,FALSE)*(P46/1000)</f>
        <v>0</v>
      </c>
      <c r="R46" s="277">
        <f>VLOOKUP(O46,'Fruchtfolge Tabellen'!$E$3:$Q$231,5,FALSE)*(P46/1000)</f>
        <v>0</v>
      </c>
      <c r="S46" s="277">
        <f>VLOOKUP(O46,'Fruchtfolge Tabellen'!$E$3:$Q$231,6,FALSE)*(P46/1000)</f>
        <v>0</v>
      </c>
      <c r="T46" s="277">
        <f>VLOOKUP(O46,'Fruchtfolge Tabellen'!$E$3:$Q$231,7,FALSE)*(P46/1000)</f>
        <v>0</v>
      </c>
      <c r="U46" s="120">
        <f>VLOOKUP(O46,'Fruchtfolge Tabellen'!$E$3:$Q$231,8,FALSE)*(P46/1000)</f>
        <v>0</v>
      </c>
      <c r="V46" s="277">
        <f>VLOOKUP(O46,'Fruchtfolge Tabellen'!$E$3:$Q$231,9,FALSE)*(P46/1000)</f>
        <v>0</v>
      </c>
      <c r="W46" s="936">
        <f>VLOOKUP(O46,'Fruchtfolge Tabellen'!$E$3:$Q$231,10,FALSE)*(P46/1000)</f>
        <v>0</v>
      </c>
      <c r="X46" s="277">
        <f>VLOOKUP(O46,'Fruchtfolge Tabellen'!$E$3:$Q$231,11,FALSE)*(P46/1000)</f>
        <v>0</v>
      </c>
      <c r="Y46" s="277">
        <f>VLOOKUP(O46,'Fruchtfolge Tabellen'!$E$3:$Q$231,12,FALSE)*(P46/1000)</f>
        <v>0</v>
      </c>
      <c r="Z46" s="277">
        <f>VLOOKUP(O46,'Fruchtfolge Tabellen'!$E$3:$Q$231,13,FALSE)*(P46/1000)</f>
        <v>0</v>
      </c>
      <c r="AA46" s="277">
        <f>VLOOKUP(A46,'Fruchtfolge Tabellen'!$B$3:$E$231,4,FALSE)</f>
        <v>0</v>
      </c>
      <c r="AB46" s="277">
        <f t="shared" si="1"/>
        <v>0</v>
      </c>
      <c r="AC46" s="277">
        <f>VLOOKUP(AA46,'Fruchtfolge Tabellen'!$E$3:$Q$231,4,FALSE)*(AB46/1000)</f>
        <v>0</v>
      </c>
      <c r="AD46" s="277">
        <f>VLOOKUP(AA46,'Fruchtfolge Tabellen'!$E$3:$Q$231,5,FALSE)*(AB46/1000)</f>
        <v>0</v>
      </c>
      <c r="AE46" s="120">
        <f>VLOOKUP(AA46,'Fruchtfolge Tabellen'!$E$3:$Q$231,6,FALSE)*(AB46/1000)</f>
        <v>0</v>
      </c>
      <c r="AF46" s="277">
        <f>VLOOKUP(AA46,'Fruchtfolge Tabellen'!$E$3:$Q$231,7,FALSE)*(AB46/1000)</f>
        <v>0</v>
      </c>
      <c r="AG46" s="936">
        <f>VLOOKUP(AA46,'Fruchtfolge Tabellen'!$E$3:$Q$231,8,FALSE)*(AB46/1000)</f>
        <v>0</v>
      </c>
      <c r="AH46" s="277">
        <f>VLOOKUP(AA46,'Fruchtfolge Tabellen'!$E$3:$Q$231,9,FALSE)*(AB46/1000)</f>
        <v>0</v>
      </c>
      <c r="AI46" s="277">
        <f>VLOOKUP(AA46,'Fruchtfolge Tabellen'!$E$3:$Q$231,10,FALSE)*(AB46/1000)</f>
        <v>0</v>
      </c>
      <c r="AJ46" s="277">
        <f>VLOOKUP(AA46,'Fruchtfolge Tabellen'!$E$3:$Q$231,11,FALSE)*(AB46/1000)</f>
        <v>0</v>
      </c>
      <c r="AK46" s="277">
        <f>VLOOKUP(AA46,'Fruchtfolge Tabellen'!$E$3:$Q$231,12,FALSE)*(AB46/1000)</f>
        <v>0</v>
      </c>
      <c r="AL46" s="936">
        <f>VLOOKUP(AA46,'Fruchtfolge Tabellen'!$E$3:$Q$231,13,FALSE)*(AB46/1000)</f>
        <v>0</v>
      </c>
      <c r="AM46" s="277">
        <f>VLOOKUP(A46,'Fruchtfolge Tabellen'!$B$3:$E$231,4,FALSE)</f>
        <v>0</v>
      </c>
      <c r="AN46" s="277">
        <f t="shared" si="4"/>
        <v>0</v>
      </c>
      <c r="AO46" s="120">
        <f>VLOOKUP(AM46,'Fruchtfolge Tabellen'!$E$3:$Q$231,4,FALSE)*(AN46/1000)</f>
        <v>0</v>
      </c>
      <c r="AP46" s="277">
        <f>VLOOKUP(AM46,'Fruchtfolge Tabellen'!$E$3:$Q$231,5,FALSE)*(AN46/1000)</f>
        <v>0</v>
      </c>
      <c r="AQ46" s="936">
        <f>VLOOKUP(AM46,'Fruchtfolge Tabellen'!$E$3:$Q$231,6,FALSE)*(AN46/1000)</f>
        <v>0</v>
      </c>
      <c r="AR46" s="277">
        <f>VLOOKUP(AM46,'Fruchtfolge Tabellen'!$E$3:$Q$231,7,FALSE)*(AN46/1000)</f>
        <v>0</v>
      </c>
      <c r="AS46" s="120">
        <f>VLOOKUP(AM46,'Fruchtfolge Tabellen'!$E$3:$Q$231,8,FALSE)*(AN46/1000)</f>
        <v>0</v>
      </c>
      <c r="AT46" s="277">
        <f>VLOOKUP(AM46,'Fruchtfolge Tabellen'!$E$3:$Q$231,9,FALSE)*(AN46/1000)</f>
        <v>0</v>
      </c>
      <c r="AU46" s="277">
        <f>VLOOKUP(AM46,'Fruchtfolge Tabellen'!$E$3:$Q$231,10,FALSE)*(AN46/1000)</f>
        <v>0</v>
      </c>
      <c r="AV46" s="936">
        <f>VLOOKUP(AM46,'Fruchtfolge Tabellen'!$E$3:$Q$231,11,FALSE)*(AN46/1000)</f>
        <v>0</v>
      </c>
      <c r="AW46" s="277">
        <f>VLOOKUP(AM46,'Fruchtfolge Tabellen'!$E$3:$Q$231,12,FALSE)*(AN46/1000)</f>
        <v>0</v>
      </c>
      <c r="AX46" s="277">
        <f>VLOOKUP(AM46,'Fruchtfolge Tabellen'!$E$3:$Q$231,13,FALSE)*(AN46/1000)</f>
        <v>0</v>
      </c>
      <c r="AY46" s="277">
        <f t="shared" si="2"/>
        <v>0</v>
      </c>
      <c r="AZ46" s="277">
        <f t="shared" si="6"/>
        <v>0</v>
      </c>
      <c r="BA46" s="936">
        <f t="shared" si="5"/>
        <v>0</v>
      </c>
      <c r="BB46" s="277">
        <f t="shared" si="5"/>
        <v>0</v>
      </c>
      <c r="BC46" s="277">
        <f t="shared" si="5"/>
        <v>0</v>
      </c>
      <c r="BD46" s="277">
        <f t="shared" si="5"/>
        <v>0</v>
      </c>
      <c r="BE46" s="277">
        <f t="shared" si="5"/>
        <v>0</v>
      </c>
      <c r="BF46" s="277">
        <f t="shared" si="5"/>
        <v>0</v>
      </c>
      <c r="BG46" s="277">
        <f t="shared" si="5"/>
        <v>0</v>
      </c>
      <c r="BH46" s="277">
        <f t="shared" si="5"/>
        <v>0</v>
      </c>
      <c r="BI46" s="277">
        <f t="shared" si="5"/>
        <v>0</v>
      </c>
    </row>
    <row r="47" spans="1:61" ht="19.149999999999999" customHeight="1" thickBot="1" x14ac:dyDescent="0.4">
      <c r="A47" s="933" t="s">
        <v>669</v>
      </c>
      <c r="B47" s="934"/>
      <c r="C47" s="918"/>
      <c r="D47" s="411"/>
      <c r="E47" s="934"/>
      <c r="F47" s="918"/>
      <c r="G47" s="935"/>
      <c r="H47" s="934"/>
      <c r="I47" s="918"/>
      <c r="J47" s="935"/>
      <c r="K47" s="865"/>
      <c r="L47" s="865"/>
      <c r="M47" s="865"/>
      <c r="O47" s="277">
        <f>VLOOKUP(A47,'Fruchtfolge Tabellen'!$B$3:$E$231,4,FALSE)</f>
        <v>0</v>
      </c>
      <c r="P47" s="277">
        <f t="shared" si="0"/>
        <v>0</v>
      </c>
      <c r="Q47" s="277">
        <f>VLOOKUP(O47,'Fruchtfolge Tabellen'!$E$3:$Q$231,4,FALSE)*(P47/1000)</f>
        <v>0</v>
      </c>
      <c r="R47" s="277">
        <f>VLOOKUP(O47,'Fruchtfolge Tabellen'!$E$3:$Q$231,5,FALSE)*(P47/1000)</f>
        <v>0</v>
      </c>
      <c r="S47" s="277">
        <f>VLOOKUP(O47,'Fruchtfolge Tabellen'!$E$3:$Q$231,6,FALSE)*(P47/1000)</f>
        <v>0</v>
      </c>
      <c r="T47" s="277">
        <f>VLOOKUP(O47,'Fruchtfolge Tabellen'!$E$3:$Q$231,7,FALSE)*(P47/1000)</f>
        <v>0</v>
      </c>
      <c r="U47" s="120">
        <f>VLOOKUP(O47,'Fruchtfolge Tabellen'!$E$3:$Q$231,8,FALSE)*(P47/1000)</f>
        <v>0</v>
      </c>
      <c r="V47" s="277">
        <f>VLOOKUP(O47,'Fruchtfolge Tabellen'!$E$3:$Q$231,9,FALSE)*(P47/1000)</f>
        <v>0</v>
      </c>
      <c r="W47" s="936">
        <f>VLOOKUP(O47,'Fruchtfolge Tabellen'!$E$3:$Q$231,10,FALSE)*(P47/1000)</f>
        <v>0</v>
      </c>
      <c r="X47" s="277">
        <f>VLOOKUP(O47,'Fruchtfolge Tabellen'!$E$3:$Q$231,11,FALSE)*(P47/1000)</f>
        <v>0</v>
      </c>
      <c r="Y47" s="277">
        <f>VLOOKUP(O47,'Fruchtfolge Tabellen'!$E$3:$Q$231,12,FALSE)*(P47/1000)</f>
        <v>0</v>
      </c>
      <c r="Z47" s="277">
        <f>VLOOKUP(O47,'Fruchtfolge Tabellen'!$E$3:$Q$231,13,FALSE)*(P47/1000)</f>
        <v>0</v>
      </c>
      <c r="AA47" s="277">
        <f>VLOOKUP(A47,'Fruchtfolge Tabellen'!$B$3:$E$231,4,FALSE)</f>
        <v>0</v>
      </c>
      <c r="AB47" s="277">
        <f t="shared" si="1"/>
        <v>0</v>
      </c>
      <c r="AC47" s="277">
        <f>VLOOKUP(AA47,'Fruchtfolge Tabellen'!$E$3:$Q$231,4,FALSE)*(AB47/1000)</f>
        <v>0</v>
      </c>
      <c r="AD47" s="277">
        <f>VLOOKUP(AA47,'Fruchtfolge Tabellen'!$E$3:$Q$231,5,FALSE)*(AB47/1000)</f>
        <v>0</v>
      </c>
      <c r="AE47" s="120">
        <f>VLOOKUP(AA47,'Fruchtfolge Tabellen'!$E$3:$Q$231,6,FALSE)*(AB47/1000)</f>
        <v>0</v>
      </c>
      <c r="AF47" s="277">
        <f>VLOOKUP(AA47,'Fruchtfolge Tabellen'!$E$3:$Q$231,7,FALSE)*(AB47/1000)</f>
        <v>0</v>
      </c>
      <c r="AG47" s="936">
        <f>VLOOKUP(AA47,'Fruchtfolge Tabellen'!$E$3:$Q$231,8,FALSE)*(AB47/1000)</f>
        <v>0</v>
      </c>
      <c r="AH47" s="277">
        <f>VLOOKUP(AA47,'Fruchtfolge Tabellen'!$E$3:$Q$231,9,FALSE)*(AB47/1000)</f>
        <v>0</v>
      </c>
      <c r="AI47" s="277">
        <f>VLOOKUP(AA47,'Fruchtfolge Tabellen'!$E$3:$Q$231,10,FALSE)*(AB47/1000)</f>
        <v>0</v>
      </c>
      <c r="AJ47" s="277">
        <f>VLOOKUP(AA47,'Fruchtfolge Tabellen'!$E$3:$Q$231,11,FALSE)*(AB47/1000)</f>
        <v>0</v>
      </c>
      <c r="AK47" s="277">
        <f>VLOOKUP(AA47,'Fruchtfolge Tabellen'!$E$3:$Q$231,12,FALSE)*(AB47/1000)</f>
        <v>0</v>
      </c>
      <c r="AL47" s="936">
        <f>VLOOKUP(AA47,'Fruchtfolge Tabellen'!$E$3:$Q$231,13,FALSE)*(AB47/1000)</f>
        <v>0</v>
      </c>
      <c r="AM47" s="277">
        <f>VLOOKUP(A47,'Fruchtfolge Tabellen'!$B$3:$E$231,4,FALSE)</f>
        <v>0</v>
      </c>
      <c r="AN47" s="277">
        <f t="shared" si="4"/>
        <v>0</v>
      </c>
      <c r="AO47" s="120">
        <f>VLOOKUP(AM47,'Fruchtfolge Tabellen'!$E$3:$Q$231,4,FALSE)*(AN47/1000)</f>
        <v>0</v>
      </c>
      <c r="AP47" s="277">
        <f>VLOOKUP(AM47,'Fruchtfolge Tabellen'!$E$3:$Q$231,5,FALSE)*(AN47/1000)</f>
        <v>0</v>
      </c>
      <c r="AQ47" s="936">
        <f>VLOOKUP(AM47,'Fruchtfolge Tabellen'!$E$3:$Q$231,6,FALSE)*(AN47/1000)</f>
        <v>0</v>
      </c>
      <c r="AR47" s="277">
        <f>VLOOKUP(AM47,'Fruchtfolge Tabellen'!$E$3:$Q$231,7,FALSE)*(AN47/1000)</f>
        <v>0</v>
      </c>
      <c r="AS47" s="120">
        <f>VLOOKUP(AM47,'Fruchtfolge Tabellen'!$E$3:$Q$231,8,FALSE)*(AN47/1000)</f>
        <v>0</v>
      </c>
      <c r="AT47" s="277">
        <f>VLOOKUP(AM47,'Fruchtfolge Tabellen'!$E$3:$Q$231,9,FALSE)*(AN47/1000)</f>
        <v>0</v>
      </c>
      <c r="AU47" s="277">
        <f>VLOOKUP(AM47,'Fruchtfolge Tabellen'!$E$3:$Q$231,10,FALSE)*(AN47/1000)</f>
        <v>0</v>
      </c>
      <c r="AV47" s="936">
        <f>VLOOKUP(AM47,'Fruchtfolge Tabellen'!$E$3:$Q$231,11,FALSE)*(AN47/1000)</f>
        <v>0</v>
      </c>
      <c r="AW47" s="277">
        <f>VLOOKUP(AM47,'Fruchtfolge Tabellen'!$E$3:$Q$231,12,FALSE)*(AN47/1000)</f>
        <v>0</v>
      </c>
      <c r="AX47" s="277">
        <f>VLOOKUP(AM47,'Fruchtfolge Tabellen'!$E$3:$Q$231,13,FALSE)*(AN47/1000)</f>
        <v>0</v>
      </c>
      <c r="AY47" s="277">
        <f t="shared" si="2"/>
        <v>0</v>
      </c>
      <c r="AZ47" s="277">
        <f t="shared" si="6"/>
        <v>0</v>
      </c>
      <c r="BA47" s="936">
        <f t="shared" si="5"/>
        <v>0</v>
      </c>
      <c r="BB47" s="277">
        <f t="shared" si="5"/>
        <v>0</v>
      </c>
      <c r="BC47" s="277">
        <f t="shared" si="5"/>
        <v>0</v>
      </c>
      <c r="BD47" s="277">
        <f t="shared" si="5"/>
        <v>0</v>
      </c>
      <c r="BE47" s="277">
        <f t="shared" si="5"/>
        <v>0</v>
      </c>
      <c r="BF47" s="277">
        <f t="shared" si="5"/>
        <v>0</v>
      </c>
      <c r="BG47" s="277">
        <f t="shared" si="5"/>
        <v>0</v>
      </c>
      <c r="BH47" s="277">
        <f t="shared" si="5"/>
        <v>0</v>
      </c>
      <c r="BI47" s="277">
        <f t="shared" si="5"/>
        <v>0</v>
      </c>
    </row>
    <row r="48" spans="1:61" ht="19.149999999999999" customHeight="1" thickBot="1" x14ac:dyDescent="0.4">
      <c r="A48" s="933" t="s">
        <v>669</v>
      </c>
      <c r="B48" s="934"/>
      <c r="C48" s="918"/>
      <c r="D48" s="411"/>
      <c r="E48" s="934"/>
      <c r="F48" s="918"/>
      <c r="G48" s="935"/>
      <c r="H48" s="934"/>
      <c r="I48" s="918"/>
      <c r="J48" s="935"/>
      <c r="K48" s="865"/>
      <c r="L48" s="865"/>
      <c r="M48" s="865"/>
      <c r="O48" s="277">
        <f>VLOOKUP(A48,'Fruchtfolge Tabellen'!$B$3:$E$231,4,FALSE)</f>
        <v>0</v>
      </c>
      <c r="P48" s="277">
        <f t="shared" si="0"/>
        <v>0</v>
      </c>
      <c r="Q48" s="277">
        <f>VLOOKUP(O48,'Fruchtfolge Tabellen'!$E$3:$Q$231,4,FALSE)*(P48/1000)</f>
        <v>0</v>
      </c>
      <c r="R48" s="277">
        <f>VLOOKUP(O48,'Fruchtfolge Tabellen'!$E$3:$Q$231,5,FALSE)*(P48/1000)</f>
        <v>0</v>
      </c>
      <c r="S48" s="277">
        <f>VLOOKUP(O48,'Fruchtfolge Tabellen'!$E$3:$Q$231,6,FALSE)*(P48/1000)</f>
        <v>0</v>
      </c>
      <c r="T48" s="277">
        <f>VLOOKUP(O48,'Fruchtfolge Tabellen'!$E$3:$Q$231,7,FALSE)*(P48/1000)</f>
        <v>0</v>
      </c>
      <c r="U48" s="120">
        <f>VLOOKUP(O48,'Fruchtfolge Tabellen'!$E$3:$Q$231,8,FALSE)*(P48/1000)</f>
        <v>0</v>
      </c>
      <c r="V48" s="277">
        <f>VLOOKUP(O48,'Fruchtfolge Tabellen'!$E$3:$Q$231,9,FALSE)*(P48/1000)</f>
        <v>0</v>
      </c>
      <c r="W48" s="936">
        <f>VLOOKUP(O48,'Fruchtfolge Tabellen'!$E$3:$Q$231,10,FALSE)*(P48/1000)</f>
        <v>0</v>
      </c>
      <c r="X48" s="277">
        <f>VLOOKUP(O48,'Fruchtfolge Tabellen'!$E$3:$Q$231,11,FALSE)*(P48/1000)</f>
        <v>0</v>
      </c>
      <c r="Y48" s="277">
        <f>VLOOKUP(O48,'Fruchtfolge Tabellen'!$E$3:$Q$231,12,FALSE)*(P48/1000)</f>
        <v>0</v>
      </c>
      <c r="Z48" s="277">
        <f>VLOOKUP(O48,'Fruchtfolge Tabellen'!$E$3:$Q$231,13,FALSE)*(P48/1000)</f>
        <v>0</v>
      </c>
      <c r="AA48" s="277">
        <f>VLOOKUP(A48,'Fruchtfolge Tabellen'!$B$3:$E$231,4,FALSE)</f>
        <v>0</v>
      </c>
      <c r="AB48" s="277">
        <f t="shared" si="1"/>
        <v>0</v>
      </c>
      <c r="AC48" s="277">
        <f>VLOOKUP(AA48,'Fruchtfolge Tabellen'!$E$3:$Q$231,4,FALSE)*(AB48/1000)</f>
        <v>0</v>
      </c>
      <c r="AD48" s="277">
        <f>VLOOKUP(AA48,'Fruchtfolge Tabellen'!$E$3:$Q$231,5,FALSE)*(AB48/1000)</f>
        <v>0</v>
      </c>
      <c r="AE48" s="120">
        <f>VLOOKUP(AA48,'Fruchtfolge Tabellen'!$E$3:$Q$231,6,FALSE)*(AB48/1000)</f>
        <v>0</v>
      </c>
      <c r="AF48" s="277">
        <f>VLOOKUP(AA48,'Fruchtfolge Tabellen'!$E$3:$Q$231,7,FALSE)*(AB48/1000)</f>
        <v>0</v>
      </c>
      <c r="AG48" s="936">
        <f>VLOOKUP(AA48,'Fruchtfolge Tabellen'!$E$3:$Q$231,8,FALSE)*(AB48/1000)</f>
        <v>0</v>
      </c>
      <c r="AH48" s="277">
        <f>VLOOKUP(AA48,'Fruchtfolge Tabellen'!$E$3:$Q$231,9,FALSE)*(AB48/1000)</f>
        <v>0</v>
      </c>
      <c r="AI48" s="277">
        <f>VLOOKUP(AA48,'Fruchtfolge Tabellen'!$E$3:$Q$231,10,FALSE)*(AB48/1000)</f>
        <v>0</v>
      </c>
      <c r="AJ48" s="277">
        <f>VLOOKUP(AA48,'Fruchtfolge Tabellen'!$E$3:$Q$231,11,FALSE)*(AB48/1000)</f>
        <v>0</v>
      </c>
      <c r="AK48" s="277">
        <f>VLOOKUP(AA48,'Fruchtfolge Tabellen'!$E$3:$Q$231,12,FALSE)*(AB48/1000)</f>
        <v>0</v>
      </c>
      <c r="AL48" s="936">
        <f>VLOOKUP(AA48,'Fruchtfolge Tabellen'!$E$3:$Q$231,13,FALSE)*(AB48/1000)</f>
        <v>0</v>
      </c>
      <c r="AM48" s="277">
        <f>VLOOKUP(A48,'Fruchtfolge Tabellen'!$B$3:$E$231,4,FALSE)</f>
        <v>0</v>
      </c>
      <c r="AN48" s="277">
        <f t="shared" si="4"/>
        <v>0</v>
      </c>
      <c r="AO48" s="120">
        <f>VLOOKUP(AM48,'Fruchtfolge Tabellen'!$E$3:$Q$231,4,FALSE)*(AN48/1000)</f>
        <v>0</v>
      </c>
      <c r="AP48" s="277">
        <f>VLOOKUP(AM48,'Fruchtfolge Tabellen'!$E$3:$Q$231,5,FALSE)*(AN48/1000)</f>
        <v>0</v>
      </c>
      <c r="AQ48" s="936">
        <f>VLOOKUP(AM48,'Fruchtfolge Tabellen'!$E$3:$Q$231,6,FALSE)*(AN48/1000)</f>
        <v>0</v>
      </c>
      <c r="AR48" s="277">
        <f>VLOOKUP(AM48,'Fruchtfolge Tabellen'!$E$3:$Q$231,7,FALSE)*(AN48/1000)</f>
        <v>0</v>
      </c>
      <c r="AS48" s="120">
        <f>VLOOKUP(AM48,'Fruchtfolge Tabellen'!$E$3:$Q$231,8,FALSE)*(AN48/1000)</f>
        <v>0</v>
      </c>
      <c r="AT48" s="277">
        <f>VLOOKUP(AM48,'Fruchtfolge Tabellen'!$E$3:$Q$231,9,FALSE)*(AN48/1000)</f>
        <v>0</v>
      </c>
      <c r="AU48" s="277">
        <f>VLOOKUP(AM48,'Fruchtfolge Tabellen'!$E$3:$Q$231,10,FALSE)*(AN48/1000)</f>
        <v>0</v>
      </c>
      <c r="AV48" s="936">
        <f>VLOOKUP(AM48,'Fruchtfolge Tabellen'!$E$3:$Q$231,11,FALSE)*(AN48/1000)</f>
        <v>0</v>
      </c>
      <c r="AW48" s="277">
        <f>VLOOKUP(AM48,'Fruchtfolge Tabellen'!$E$3:$Q$231,12,FALSE)*(AN48/1000)</f>
        <v>0</v>
      </c>
      <c r="AX48" s="277">
        <f>VLOOKUP(AM48,'Fruchtfolge Tabellen'!$E$3:$Q$231,13,FALSE)*(AN48/1000)</f>
        <v>0</v>
      </c>
      <c r="AY48" s="277">
        <f t="shared" si="2"/>
        <v>0</v>
      </c>
      <c r="AZ48" s="277">
        <f t="shared" si="6"/>
        <v>0</v>
      </c>
      <c r="BA48" s="936">
        <f t="shared" si="5"/>
        <v>0</v>
      </c>
      <c r="BB48" s="277">
        <f t="shared" si="5"/>
        <v>0</v>
      </c>
      <c r="BC48" s="277">
        <f t="shared" si="5"/>
        <v>0</v>
      </c>
      <c r="BD48" s="277">
        <f t="shared" si="5"/>
        <v>0</v>
      </c>
      <c r="BE48" s="277">
        <f t="shared" si="5"/>
        <v>0</v>
      </c>
      <c r="BF48" s="277">
        <f t="shared" si="5"/>
        <v>0</v>
      </c>
      <c r="BG48" s="277">
        <f t="shared" si="5"/>
        <v>0</v>
      </c>
      <c r="BH48" s="277">
        <f t="shared" si="5"/>
        <v>0</v>
      </c>
      <c r="BI48" s="277">
        <f t="shared" si="5"/>
        <v>0</v>
      </c>
    </row>
    <row r="49" spans="1:61" ht="19.149999999999999" customHeight="1" thickBot="1" x14ac:dyDescent="0.4">
      <c r="A49" s="933" t="s">
        <v>669</v>
      </c>
      <c r="B49" s="934"/>
      <c r="C49" s="918"/>
      <c r="D49" s="411"/>
      <c r="E49" s="934"/>
      <c r="F49" s="918"/>
      <c r="G49" s="935"/>
      <c r="H49" s="934"/>
      <c r="I49" s="918"/>
      <c r="J49" s="935"/>
      <c r="K49" s="865"/>
      <c r="L49" s="865"/>
      <c r="M49" s="865"/>
      <c r="O49" s="277">
        <f>VLOOKUP(A49,'Fruchtfolge Tabellen'!$B$3:$E$231,4,FALSE)</f>
        <v>0</v>
      </c>
      <c r="P49" s="277">
        <f t="shared" si="0"/>
        <v>0</v>
      </c>
      <c r="Q49" s="277">
        <f>VLOOKUP(O49,'Fruchtfolge Tabellen'!$E$3:$Q$231,4,FALSE)*(P49/1000)</f>
        <v>0</v>
      </c>
      <c r="R49" s="277">
        <f>VLOOKUP(O49,'Fruchtfolge Tabellen'!$E$3:$Q$231,5,FALSE)*(P49/1000)</f>
        <v>0</v>
      </c>
      <c r="S49" s="277">
        <f>VLOOKUP(O49,'Fruchtfolge Tabellen'!$E$3:$Q$231,6,FALSE)*(P49/1000)</f>
        <v>0</v>
      </c>
      <c r="T49" s="277">
        <f>VLOOKUP(O49,'Fruchtfolge Tabellen'!$E$3:$Q$231,7,FALSE)*(P49/1000)</f>
        <v>0</v>
      </c>
      <c r="U49" s="120">
        <f>VLOOKUP(O49,'Fruchtfolge Tabellen'!$E$3:$Q$231,8,FALSE)*(P49/1000)</f>
        <v>0</v>
      </c>
      <c r="V49" s="277">
        <f>VLOOKUP(O49,'Fruchtfolge Tabellen'!$E$3:$Q$231,9,FALSE)*(P49/1000)</f>
        <v>0</v>
      </c>
      <c r="W49" s="936">
        <f>VLOOKUP(O49,'Fruchtfolge Tabellen'!$E$3:$Q$231,10,FALSE)*(P49/1000)</f>
        <v>0</v>
      </c>
      <c r="X49" s="277">
        <f>VLOOKUP(O49,'Fruchtfolge Tabellen'!$E$3:$Q$231,11,FALSE)*(P49/1000)</f>
        <v>0</v>
      </c>
      <c r="Y49" s="277">
        <f>VLOOKUP(O49,'Fruchtfolge Tabellen'!$E$3:$Q$231,12,FALSE)*(P49/1000)</f>
        <v>0</v>
      </c>
      <c r="Z49" s="277">
        <f>VLOOKUP(O49,'Fruchtfolge Tabellen'!$E$3:$Q$231,13,FALSE)*(P49/1000)</f>
        <v>0</v>
      </c>
      <c r="AA49" s="277">
        <f>VLOOKUP(A49,'Fruchtfolge Tabellen'!$B$3:$E$231,4,FALSE)</f>
        <v>0</v>
      </c>
      <c r="AB49" s="277">
        <f t="shared" si="1"/>
        <v>0</v>
      </c>
      <c r="AC49" s="277">
        <f>VLOOKUP(AA49,'Fruchtfolge Tabellen'!$E$3:$Q$231,4,FALSE)*(AB49/1000)</f>
        <v>0</v>
      </c>
      <c r="AD49" s="277">
        <f>VLOOKUP(AA49,'Fruchtfolge Tabellen'!$E$3:$Q$231,5,FALSE)*(AB49/1000)</f>
        <v>0</v>
      </c>
      <c r="AE49" s="120">
        <f>VLOOKUP(AA49,'Fruchtfolge Tabellen'!$E$3:$Q$231,6,FALSE)*(AB49/1000)</f>
        <v>0</v>
      </c>
      <c r="AF49" s="277">
        <f>VLOOKUP(AA49,'Fruchtfolge Tabellen'!$E$3:$Q$231,7,FALSE)*(AB49/1000)</f>
        <v>0</v>
      </c>
      <c r="AG49" s="936">
        <f>VLOOKUP(AA49,'Fruchtfolge Tabellen'!$E$3:$Q$231,8,FALSE)*(AB49/1000)</f>
        <v>0</v>
      </c>
      <c r="AH49" s="277">
        <f>VLOOKUP(AA49,'Fruchtfolge Tabellen'!$E$3:$Q$231,9,FALSE)*(AB49/1000)</f>
        <v>0</v>
      </c>
      <c r="AI49" s="277">
        <f>VLOOKUP(AA49,'Fruchtfolge Tabellen'!$E$3:$Q$231,10,FALSE)*(AB49/1000)</f>
        <v>0</v>
      </c>
      <c r="AJ49" s="277">
        <f>VLOOKUP(AA49,'Fruchtfolge Tabellen'!$E$3:$Q$231,11,FALSE)*(AB49/1000)</f>
        <v>0</v>
      </c>
      <c r="AK49" s="277">
        <f>VLOOKUP(AA49,'Fruchtfolge Tabellen'!$E$3:$Q$231,12,FALSE)*(AB49/1000)</f>
        <v>0</v>
      </c>
      <c r="AL49" s="936">
        <f>VLOOKUP(AA49,'Fruchtfolge Tabellen'!$E$3:$Q$231,13,FALSE)*(AB49/1000)</f>
        <v>0</v>
      </c>
      <c r="AM49" s="277">
        <f>VLOOKUP(A49,'Fruchtfolge Tabellen'!$B$3:$E$231,4,FALSE)</f>
        <v>0</v>
      </c>
      <c r="AN49" s="277">
        <f t="shared" si="4"/>
        <v>0</v>
      </c>
      <c r="AO49" s="120">
        <f>VLOOKUP(AM49,'Fruchtfolge Tabellen'!$E$3:$Q$231,4,FALSE)*(AN49/1000)</f>
        <v>0</v>
      </c>
      <c r="AP49" s="277">
        <f>VLOOKUP(AM49,'Fruchtfolge Tabellen'!$E$3:$Q$231,5,FALSE)*(AN49/1000)</f>
        <v>0</v>
      </c>
      <c r="AQ49" s="936">
        <f>VLOOKUP(AM49,'Fruchtfolge Tabellen'!$E$3:$Q$231,6,FALSE)*(AN49/1000)</f>
        <v>0</v>
      </c>
      <c r="AR49" s="277">
        <f>VLOOKUP(AM49,'Fruchtfolge Tabellen'!$E$3:$Q$231,7,FALSE)*(AN49/1000)</f>
        <v>0</v>
      </c>
      <c r="AS49" s="120">
        <f>VLOOKUP(AM49,'Fruchtfolge Tabellen'!$E$3:$Q$231,8,FALSE)*(AN49/1000)</f>
        <v>0</v>
      </c>
      <c r="AT49" s="277">
        <f>VLOOKUP(AM49,'Fruchtfolge Tabellen'!$E$3:$Q$231,9,FALSE)*(AN49/1000)</f>
        <v>0</v>
      </c>
      <c r="AU49" s="277">
        <f>VLOOKUP(AM49,'Fruchtfolge Tabellen'!$E$3:$Q$231,10,FALSE)*(AN49/1000)</f>
        <v>0</v>
      </c>
      <c r="AV49" s="936">
        <f>VLOOKUP(AM49,'Fruchtfolge Tabellen'!$E$3:$Q$231,11,FALSE)*(AN49/1000)</f>
        <v>0</v>
      </c>
      <c r="AW49" s="277">
        <f>VLOOKUP(AM49,'Fruchtfolge Tabellen'!$E$3:$Q$231,12,FALSE)*(AN49/1000)</f>
        <v>0</v>
      </c>
      <c r="AX49" s="277">
        <f>VLOOKUP(AM49,'Fruchtfolge Tabellen'!$E$3:$Q$231,13,FALSE)*(AN49/1000)</f>
        <v>0</v>
      </c>
      <c r="AY49" s="277">
        <f t="shared" si="2"/>
        <v>0</v>
      </c>
      <c r="AZ49" s="277">
        <f t="shared" si="6"/>
        <v>0</v>
      </c>
      <c r="BA49" s="936">
        <f t="shared" si="5"/>
        <v>0</v>
      </c>
      <c r="BB49" s="277">
        <f t="shared" si="5"/>
        <v>0</v>
      </c>
      <c r="BC49" s="277">
        <f t="shared" si="5"/>
        <v>0</v>
      </c>
      <c r="BD49" s="277">
        <f t="shared" si="5"/>
        <v>0</v>
      </c>
      <c r="BE49" s="277">
        <f t="shared" si="5"/>
        <v>0</v>
      </c>
      <c r="BF49" s="277">
        <f t="shared" si="5"/>
        <v>0</v>
      </c>
      <c r="BG49" s="277">
        <f t="shared" si="5"/>
        <v>0</v>
      </c>
      <c r="BH49" s="277">
        <f t="shared" si="5"/>
        <v>0</v>
      </c>
      <c r="BI49" s="277">
        <f t="shared" si="5"/>
        <v>0</v>
      </c>
    </row>
    <row r="50" spans="1:61" ht="19.149999999999999" customHeight="1" thickBot="1" x14ac:dyDescent="0.4">
      <c r="A50" s="724" t="s">
        <v>669</v>
      </c>
      <c r="B50" s="410"/>
      <c r="C50" s="724"/>
      <c r="D50" s="411"/>
      <c r="E50" s="410"/>
      <c r="F50" s="724"/>
      <c r="G50" s="411"/>
      <c r="H50" s="410"/>
      <c r="I50" s="724"/>
      <c r="J50" s="411"/>
      <c r="K50" s="865"/>
      <c r="L50" s="865"/>
      <c r="M50" s="865"/>
      <c r="N50" s="865"/>
      <c r="O50" s="277">
        <f>VLOOKUP(A50,'Fruchtfolge Tabellen'!$B$3:$E$231,4,FALSE)</f>
        <v>0</v>
      </c>
      <c r="P50" s="277">
        <f>B50*1000</f>
        <v>0</v>
      </c>
      <c r="Q50" s="277">
        <f>VLOOKUP(O50,'Fruchtfolge Tabellen'!$E$3:$Q$231,4,FALSE)*(P50/1000)</f>
        <v>0</v>
      </c>
      <c r="R50" s="277">
        <f>VLOOKUP(O50,'Fruchtfolge Tabellen'!$E$3:$Q$231,5,FALSE)*(P50/1000)</f>
        <v>0</v>
      </c>
      <c r="S50" s="277">
        <f>VLOOKUP(O50,'Fruchtfolge Tabellen'!$E$3:$Q$231,6,FALSE)*(P50/1000)</f>
        <v>0</v>
      </c>
      <c r="T50" s="277">
        <f>VLOOKUP(O50,'Fruchtfolge Tabellen'!$E$3:$Q$231,7,FALSE)*(P50/1000)</f>
        <v>0</v>
      </c>
      <c r="U50" s="120">
        <f>VLOOKUP(O50,'Fruchtfolge Tabellen'!$E$3:$Q$231,8,FALSE)*(P50/1000)</f>
        <v>0</v>
      </c>
      <c r="V50" s="277">
        <f>VLOOKUP(O50,'Fruchtfolge Tabellen'!$E$3:$Q$231,9,FALSE)*(P50/1000)</f>
        <v>0</v>
      </c>
      <c r="W50" s="936">
        <f>VLOOKUP(O50,'Fruchtfolge Tabellen'!$E$3:$Q$231,10,FALSE)*(P50/1000)</f>
        <v>0</v>
      </c>
      <c r="X50" s="277">
        <f>VLOOKUP(O50,'Fruchtfolge Tabellen'!$E$3:$Q$231,11,FALSE)*(P50/1000)</f>
        <v>0</v>
      </c>
      <c r="Y50" s="277">
        <f>VLOOKUP(O50,'Fruchtfolge Tabellen'!$E$3:$Q$231,12,FALSE)*(P50/1000)</f>
        <v>0</v>
      </c>
      <c r="Z50" s="277">
        <f>VLOOKUP(O50,'Fruchtfolge Tabellen'!$E$3:$Q$231,13,FALSE)*(P50/1000)</f>
        <v>0</v>
      </c>
      <c r="AA50" s="277">
        <f>VLOOKUP(A50,'Fruchtfolge Tabellen'!$B$3:$E$231,4,FALSE)</f>
        <v>0</v>
      </c>
      <c r="AB50" s="277">
        <f t="shared" ref="AB50:AB84" si="7">E50*1000</f>
        <v>0</v>
      </c>
      <c r="AC50" s="277">
        <f>VLOOKUP(AA50,'Fruchtfolge Tabellen'!$E$3:$Q$231,4,FALSE)*(AB50/1000)</f>
        <v>0</v>
      </c>
      <c r="AD50" s="277">
        <f>VLOOKUP(AA50,'Fruchtfolge Tabellen'!$E$3:$Q$231,5,FALSE)*(AB50/1000)</f>
        <v>0</v>
      </c>
      <c r="AE50" s="120">
        <f>VLOOKUP(AA50,'Fruchtfolge Tabellen'!$E$3:$Q$231,6,FALSE)*(AB50/1000)</f>
        <v>0</v>
      </c>
      <c r="AF50" s="277">
        <f>VLOOKUP(AA50,'Fruchtfolge Tabellen'!$E$3:$Q$231,7,FALSE)*(AB50/1000)</f>
        <v>0</v>
      </c>
      <c r="AG50" s="936">
        <f>VLOOKUP(AA50,'Fruchtfolge Tabellen'!$E$3:$Q$231,8,FALSE)*(AB50/1000)</f>
        <v>0</v>
      </c>
      <c r="AH50" s="277">
        <f>VLOOKUP(AA50,'Fruchtfolge Tabellen'!$E$3:$Q$231,9,FALSE)*(AB50/1000)</f>
        <v>0</v>
      </c>
      <c r="AI50" s="277">
        <f>VLOOKUP(AA50,'Fruchtfolge Tabellen'!$E$3:$Q$231,10,FALSE)*(AB50/1000)</f>
        <v>0</v>
      </c>
      <c r="AJ50" s="277">
        <f>VLOOKUP(AA50,'Fruchtfolge Tabellen'!$E$3:$Q$231,11,FALSE)*(AB50/1000)</f>
        <v>0</v>
      </c>
      <c r="AK50" s="277">
        <f>VLOOKUP(AA50,'Fruchtfolge Tabellen'!$E$3:$Q$231,12,FALSE)*(AB50/1000)</f>
        <v>0</v>
      </c>
      <c r="AL50" s="936">
        <f>VLOOKUP(AA50,'Fruchtfolge Tabellen'!$E$3:$Q$231,13,FALSE)*(AB50/1000)</f>
        <v>0</v>
      </c>
      <c r="AM50" s="277">
        <f>VLOOKUP(A50,'Fruchtfolge Tabellen'!$B$3:$E$231,4,FALSE)</f>
        <v>0</v>
      </c>
      <c r="AN50" s="277">
        <f t="shared" si="4"/>
        <v>0</v>
      </c>
      <c r="AO50" s="120">
        <f>VLOOKUP(AM50,'Fruchtfolge Tabellen'!$E$3:$Q$231,4,FALSE)*(AN50/1000)</f>
        <v>0</v>
      </c>
      <c r="AP50" s="277">
        <f>VLOOKUP(AM50,'Fruchtfolge Tabellen'!$E$3:$Q$231,5,FALSE)*(AN50/1000)</f>
        <v>0</v>
      </c>
      <c r="AQ50" s="936">
        <f>VLOOKUP(AM50,'Fruchtfolge Tabellen'!$E$3:$Q$231,6,FALSE)*(AN50/1000)</f>
        <v>0</v>
      </c>
      <c r="AR50" s="277">
        <f>VLOOKUP(AM50,'Fruchtfolge Tabellen'!$E$3:$Q$231,7,FALSE)*(AN50/1000)</f>
        <v>0</v>
      </c>
      <c r="AS50" s="120">
        <f>VLOOKUP(AM50,'Fruchtfolge Tabellen'!$E$3:$Q$231,8,FALSE)*(AN50/1000)</f>
        <v>0</v>
      </c>
      <c r="AT50" s="277">
        <f>VLOOKUP(AM50,'Fruchtfolge Tabellen'!$E$3:$Q$231,9,FALSE)*(AN50/1000)</f>
        <v>0</v>
      </c>
      <c r="AU50" s="277">
        <f>VLOOKUP(AM50,'Fruchtfolge Tabellen'!$E$3:$Q$231,10,FALSE)*(AN50/1000)</f>
        <v>0</v>
      </c>
      <c r="AV50" s="936">
        <f>VLOOKUP(AM50,'Fruchtfolge Tabellen'!$E$3:$Q$231,11,FALSE)*(AN50/1000)</f>
        <v>0</v>
      </c>
      <c r="AW50" s="277">
        <f>VLOOKUP(AM50,'Fruchtfolge Tabellen'!$E$3:$Q$231,12,FALSE)*(AN50/1000)</f>
        <v>0</v>
      </c>
      <c r="AX50" s="277">
        <f>VLOOKUP(AM50,'Fruchtfolge Tabellen'!$E$3:$Q$231,13,FALSE)*(AN50/1000)</f>
        <v>0</v>
      </c>
      <c r="AY50" s="277">
        <f t="shared" ref="AY50:AY80" si="8">AVERAGE(P50,AB50,AN50)</f>
        <v>0</v>
      </c>
      <c r="AZ50" s="277">
        <f t="shared" ref="AZ50:AZ80" si="9">AVERAGE(Q50,AC50,AO50)</f>
        <v>0</v>
      </c>
      <c r="BA50" s="936">
        <f t="shared" ref="BA50:BI82" si="10">AVERAGE(R50,AD50,AP50)</f>
        <v>0</v>
      </c>
      <c r="BB50" s="277">
        <f t="shared" si="10"/>
        <v>0</v>
      </c>
      <c r="BC50" s="277">
        <f t="shared" si="10"/>
        <v>0</v>
      </c>
      <c r="BD50" s="277">
        <f t="shared" si="10"/>
        <v>0</v>
      </c>
      <c r="BE50" s="277">
        <f t="shared" si="10"/>
        <v>0</v>
      </c>
      <c r="BF50" s="277">
        <f t="shared" si="10"/>
        <v>0</v>
      </c>
      <c r="BG50" s="277">
        <f t="shared" si="10"/>
        <v>0</v>
      </c>
      <c r="BH50" s="277">
        <f t="shared" si="10"/>
        <v>0</v>
      </c>
      <c r="BI50" s="277">
        <f t="shared" si="10"/>
        <v>0</v>
      </c>
    </row>
    <row r="51" spans="1:61" ht="19.149999999999999" customHeight="1" thickBot="1" x14ac:dyDescent="0.4">
      <c r="A51" s="724" t="s">
        <v>669</v>
      </c>
      <c r="B51" s="804"/>
      <c r="C51" s="724"/>
      <c r="D51" s="411"/>
      <c r="E51" s="804"/>
      <c r="F51" s="724"/>
      <c r="G51" s="411"/>
      <c r="H51" s="804"/>
      <c r="I51" s="724"/>
      <c r="J51" s="411"/>
      <c r="K51" s="865"/>
      <c r="L51" s="865"/>
      <c r="M51" s="865"/>
      <c r="N51" s="865"/>
      <c r="O51" s="277">
        <f>VLOOKUP(A51,'Fruchtfolge Tabellen'!$B$3:$E$231,4,FALSE)</f>
        <v>0</v>
      </c>
      <c r="P51" s="277">
        <f t="shared" ref="P51:P80" si="11">B51*1000</f>
        <v>0</v>
      </c>
      <c r="Q51" s="277">
        <f>VLOOKUP(O51,'Fruchtfolge Tabellen'!$E$3:$Q$231,4,FALSE)*(P51/1000)</f>
        <v>0</v>
      </c>
      <c r="R51" s="277">
        <f>VLOOKUP(O51,'Fruchtfolge Tabellen'!$E$3:$Q$231,5,FALSE)*(P51/1000)</f>
        <v>0</v>
      </c>
      <c r="S51" s="277">
        <f>VLOOKUP(O51,'Fruchtfolge Tabellen'!$E$3:$Q$231,6,FALSE)*(P51/1000)</f>
        <v>0</v>
      </c>
      <c r="T51" s="277">
        <f>VLOOKUP(O51,'Fruchtfolge Tabellen'!$E$3:$Q$231,7,FALSE)*(P51/1000)</f>
        <v>0</v>
      </c>
      <c r="U51" s="277">
        <f>VLOOKUP(O51,'Fruchtfolge Tabellen'!$E$3:$Q$231,8,FALSE)*(P51/1000)</f>
        <v>0</v>
      </c>
      <c r="V51" s="277">
        <f>VLOOKUP(O51,'Fruchtfolge Tabellen'!$E$3:$Q$231,9,FALSE)*(P51/1000)</f>
        <v>0</v>
      </c>
      <c r="W51" s="277">
        <f>VLOOKUP(O51,'Fruchtfolge Tabellen'!$E$3:$Q$231,10,FALSE)*(P51/1000)</f>
        <v>0</v>
      </c>
      <c r="X51" s="277">
        <f>VLOOKUP(O51,'Fruchtfolge Tabellen'!$E$3:$Q$231,11,FALSE)*(P51/1000)</f>
        <v>0</v>
      </c>
      <c r="Y51" s="277">
        <f>VLOOKUP(O51,'Fruchtfolge Tabellen'!$E$3:$Q$231,12,FALSE)*(P51/1000)</f>
        <v>0</v>
      </c>
      <c r="Z51" s="277">
        <f>VLOOKUP(O51,'Fruchtfolge Tabellen'!$E$3:$Q$231,13,FALSE)*(P51/1000)</f>
        <v>0</v>
      </c>
      <c r="AA51" s="277">
        <f>VLOOKUP(A51,'Fruchtfolge Tabellen'!$B$3:$E$231,4,FALSE)</f>
        <v>0</v>
      </c>
      <c r="AB51" s="277">
        <f t="shared" si="7"/>
        <v>0</v>
      </c>
      <c r="AC51" s="277">
        <f>VLOOKUP(AA51,'Fruchtfolge Tabellen'!$E$3:$Q$231,4,FALSE)*(AB51/1000)</f>
        <v>0</v>
      </c>
      <c r="AD51" s="277">
        <f>VLOOKUP(AA51,'Fruchtfolge Tabellen'!$E$3:$Q$231,5,FALSE)*(AB51/1000)</f>
        <v>0</v>
      </c>
      <c r="AE51" s="120">
        <f>VLOOKUP(AA51,'Fruchtfolge Tabellen'!$E$3:$Q$231,6,FALSE)*(AB51/1000)</f>
        <v>0</v>
      </c>
      <c r="AF51" s="277">
        <f>VLOOKUP(AA51,'Fruchtfolge Tabellen'!$E$3:$Q$231,7,FALSE)*(AB51/1000)</f>
        <v>0</v>
      </c>
      <c r="AG51" s="936">
        <f>VLOOKUP(AA51,'Fruchtfolge Tabellen'!$E$3:$Q$231,8,FALSE)*(AB51/1000)</f>
        <v>0</v>
      </c>
      <c r="AH51" s="277">
        <f>VLOOKUP(AA51,'Fruchtfolge Tabellen'!$E$3:$Q$231,9,FALSE)*(AB51/1000)</f>
        <v>0</v>
      </c>
      <c r="AI51" s="277">
        <f>VLOOKUP(AA51,'Fruchtfolge Tabellen'!$E$3:$Q$231,10,FALSE)*(AB51/1000)</f>
        <v>0</v>
      </c>
      <c r="AJ51" s="277">
        <f>VLOOKUP(AA51,'Fruchtfolge Tabellen'!$E$3:$Q$231,11,FALSE)*(AB51/1000)</f>
        <v>0</v>
      </c>
      <c r="AK51" s="277">
        <f>VLOOKUP(AA51,'Fruchtfolge Tabellen'!$E$3:$Q$231,12,FALSE)*(AB51/1000)</f>
        <v>0</v>
      </c>
      <c r="AL51" s="277">
        <f>VLOOKUP(AA51,'Fruchtfolge Tabellen'!$E$3:$Q$231,13,FALSE)*(AB51/1000)</f>
        <v>0</v>
      </c>
      <c r="AM51" s="277">
        <f>VLOOKUP(A51,'Fruchtfolge Tabellen'!$B$3:$E$231,4,FALSE)</f>
        <v>0</v>
      </c>
      <c r="AN51" s="277">
        <f t="shared" si="4"/>
        <v>0</v>
      </c>
      <c r="AO51" s="120">
        <f>VLOOKUP(AM51,'Fruchtfolge Tabellen'!$E$3:$Q$231,4,FALSE)*(AN51/1000)</f>
        <v>0</v>
      </c>
      <c r="AP51" s="277">
        <f>VLOOKUP(AM51,'Fruchtfolge Tabellen'!$E$3:$Q$231,5,FALSE)*(AN51/1000)</f>
        <v>0</v>
      </c>
      <c r="AQ51" s="936">
        <f>VLOOKUP(AM51,'Fruchtfolge Tabellen'!$E$3:$Q$231,6,FALSE)*(AN51/1000)</f>
        <v>0</v>
      </c>
      <c r="AR51" s="277">
        <f>VLOOKUP(AM51,'Fruchtfolge Tabellen'!$E$3:$Q$231,7,FALSE)*(AN51/1000)</f>
        <v>0</v>
      </c>
      <c r="AS51" s="277">
        <f>VLOOKUP(AM51,'Fruchtfolge Tabellen'!$E$3:$Q$231,8,FALSE)*(AN51/1000)</f>
        <v>0</v>
      </c>
      <c r="AT51" s="277">
        <f>VLOOKUP(AM51,'Fruchtfolge Tabellen'!$E$3:$Q$231,9,FALSE)*(AN51/1000)</f>
        <v>0</v>
      </c>
      <c r="AU51" s="277">
        <f>VLOOKUP(AM51,'Fruchtfolge Tabellen'!$E$3:$Q$231,10,FALSE)*(AN51/1000)</f>
        <v>0</v>
      </c>
      <c r="AV51" s="277">
        <f>VLOOKUP(AM51,'Fruchtfolge Tabellen'!$E$3:$Q$231,11,FALSE)*(AN51/1000)</f>
        <v>0</v>
      </c>
      <c r="AW51" s="277">
        <f>VLOOKUP(AM51,'Fruchtfolge Tabellen'!$E$3:$Q$231,12,FALSE)*(AN51/1000)</f>
        <v>0</v>
      </c>
      <c r="AX51" s="277">
        <f>VLOOKUP(AM51,'Fruchtfolge Tabellen'!$E$3:$Q$231,13,FALSE)*(AN51/1000)</f>
        <v>0</v>
      </c>
      <c r="AY51" s="277">
        <f t="shared" si="8"/>
        <v>0</v>
      </c>
      <c r="AZ51" s="277">
        <f t="shared" si="9"/>
        <v>0</v>
      </c>
      <c r="BA51" s="936">
        <f t="shared" ref="BA51:BA80" si="12">AVERAGE(R51,AD51,AP51)</f>
        <v>0</v>
      </c>
      <c r="BB51" s="277">
        <f t="shared" si="10"/>
        <v>0</v>
      </c>
      <c r="BC51" s="277">
        <f t="shared" si="10"/>
        <v>0</v>
      </c>
      <c r="BD51" s="277">
        <f t="shared" si="10"/>
        <v>0</v>
      </c>
      <c r="BE51" s="277">
        <f t="shared" si="10"/>
        <v>0</v>
      </c>
      <c r="BF51" s="277">
        <f t="shared" si="10"/>
        <v>0</v>
      </c>
      <c r="BG51" s="277">
        <f t="shared" si="10"/>
        <v>0</v>
      </c>
      <c r="BH51" s="277">
        <f t="shared" si="10"/>
        <v>0</v>
      </c>
      <c r="BI51" s="277">
        <f t="shared" si="10"/>
        <v>0</v>
      </c>
    </row>
    <row r="52" spans="1:61" ht="19.149999999999999" customHeight="1" thickBot="1" x14ac:dyDescent="0.4">
      <c r="A52" s="724" t="s">
        <v>669</v>
      </c>
      <c r="B52" s="804"/>
      <c r="C52" s="724"/>
      <c r="D52" s="411"/>
      <c r="E52" s="804"/>
      <c r="F52" s="724"/>
      <c r="G52" s="411"/>
      <c r="H52" s="804"/>
      <c r="I52" s="724"/>
      <c r="J52" s="411"/>
      <c r="K52" s="865"/>
      <c r="L52" s="865"/>
      <c r="M52" s="865"/>
      <c r="N52" s="865"/>
      <c r="O52" s="277">
        <f>VLOOKUP(A52,'Fruchtfolge Tabellen'!$B$3:$E$231,4,FALSE)</f>
        <v>0</v>
      </c>
      <c r="P52" s="277">
        <f t="shared" si="11"/>
        <v>0</v>
      </c>
      <c r="Q52" s="277">
        <f>VLOOKUP(O52,'Fruchtfolge Tabellen'!$E$3:$Q$231,4,FALSE)*(P52/1000)</f>
        <v>0</v>
      </c>
      <c r="R52" s="277">
        <f>VLOOKUP(O52,'Fruchtfolge Tabellen'!$E$3:$Q$231,5,FALSE)*(P52/1000)</f>
        <v>0</v>
      </c>
      <c r="S52" s="277">
        <f>VLOOKUP(O52,'Fruchtfolge Tabellen'!$E$3:$Q$231,6,FALSE)*(P52/1000)</f>
        <v>0</v>
      </c>
      <c r="T52" s="277">
        <f>VLOOKUP(O52,'Fruchtfolge Tabellen'!$E$3:$Q$231,7,FALSE)*(P52/1000)</f>
        <v>0</v>
      </c>
      <c r="U52" s="277">
        <f>VLOOKUP(O52,'Fruchtfolge Tabellen'!$E$3:$Q$231,8,FALSE)*(P52/1000)</f>
        <v>0</v>
      </c>
      <c r="V52" s="277">
        <f>VLOOKUP(O52,'Fruchtfolge Tabellen'!$E$3:$Q$231,9,FALSE)*(P52/1000)</f>
        <v>0</v>
      </c>
      <c r="W52" s="277">
        <f>VLOOKUP(O52,'Fruchtfolge Tabellen'!$E$3:$Q$231,10,FALSE)*(P52/1000)</f>
        <v>0</v>
      </c>
      <c r="X52" s="277">
        <f>VLOOKUP(O52,'Fruchtfolge Tabellen'!$E$3:$Q$231,11,FALSE)*(P52/1000)</f>
        <v>0</v>
      </c>
      <c r="Y52" s="277">
        <f>VLOOKUP(O52,'Fruchtfolge Tabellen'!$E$3:$Q$231,12,FALSE)*(P52/1000)</f>
        <v>0</v>
      </c>
      <c r="Z52" s="277">
        <f>VLOOKUP(O52,'Fruchtfolge Tabellen'!$E$3:$Q$231,13,FALSE)*(P52/1000)</f>
        <v>0</v>
      </c>
      <c r="AA52" s="277">
        <f>VLOOKUP(A52,'Fruchtfolge Tabellen'!$B$3:$E$231,4,FALSE)</f>
        <v>0</v>
      </c>
      <c r="AB52" s="277">
        <f t="shared" si="7"/>
        <v>0</v>
      </c>
      <c r="AC52" s="277">
        <f>VLOOKUP(AA52,'Fruchtfolge Tabellen'!$E$3:$Q$231,4,FALSE)*(AB52/1000)</f>
        <v>0</v>
      </c>
      <c r="AD52" s="277">
        <f>VLOOKUP(AA52,'Fruchtfolge Tabellen'!$E$3:$Q$231,5,FALSE)*(AB52/1000)</f>
        <v>0</v>
      </c>
      <c r="AE52" s="120">
        <f>VLOOKUP(AA52,'Fruchtfolge Tabellen'!$E$3:$Q$231,6,FALSE)*(AB52/1000)</f>
        <v>0</v>
      </c>
      <c r="AF52" s="277">
        <f>VLOOKUP(AA52,'Fruchtfolge Tabellen'!$E$3:$Q$231,7,FALSE)*(AB52/1000)</f>
        <v>0</v>
      </c>
      <c r="AG52" s="936">
        <f>VLOOKUP(AA52,'Fruchtfolge Tabellen'!$E$3:$Q$231,8,FALSE)*(AB52/1000)</f>
        <v>0</v>
      </c>
      <c r="AH52" s="277">
        <f>VLOOKUP(AA52,'Fruchtfolge Tabellen'!$E$3:$Q$231,9,FALSE)*(AB52/1000)</f>
        <v>0</v>
      </c>
      <c r="AI52" s="277">
        <f>VLOOKUP(AA52,'Fruchtfolge Tabellen'!$E$3:$Q$231,10,FALSE)*(AB52/1000)</f>
        <v>0</v>
      </c>
      <c r="AJ52" s="277">
        <f>VLOOKUP(AA52,'Fruchtfolge Tabellen'!$E$3:$Q$231,11,FALSE)*(AB52/1000)</f>
        <v>0</v>
      </c>
      <c r="AK52" s="277">
        <f>VLOOKUP(AA52,'Fruchtfolge Tabellen'!$E$3:$Q$231,12,FALSE)*(AB52/1000)</f>
        <v>0</v>
      </c>
      <c r="AL52" s="277">
        <f>VLOOKUP(AA52,'Fruchtfolge Tabellen'!$E$3:$Q$231,13,FALSE)*(AB52/1000)</f>
        <v>0</v>
      </c>
      <c r="AM52" s="277">
        <f>VLOOKUP(A52,'Fruchtfolge Tabellen'!$B$3:$E$231,4,FALSE)</f>
        <v>0</v>
      </c>
      <c r="AN52" s="277">
        <f t="shared" si="4"/>
        <v>0</v>
      </c>
      <c r="AO52" s="277">
        <f>VLOOKUP(AM52,'Fruchtfolge Tabellen'!$E$3:$Q$231,4,FALSE)*(AN52/1000)</f>
        <v>0</v>
      </c>
      <c r="AP52" s="277">
        <f>VLOOKUP(AM52,'Fruchtfolge Tabellen'!$E$3:$Q$231,5,FALSE)*(AN52/1000)</f>
        <v>0</v>
      </c>
      <c r="AQ52" s="277">
        <f>VLOOKUP(AM52,'Fruchtfolge Tabellen'!$E$3:$Q$231,6,FALSE)*(AN52/1000)</f>
        <v>0</v>
      </c>
      <c r="AR52" s="277">
        <f>VLOOKUP(AM52,'Fruchtfolge Tabellen'!$E$3:$Q$231,7,FALSE)*(AN52/1000)</f>
        <v>0</v>
      </c>
      <c r="AS52" s="277">
        <f>VLOOKUP(AM52,'Fruchtfolge Tabellen'!$E$3:$Q$231,8,FALSE)*(AN52/1000)</f>
        <v>0</v>
      </c>
      <c r="AT52" s="277">
        <f>VLOOKUP(AM52,'Fruchtfolge Tabellen'!$E$3:$Q$231,9,FALSE)*(AN52/1000)</f>
        <v>0</v>
      </c>
      <c r="AU52" s="277">
        <f>VLOOKUP(AM52,'Fruchtfolge Tabellen'!$E$3:$Q$231,10,FALSE)*(AN52/1000)</f>
        <v>0</v>
      </c>
      <c r="AV52" s="277">
        <f>VLOOKUP(AM52,'Fruchtfolge Tabellen'!$E$3:$Q$231,11,FALSE)*(AN52/1000)</f>
        <v>0</v>
      </c>
      <c r="AW52" s="277">
        <f>VLOOKUP(AM52,'Fruchtfolge Tabellen'!$E$3:$Q$231,12,FALSE)*(AN52/1000)</f>
        <v>0</v>
      </c>
      <c r="AX52" s="277">
        <f>VLOOKUP(AM52,'Fruchtfolge Tabellen'!$E$3:$Q$231,13,FALSE)*(AN52/1000)</f>
        <v>0</v>
      </c>
      <c r="AY52" s="277">
        <f t="shared" si="8"/>
        <v>0</v>
      </c>
      <c r="AZ52" s="277">
        <f t="shared" si="9"/>
        <v>0</v>
      </c>
      <c r="BA52" s="277">
        <f t="shared" si="12"/>
        <v>0</v>
      </c>
      <c r="BB52" s="277">
        <f t="shared" si="10"/>
        <v>0</v>
      </c>
      <c r="BC52" s="277">
        <f t="shared" si="10"/>
        <v>0</v>
      </c>
      <c r="BD52" s="277">
        <f t="shared" si="10"/>
        <v>0</v>
      </c>
      <c r="BE52" s="277">
        <f t="shared" si="10"/>
        <v>0</v>
      </c>
      <c r="BF52" s="277">
        <f t="shared" si="10"/>
        <v>0</v>
      </c>
      <c r="BG52" s="277">
        <f t="shared" si="10"/>
        <v>0</v>
      </c>
      <c r="BH52" s="277">
        <f t="shared" si="10"/>
        <v>0</v>
      </c>
      <c r="BI52" s="277">
        <f t="shared" si="10"/>
        <v>0</v>
      </c>
    </row>
    <row r="53" spans="1:61" ht="19.149999999999999" customHeight="1" thickBot="1" x14ac:dyDescent="0.4">
      <c r="A53" s="724" t="s">
        <v>669</v>
      </c>
      <c r="B53" s="804"/>
      <c r="C53" s="724"/>
      <c r="D53" s="411"/>
      <c r="E53" s="804"/>
      <c r="F53" s="724"/>
      <c r="G53" s="411"/>
      <c r="H53" s="804"/>
      <c r="I53" s="724"/>
      <c r="J53" s="411"/>
      <c r="K53" s="865"/>
      <c r="L53" s="865"/>
      <c r="M53" s="865"/>
      <c r="N53" s="865"/>
      <c r="O53" s="277">
        <f>VLOOKUP(A53,'Fruchtfolge Tabellen'!$B$3:$E$231,4,FALSE)</f>
        <v>0</v>
      </c>
      <c r="P53" s="277">
        <f t="shared" si="11"/>
        <v>0</v>
      </c>
      <c r="Q53" s="277">
        <f>VLOOKUP(O53,'Fruchtfolge Tabellen'!$E$3:$Q$231,4,FALSE)*(P53/1000)</f>
        <v>0</v>
      </c>
      <c r="R53" s="277">
        <f>VLOOKUP(O53,'Fruchtfolge Tabellen'!$E$3:$Q$231,5,FALSE)*(P53/1000)</f>
        <v>0</v>
      </c>
      <c r="S53" s="277">
        <f>VLOOKUP(O53,'Fruchtfolge Tabellen'!$E$3:$Q$231,6,FALSE)*(P53/1000)</f>
        <v>0</v>
      </c>
      <c r="T53" s="277">
        <f>VLOOKUP(O53,'Fruchtfolge Tabellen'!$E$3:$Q$231,7,FALSE)*(P53/1000)</f>
        <v>0</v>
      </c>
      <c r="U53" s="277">
        <f>VLOOKUP(O53,'Fruchtfolge Tabellen'!$E$3:$Q$231,8,FALSE)*(P53/1000)</f>
        <v>0</v>
      </c>
      <c r="V53" s="277">
        <f>VLOOKUP(O53,'Fruchtfolge Tabellen'!$E$3:$Q$231,9,FALSE)*(P53/1000)</f>
        <v>0</v>
      </c>
      <c r="W53" s="277">
        <f>VLOOKUP(O53,'Fruchtfolge Tabellen'!$E$3:$Q$231,10,FALSE)*(P53/1000)</f>
        <v>0</v>
      </c>
      <c r="X53" s="277">
        <f>VLOOKUP(O53,'Fruchtfolge Tabellen'!$E$3:$Q$231,11,FALSE)*(P53/1000)</f>
        <v>0</v>
      </c>
      <c r="Y53" s="277">
        <f>VLOOKUP(O53,'Fruchtfolge Tabellen'!$E$3:$Q$231,12,FALSE)*(P53/1000)</f>
        <v>0</v>
      </c>
      <c r="Z53" s="277">
        <f>VLOOKUP(O53,'Fruchtfolge Tabellen'!$E$3:$Q$231,13,FALSE)*(P53/1000)</f>
        <v>0</v>
      </c>
      <c r="AA53" s="277">
        <f>VLOOKUP(A53,'Fruchtfolge Tabellen'!$B$3:$E$231,4,FALSE)</f>
        <v>0</v>
      </c>
      <c r="AB53" s="277">
        <f t="shared" si="7"/>
        <v>0</v>
      </c>
      <c r="AC53" s="277">
        <f>VLOOKUP(AA53,'Fruchtfolge Tabellen'!$E$3:$Q$231,4,FALSE)*(AB53/1000)</f>
        <v>0</v>
      </c>
      <c r="AD53" s="277">
        <f>VLOOKUP(AA53,'Fruchtfolge Tabellen'!$E$3:$Q$231,5,FALSE)*(AB53/1000)</f>
        <v>0</v>
      </c>
      <c r="AE53" s="120">
        <f>VLOOKUP(AA53,'Fruchtfolge Tabellen'!$E$3:$Q$231,6,FALSE)*(AB53/1000)</f>
        <v>0</v>
      </c>
      <c r="AF53" s="277">
        <f>VLOOKUP(AA53,'Fruchtfolge Tabellen'!$E$3:$Q$231,7,FALSE)*(AB53/1000)</f>
        <v>0</v>
      </c>
      <c r="AG53" s="936">
        <f>VLOOKUP(AA53,'Fruchtfolge Tabellen'!$E$3:$Q$231,8,FALSE)*(AB53/1000)</f>
        <v>0</v>
      </c>
      <c r="AH53" s="277">
        <f>VLOOKUP(AA53,'Fruchtfolge Tabellen'!$E$3:$Q$231,9,FALSE)*(AB53/1000)</f>
        <v>0</v>
      </c>
      <c r="AI53" s="277">
        <f>VLOOKUP(AA53,'Fruchtfolge Tabellen'!$E$3:$Q$231,10,FALSE)*(AB53/1000)</f>
        <v>0</v>
      </c>
      <c r="AJ53" s="277">
        <f>VLOOKUP(AA53,'Fruchtfolge Tabellen'!$E$3:$Q$231,11,FALSE)*(AB53/1000)</f>
        <v>0</v>
      </c>
      <c r="AK53" s="277">
        <f>VLOOKUP(AA53,'Fruchtfolge Tabellen'!$E$3:$Q$231,12,FALSE)*(AB53/1000)</f>
        <v>0</v>
      </c>
      <c r="AL53" s="277">
        <f>VLOOKUP(AA53,'Fruchtfolge Tabellen'!$E$3:$Q$231,13,FALSE)*(AB53/1000)</f>
        <v>0</v>
      </c>
      <c r="AM53" s="277">
        <f>VLOOKUP(A53,'Fruchtfolge Tabellen'!$B$3:$E$231,4,FALSE)</f>
        <v>0</v>
      </c>
      <c r="AN53" s="277">
        <f t="shared" si="4"/>
        <v>0</v>
      </c>
      <c r="AO53" s="277">
        <f>VLOOKUP(AM53,'Fruchtfolge Tabellen'!$E$3:$Q$231,4,FALSE)*(AN53/1000)</f>
        <v>0</v>
      </c>
      <c r="AP53" s="277">
        <f>VLOOKUP(AM53,'Fruchtfolge Tabellen'!$E$3:$Q$231,5,FALSE)*(AN53/1000)</f>
        <v>0</v>
      </c>
      <c r="AQ53" s="277">
        <f>VLOOKUP(AM53,'Fruchtfolge Tabellen'!$E$3:$Q$231,6,FALSE)*(AN53/1000)</f>
        <v>0</v>
      </c>
      <c r="AR53" s="277">
        <f>VLOOKUP(AM53,'Fruchtfolge Tabellen'!$E$3:$Q$231,7,FALSE)*(AN53/1000)</f>
        <v>0</v>
      </c>
      <c r="AS53" s="277">
        <f>VLOOKUP(AM53,'Fruchtfolge Tabellen'!$E$3:$Q$231,8,FALSE)*(AN53/1000)</f>
        <v>0</v>
      </c>
      <c r="AT53" s="277">
        <f>VLOOKUP(AM53,'Fruchtfolge Tabellen'!$E$3:$Q$231,9,FALSE)*(AN53/1000)</f>
        <v>0</v>
      </c>
      <c r="AU53" s="277">
        <f>VLOOKUP(AM53,'Fruchtfolge Tabellen'!$E$3:$Q$231,10,FALSE)*(AN53/1000)</f>
        <v>0</v>
      </c>
      <c r="AV53" s="277">
        <f>VLOOKUP(AM53,'Fruchtfolge Tabellen'!$E$3:$Q$231,11,FALSE)*(AN53/1000)</f>
        <v>0</v>
      </c>
      <c r="AW53" s="277">
        <f>VLOOKUP(AM53,'Fruchtfolge Tabellen'!$E$3:$Q$231,12,FALSE)*(AN53/1000)</f>
        <v>0</v>
      </c>
      <c r="AX53" s="277">
        <f>VLOOKUP(AM53,'Fruchtfolge Tabellen'!$E$3:$Q$231,13,FALSE)*(AN53/1000)</f>
        <v>0</v>
      </c>
      <c r="AY53" s="277">
        <f t="shared" si="8"/>
        <v>0</v>
      </c>
      <c r="AZ53" s="277">
        <f t="shared" si="9"/>
        <v>0</v>
      </c>
      <c r="BA53" s="277">
        <f t="shared" si="12"/>
        <v>0</v>
      </c>
      <c r="BB53" s="277">
        <f t="shared" si="10"/>
        <v>0</v>
      </c>
      <c r="BC53" s="277">
        <f t="shared" si="10"/>
        <v>0</v>
      </c>
      <c r="BD53" s="277">
        <f t="shared" si="10"/>
        <v>0</v>
      </c>
      <c r="BE53" s="277">
        <f t="shared" si="10"/>
        <v>0</v>
      </c>
      <c r="BF53" s="277">
        <f t="shared" si="10"/>
        <v>0</v>
      </c>
      <c r="BG53" s="277">
        <f t="shared" si="10"/>
        <v>0</v>
      </c>
      <c r="BH53" s="277">
        <f t="shared" si="10"/>
        <v>0</v>
      </c>
      <c r="BI53" s="277">
        <f t="shared" si="10"/>
        <v>0</v>
      </c>
    </row>
    <row r="54" spans="1:61" ht="19.149999999999999" customHeight="1" thickBot="1" x14ac:dyDescent="0.4">
      <c r="A54" s="724" t="s">
        <v>669</v>
      </c>
      <c r="B54" s="804"/>
      <c r="C54" s="724"/>
      <c r="D54" s="411"/>
      <c r="E54" s="804"/>
      <c r="F54" s="724"/>
      <c r="G54" s="411"/>
      <c r="H54" s="804"/>
      <c r="I54" s="724"/>
      <c r="J54" s="411"/>
      <c r="K54" s="865"/>
      <c r="L54" s="865"/>
      <c r="M54" s="865"/>
      <c r="N54" s="865"/>
      <c r="O54" s="277">
        <f>VLOOKUP(A54,'Fruchtfolge Tabellen'!$B$3:$E$231,4,FALSE)</f>
        <v>0</v>
      </c>
      <c r="P54" s="277">
        <f t="shared" si="11"/>
        <v>0</v>
      </c>
      <c r="Q54" s="277">
        <f>VLOOKUP(O54,'Fruchtfolge Tabellen'!$E$3:$Q$231,4,FALSE)*(P54/1000)</f>
        <v>0</v>
      </c>
      <c r="R54" s="277">
        <f>VLOOKUP(O54,'Fruchtfolge Tabellen'!$E$3:$Q$231,5,FALSE)*(P54/1000)</f>
        <v>0</v>
      </c>
      <c r="S54" s="277">
        <f>VLOOKUP(O54,'Fruchtfolge Tabellen'!$E$3:$Q$231,6,FALSE)*(P54/1000)</f>
        <v>0</v>
      </c>
      <c r="T54" s="277">
        <f>VLOOKUP(O54,'Fruchtfolge Tabellen'!$E$3:$Q$231,7,FALSE)*(P54/1000)</f>
        <v>0</v>
      </c>
      <c r="U54" s="277">
        <f>VLOOKUP(O54,'Fruchtfolge Tabellen'!$E$3:$Q$231,8,FALSE)*(P54/1000)</f>
        <v>0</v>
      </c>
      <c r="V54" s="277">
        <f>VLOOKUP(O54,'Fruchtfolge Tabellen'!$E$3:$Q$231,9,FALSE)*(P54/1000)</f>
        <v>0</v>
      </c>
      <c r="W54" s="277">
        <f>VLOOKUP(O54,'Fruchtfolge Tabellen'!$E$3:$Q$231,10,FALSE)*(P54/1000)</f>
        <v>0</v>
      </c>
      <c r="X54" s="277">
        <f>VLOOKUP(O54,'Fruchtfolge Tabellen'!$E$3:$Q$231,11,FALSE)*(P54/1000)</f>
        <v>0</v>
      </c>
      <c r="Y54" s="277">
        <f>VLOOKUP(O54,'Fruchtfolge Tabellen'!$E$3:$Q$231,12,FALSE)*(P54/1000)</f>
        <v>0</v>
      </c>
      <c r="Z54" s="277">
        <f>VLOOKUP(O54,'Fruchtfolge Tabellen'!$E$3:$Q$231,13,FALSE)*(P54/1000)</f>
        <v>0</v>
      </c>
      <c r="AA54" s="277">
        <f>VLOOKUP(A54,'Fruchtfolge Tabellen'!$B$3:$E$231,4,FALSE)</f>
        <v>0</v>
      </c>
      <c r="AB54" s="277">
        <f t="shared" si="7"/>
        <v>0</v>
      </c>
      <c r="AC54" s="277">
        <f>VLOOKUP(AA54,'Fruchtfolge Tabellen'!$E$3:$Q$231,4,FALSE)*(AB54/1000)</f>
        <v>0</v>
      </c>
      <c r="AD54" s="277">
        <f>VLOOKUP(AA54,'Fruchtfolge Tabellen'!$E$3:$Q$231,5,FALSE)*(AB54/1000)</f>
        <v>0</v>
      </c>
      <c r="AE54" s="277">
        <f>VLOOKUP(AA54,'Fruchtfolge Tabellen'!$E$3:$Q$231,6,FALSE)*(AB54/1000)</f>
        <v>0</v>
      </c>
      <c r="AF54" s="277">
        <f>VLOOKUP(AA54,'Fruchtfolge Tabellen'!$E$3:$Q$231,7,FALSE)*(AB54/1000)</f>
        <v>0</v>
      </c>
      <c r="AG54" s="277">
        <f>VLOOKUP(AA54,'Fruchtfolge Tabellen'!$E$3:$Q$231,8,FALSE)*(AB54/1000)</f>
        <v>0</v>
      </c>
      <c r="AH54" s="277">
        <f>VLOOKUP(AA54,'Fruchtfolge Tabellen'!$E$3:$Q$231,9,FALSE)*(AB54/1000)</f>
        <v>0</v>
      </c>
      <c r="AI54" s="277">
        <f>VLOOKUP(AA54,'Fruchtfolge Tabellen'!$E$3:$Q$231,10,FALSE)*(AB54/1000)</f>
        <v>0</v>
      </c>
      <c r="AJ54" s="277">
        <f>VLOOKUP(AA54,'Fruchtfolge Tabellen'!$E$3:$Q$231,11,FALSE)*(AB54/1000)</f>
        <v>0</v>
      </c>
      <c r="AK54" s="277">
        <f>VLOOKUP(AA54,'Fruchtfolge Tabellen'!$E$3:$Q$231,12,FALSE)*(AB54/1000)</f>
        <v>0</v>
      </c>
      <c r="AL54" s="277">
        <f>VLOOKUP(AA54,'Fruchtfolge Tabellen'!$E$3:$Q$231,13,FALSE)*(AB54/1000)</f>
        <v>0</v>
      </c>
      <c r="AM54" s="277">
        <f>VLOOKUP(A54,'Fruchtfolge Tabellen'!$B$3:$E$231,4,FALSE)</f>
        <v>0</v>
      </c>
      <c r="AN54" s="277">
        <f t="shared" si="4"/>
        <v>0</v>
      </c>
      <c r="AO54" s="277">
        <f>VLOOKUP(AM54,'Fruchtfolge Tabellen'!$E$3:$Q$231,4,FALSE)*(AN54/1000)</f>
        <v>0</v>
      </c>
      <c r="AP54" s="277">
        <f>VLOOKUP(AM54,'Fruchtfolge Tabellen'!$E$3:$Q$231,5,FALSE)*(AN54/1000)</f>
        <v>0</v>
      </c>
      <c r="AQ54" s="277">
        <f>VLOOKUP(AM54,'Fruchtfolge Tabellen'!$E$3:$Q$231,6,FALSE)*(AN54/1000)</f>
        <v>0</v>
      </c>
      <c r="AR54" s="277">
        <f>VLOOKUP(AM54,'Fruchtfolge Tabellen'!$E$3:$Q$231,7,FALSE)*(AN54/1000)</f>
        <v>0</v>
      </c>
      <c r="AS54" s="277">
        <f>VLOOKUP(AM54,'Fruchtfolge Tabellen'!$E$3:$Q$231,8,FALSE)*(AN54/1000)</f>
        <v>0</v>
      </c>
      <c r="AT54" s="277">
        <f>VLOOKUP(AM54,'Fruchtfolge Tabellen'!$E$3:$Q$231,9,FALSE)*(AN54/1000)</f>
        <v>0</v>
      </c>
      <c r="AU54" s="277">
        <f>VLOOKUP(AM54,'Fruchtfolge Tabellen'!$E$3:$Q$231,10,FALSE)*(AN54/1000)</f>
        <v>0</v>
      </c>
      <c r="AV54" s="277">
        <f>VLOOKUP(AM54,'Fruchtfolge Tabellen'!$E$3:$Q$231,11,FALSE)*(AN54/1000)</f>
        <v>0</v>
      </c>
      <c r="AW54" s="277">
        <f>VLOOKUP(AM54,'Fruchtfolge Tabellen'!$E$3:$Q$231,12,FALSE)*(AN54/1000)</f>
        <v>0</v>
      </c>
      <c r="AX54" s="277">
        <f>VLOOKUP(AM54,'Fruchtfolge Tabellen'!$E$3:$Q$231,13,FALSE)*(AN54/1000)</f>
        <v>0</v>
      </c>
      <c r="AY54" s="277">
        <f t="shared" si="8"/>
        <v>0</v>
      </c>
      <c r="AZ54" s="277">
        <f t="shared" si="9"/>
        <v>0</v>
      </c>
      <c r="BA54" s="277">
        <f t="shared" si="12"/>
        <v>0</v>
      </c>
      <c r="BB54" s="277">
        <f t="shared" si="10"/>
        <v>0</v>
      </c>
      <c r="BC54" s="277">
        <f t="shared" si="10"/>
        <v>0</v>
      </c>
      <c r="BD54" s="277">
        <f t="shared" si="10"/>
        <v>0</v>
      </c>
      <c r="BE54" s="277">
        <f t="shared" si="10"/>
        <v>0</v>
      </c>
      <c r="BF54" s="277">
        <f t="shared" si="10"/>
        <v>0</v>
      </c>
      <c r="BG54" s="277">
        <f t="shared" si="10"/>
        <v>0</v>
      </c>
      <c r="BH54" s="277">
        <f t="shared" si="10"/>
        <v>0</v>
      </c>
      <c r="BI54" s="277">
        <f t="shared" si="10"/>
        <v>0</v>
      </c>
    </row>
    <row r="55" spans="1:61" ht="19.149999999999999" customHeight="1" thickBot="1" x14ac:dyDescent="0.4">
      <c r="A55" s="724" t="s">
        <v>669</v>
      </c>
      <c r="B55" s="804"/>
      <c r="C55" s="724"/>
      <c r="D55" s="411"/>
      <c r="E55" s="804"/>
      <c r="F55" s="724"/>
      <c r="G55" s="411"/>
      <c r="H55" s="804"/>
      <c r="I55" s="724"/>
      <c r="J55" s="411"/>
      <c r="K55" s="865"/>
      <c r="L55" s="865"/>
      <c r="M55" s="865"/>
      <c r="N55" s="865"/>
      <c r="O55" s="277">
        <f>VLOOKUP(A55,'Fruchtfolge Tabellen'!$B$3:$E$231,4,FALSE)</f>
        <v>0</v>
      </c>
      <c r="P55" s="277">
        <f t="shared" si="11"/>
        <v>0</v>
      </c>
      <c r="Q55" s="277">
        <f>VLOOKUP(O55,'Fruchtfolge Tabellen'!$E$3:$Q$231,4,FALSE)*(P55/1000)</f>
        <v>0</v>
      </c>
      <c r="R55" s="277">
        <f>VLOOKUP(O55,'Fruchtfolge Tabellen'!$E$3:$Q$231,5,FALSE)*(P55/1000)</f>
        <v>0</v>
      </c>
      <c r="S55" s="277">
        <f>VLOOKUP(O55,'Fruchtfolge Tabellen'!$E$3:$Q$231,6,FALSE)*(P55/1000)</f>
        <v>0</v>
      </c>
      <c r="T55" s="277">
        <f>VLOOKUP(O55,'Fruchtfolge Tabellen'!$E$3:$Q$231,7,FALSE)*(P55/1000)</f>
        <v>0</v>
      </c>
      <c r="U55" s="277">
        <f>VLOOKUP(O55,'Fruchtfolge Tabellen'!$E$3:$Q$231,8,FALSE)*(P55/1000)</f>
        <v>0</v>
      </c>
      <c r="V55" s="277">
        <f>VLOOKUP(O55,'Fruchtfolge Tabellen'!$E$3:$Q$231,9,FALSE)*(P55/1000)</f>
        <v>0</v>
      </c>
      <c r="W55" s="277">
        <f>VLOOKUP(O55,'Fruchtfolge Tabellen'!$E$3:$Q$231,10,FALSE)*(P55/1000)</f>
        <v>0</v>
      </c>
      <c r="X55" s="277">
        <f>VLOOKUP(O55,'Fruchtfolge Tabellen'!$E$3:$Q$231,11,FALSE)*(P55/1000)</f>
        <v>0</v>
      </c>
      <c r="Y55" s="277">
        <f>VLOOKUP(O55,'Fruchtfolge Tabellen'!$E$3:$Q$231,12,FALSE)*(P55/1000)</f>
        <v>0</v>
      </c>
      <c r="Z55" s="277">
        <f>VLOOKUP(O55,'Fruchtfolge Tabellen'!$E$3:$Q$231,13,FALSE)*(P55/1000)</f>
        <v>0</v>
      </c>
      <c r="AA55" s="277">
        <f>VLOOKUP(A55,'Fruchtfolge Tabellen'!$B$3:$E$231,4,FALSE)</f>
        <v>0</v>
      </c>
      <c r="AB55" s="277">
        <f t="shared" si="7"/>
        <v>0</v>
      </c>
      <c r="AC55" s="277">
        <f>VLOOKUP(AA55,'Fruchtfolge Tabellen'!$E$3:$Q$231,4,FALSE)*(AB55/1000)</f>
        <v>0</v>
      </c>
      <c r="AD55" s="277">
        <f>VLOOKUP(AA55,'Fruchtfolge Tabellen'!$E$3:$Q$231,5,FALSE)*(AB55/1000)</f>
        <v>0</v>
      </c>
      <c r="AE55" s="277">
        <f>VLOOKUP(AA55,'Fruchtfolge Tabellen'!$E$3:$Q$231,6,FALSE)*(AB55/1000)</f>
        <v>0</v>
      </c>
      <c r="AF55" s="277">
        <f>VLOOKUP(AA55,'Fruchtfolge Tabellen'!$E$3:$Q$231,7,FALSE)*(AB55/1000)</f>
        <v>0</v>
      </c>
      <c r="AG55" s="277">
        <f>VLOOKUP(AA55,'Fruchtfolge Tabellen'!$E$3:$Q$231,8,FALSE)*(AB55/1000)</f>
        <v>0</v>
      </c>
      <c r="AH55" s="277">
        <f>VLOOKUP(AA55,'Fruchtfolge Tabellen'!$E$3:$Q$231,9,FALSE)*(AB55/1000)</f>
        <v>0</v>
      </c>
      <c r="AI55" s="277">
        <f>VLOOKUP(AA55,'Fruchtfolge Tabellen'!$E$3:$Q$231,10,FALSE)*(AB55/1000)</f>
        <v>0</v>
      </c>
      <c r="AJ55" s="277">
        <f>VLOOKUP(AA55,'Fruchtfolge Tabellen'!$E$3:$Q$231,11,FALSE)*(AB55/1000)</f>
        <v>0</v>
      </c>
      <c r="AK55" s="277">
        <f>VLOOKUP(AA55,'Fruchtfolge Tabellen'!$E$3:$Q$231,12,FALSE)*(AB55/1000)</f>
        <v>0</v>
      </c>
      <c r="AL55" s="277">
        <f>VLOOKUP(AA55,'Fruchtfolge Tabellen'!$E$3:$Q$231,13,FALSE)*(AB55/1000)</f>
        <v>0</v>
      </c>
      <c r="AM55" s="277">
        <f>VLOOKUP(A55,'Fruchtfolge Tabellen'!$B$3:$E$231,4,FALSE)</f>
        <v>0</v>
      </c>
      <c r="AN55" s="277">
        <f t="shared" si="4"/>
        <v>0</v>
      </c>
      <c r="AO55" s="277">
        <f>VLOOKUP(AM55,'Fruchtfolge Tabellen'!$E$3:$Q$231,4,FALSE)*(AN55/1000)</f>
        <v>0</v>
      </c>
      <c r="AP55" s="277">
        <f>VLOOKUP(AM55,'Fruchtfolge Tabellen'!$E$3:$Q$231,5,FALSE)*(AN55/1000)</f>
        <v>0</v>
      </c>
      <c r="AQ55" s="277">
        <f>VLOOKUP(AM55,'Fruchtfolge Tabellen'!$E$3:$Q$231,6,FALSE)*(AN55/1000)</f>
        <v>0</v>
      </c>
      <c r="AR55" s="277">
        <f>VLOOKUP(AM55,'Fruchtfolge Tabellen'!$E$3:$Q$231,7,FALSE)*(AN55/1000)</f>
        <v>0</v>
      </c>
      <c r="AS55" s="277">
        <f>VLOOKUP(AM55,'Fruchtfolge Tabellen'!$E$3:$Q$231,8,FALSE)*(AN55/1000)</f>
        <v>0</v>
      </c>
      <c r="AT55" s="277">
        <f>VLOOKUP(AM55,'Fruchtfolge Tabellen'!$E$3:$Q$231,9,FALSE)*(AN55/1000)</f>
        <v>0</v>
      </c>
      <c r="AU55" s="277">
        <f>VLOOKUP(AM55,'Fruchtfolge Tabellen'!$E$3:$Q$231,10,FALSE)*(AN55/1000)</f>
        <v>0</v>
      </c>
      <c r="AV55" s="277">
        <f>VLOOKUP(AM55,'Fruchtfolge Tabellen'!$E$3:$Q$231,11,FALSE)*(AN55/1000)</f>
        <v>0</v>
      </c>
      <c r="AW55" s="277">
        <f>VLOOKUP(AM55,'Fruchtfolge Tabellen'!$E$3:$Q$231,12,FALSE)*(AN55/1000)</f>
        <v>0</v>
      </c>
      <c r="AX55" s="277">
        <f>VLOOKUP(AM55,'Fruchtfolge Tabellen'!$E$3:$Q$231,13,FALSE)*(AN55/1000)</f>
        <v>0</v>
      </c>
      <c r="AY55" s="277">
        <f t="shared" si="8"/>
        <v>0</v>
      </c>
      <c r="AZ55" s="277">
        <f t="shared" si="9"/>
        <v>0</v>
      </c>
      <c r="BA55" s="277">
        <f t="shared" si="12"/>
        <v>0</v>
      </c>
      <c r="BB55" s="277">
        <f t="shared" si="10"/>
        <v>0</v>
      </c>
      <c r="BC55" s="277">
        <f t="shared" si="10"/>
        <v>0</v>
      </c>
      <c r="BD55" s="277">
        <f t="shared" si="10"/>
        <v>0</v>
      </c>
      <c r="BE55" s="277">
        <f t="shared" si="10"/>
        <v>0</v>
      </c>
      <c r="BF55" s="277">
        <f t="shared" si="10"/>
        <v>0</v>
      </c>
      <c r="BG55" s="277">
        <f t="shared" si="10"/>
        <v>0</v>
      </c>
      <c r="BH55" s="277">
        <f t="shared" si="10"/>
        <v>0</v>
      </c>
      <c r="BI55" s="277">
        <f t="shared" si="10"/>
        <v>0</v>
      </c>
    </row>
    <row r="56" spans="1:61" ht="19.149999999999999" customHeight="1" thickBot="1" x14ac:dyDescent="0.4">
      <c r="A56" s="724" t="s">
        <v>669</v>
      </c>
      <c r="B56" s="804"/>
      <c r="C56" s="724"/>
      <c r="D56" s="411"/>
      <c r="E56" s="804"/>
      <c r="F56" s="724"/>
      <c r="G56" s="411"/>
      <c r="H56" s="804"/>
      <c r="I56" s="724"/>
      <c r="J56" s="411"/>
      <c r="K56" s="865"/>
      <c r="L56" s="865"/>
      <c r="M56" s="865"/>
      <c r="N56" s="865"/>
      <c r="O56" s="277">
        <f>VLOOKUP(A56,'Fruchtfolge Tabellen'!$B$3:$E$231,4,FALSE)</f>
        <v>0</v>
      </c>
      <c r="P56" s="277">
        <f t="shared" si="11"/>
        <v>0</v>
      </c>
      <c r="Q56" s="277">
        <f>VLOOKUP(O56,'Fruchtfolge Tabellen'!$E$3:$Q$231,4,FALSE)*(P56/1000)</f>
        <v>0</v>
      </c>
      <c r="R56" s="277">
        <f>VLOOKUP(O56,'Fruchtfolge Tabellen'!$E$3:$Q$231,5,FALSE)*(P56/1000)</f>
        <v>0</v>
      </c>
      <c r="S56" s="277">
        <f>VLOOKUP(O56,'Fruchtfolge Tabellen'!$E$3:$Q$231,6,FALSE)*(P56/1000)</f>
        <v>0</v>
      </c>
      <c r="T56" s="277">
        <f>VLOOKUP(O56,'Fruchtfolge Tabellen'!$E$3:$Q$231,7,FALSE)*(P56/1000)</f>
        <v>0</v>
      </c>
      <c r="U56" s="277">
        <f>VLOOKUP(O56,'Fruchtfolge Tabellen'!$E$3:$Q$231,8,FALSE)*(P56/1000)</f>
        <v>0</v>
      </c>
      <c r="V56" s="277">
        <f>VLOOKUP(O56,'Fruchtfolge Tabellen'!$E$3:$Q$231,9,FALSE)*(P56/1000)</f>
        <v>0</v>
      </c>
      <c r="W56" s="277">
        <f>VLOOKUP(O56,'Fruchtfolge Tabellen'!$E$3:$Q$231,10,FALSE)*(P56/1000)</f>
        <v>0</v>
      </c>
      <c r="X56" s="277">
        <f>VLOOKUP(O56,'Fruchtfolge Tabellen'!$E$3:$Q$231,11,FALSE)*(P56/1000)</f>
        <v>0</v>
      </c>
      <c r="Y56" s="277">
        <f>VLOOKUP(O56,'Fruchtfolge Tabellen'!$E$3:$Q$231,12,FALSE)*(P56/1000)</f>
        <v>0</v>
      </c>
      <c r="Z56" s="277">
        <f>VLOOKUP(O56,'Fruchtfolge Tabellen'!$E$3:$Q$231,13,FALSE)*(P56/1000)</f>
        <v>0</v>
      </c>
      <c r="AA56" s="277">
        <f>VLOOKUP(A56,'Fruchtfolge Tabellen'!$B$3:$E$231,4,FALSE)</f>
        <v>0</v>
      </c>
      <c r="AB56" s="277">
        <f t="shared" si="7"/>
        <v>0</v>
      </c>
      <c r="AC56" s="277">
        <f>VLOOKUP(AA56,'Fruchtfolge Tabellen'!$E$3:$Q$231,4,FALSE)*(AB56/1000)</f>
        <v>0</v>
      </c>
      <c r="AD56" s="277">
        <f>VLOOKUP(AA56,'Fruchtfolge Tabellen'!$E$3:$Q$231,5,FALSE)*(AB56/1000)</f>
        <v>0</v>
      </c>
      <c r="AE56" s="277">
        <f>VLOOKUP(AA56,'Fruchtfolge Tabellen'!$E$3:$Q$231,6,FALSE)*(AB56/1000)</f>
        <v>0</v>
      </c>
      <c r="AF56" s="277">
        <f>VLOOKUP(AA56,'Fruchtfolge Tabellen'!$E$3:$Q$231,7,FALSE)*(AB56/1000)</f>
        <v>0</v>
      </c>
      <c r="AG56" s="277">
        <f>VLOOKUP(AA56,'Fruchtfolge Tabellen'!$E$3:$Q$231,8,FALSE)*(AB56/1000)</f>
        <v>0</v>
      </c>
      <c r="AH56" s="277">
        <f>VLOOKUP(AA56,'Fruchtfolge Tabellen'!$E$3:$Q$231,9,FALSE)*(AB56/1000)</f>
        <v>0</v>
      </c>
      <c r="AI56" s="277">
        <f>VLOOKUP(AA56,'Fruchtfolge Tabellen'!$E$3:$Q$231,10,FALSE)*(AB56/1000)</f>
        <v>0</v>
      </c>
      <c r="AJ56" s="277">
        <f>VLOOKUP(AA56,'Fruchtfolge Tabellen'!$E$3:$Q$231,11,FALSE)*(AB56/1000)</f>
        <v>0</v>
      </c>
      <c r="AK56" s="277">
        <f>VLOOKUP(AA56,'Fruchtfolge Tabellen'!$E$3:$Q$231,12,FALSE)*(AB56/1000)</f>
        <v>0</v>
      </c>
      <c r="AL56" s="277">
        <f>VLOOKUP(AA56,'Fruchtfolge Tabellen'!$E$3:$Q$231,13,FALSE)*(AB56/1000)</f>
        <v>0</v>
      </c>
      <c r="AM56" s="277">
        <f>VLOOKUP(A56,'Fruchtfolge Tabellen'!$B$3:$E$231,4,FALSE)</f>
        <v>0</v>
      </c>
      <c r="AN56" s="277">
        <f t="shared" si="4"/>
        <v>0</v>
      </c>
      <c r="AO56" s="277">
        <f>VLOOKUP(AM56,'Fruchtfolge Tabellen'!$E$3:$Q$231,4,FALSE)*(AN56/1000)</f>
        <v>0</v>
      </c>
      <c r="AP56" s="277">
        <f>VLOOKUP(AM56,'Fruchtfolge Tabellen'!$E$3:$Q$231,5,FALSE)*(AN56/1000)</f>
        <v>0</v>
      </c>
      <c r="AQ56" s="277">
        <f>VLOOKUP(AM56,'Fruchtfolge Tabellen'!$E$3:$Q$231,6,FALSE)*(AN56/1000)</f>
        <v>0</v>
      </c>
      <c r="AR56" s="277">
        <f>VLOOKUP(AM56,'Fruchtfolge Tabellen'!$E$3:$Q$231,7,FALSE)*(AN56/1000)</f>
        <v>0</v>
      </c>
      <c r="AS56" s="277">
        <f>VLOOKUP(AM56,'Fruchtfolge Tabellen'!$E$3:$Q$231,8,FALSE)*(AN56/1000)</f>
        <v>0</v>
      </c>
      <c r="AT56" s="277">
        <f>VLOOKUP(AM56,'Fruchtfolge Tabellen'!$E$3:$Q$231,9,FALSE)*(AN56/1000)</f>
        <v>0</v>
      </c>
      <c r="AU56" s="277">
        <f>VLOOKUP(AM56,'Fruchtfolge Tabellen'!$E$3:$Q$231,10,FALSE)*(AN56/1000)</f>
        <v>0</v>
      </c>
      <c r="AV56" s="277">
        <f>VLOOKUP(AM56,'Fruchtfolge Tabellen'!$E$3:$Q$231,11,FALSE)*(AN56/1000)</f>
        <v>0</v>
      </c>
      <c r="AW56" s="277">
        <f>VLOOKUP(AM56,'Fruchtfolge Tabellen'!$E$3:$Q$231,12,FALSE)*(AN56/1000)</f>
        <v>0</v>
      </c>
      <c r="AX56" s="277">
        <f>VLOOKUP(AM56,'Fruchtfolge Tabellen'!$E$3:$Q$231,13,FALSE)*(AN56/1000)</f>
        <v>0</v>
      </c>
      <c r="AY56" s="277">
        <f t="shared" si="8"/>
        <v>0</v>
      </c>
      <c r="AZ56" s="277">
        <f t="shared" si="9"/>
        <v>0</v>
      </c>
      <c r="BA56" s="277">
        <f t="shared" si="12"/>
        <v>0</v>
      </c>
      <c r="BB56" s="277">
        <f t="shared" si="10"/>
        <v>0</v>
      </c>
      <c r="BC56" s="277">
        <f t="shared" si="10"/>
        <v>0</v>
      </c>
      <c r="BD56" s="277">
        <f t="shared" si="10"/>
        <v>0</v>
      </c>
      <c r="BE56" s="277">
        <f t="shared" si="10"/>
        <v>0</v>
      </c>
      <c r="BF56" s="277">
        <f t="shared" si="10"/>
        <v>0</v>
      </c>
      <c r="BG56" s="277">
        <f t="shared" si="10"/>
        <v>0</v>
      </c>
      <c r="BH56" s="277">
        <f t="shared" si="10"/>
        <v>0</v>
      </c>
      <c r="BI56" s="277">
        <f t="shared" si="10"/>
        <v>0</v>
      </c>
    </row>
    <row r="57" spans="1:61" ht="19.149999999999999" customHeight="1" thickBot="1" x14ac:dyDescent="0.4">
      <c r="A57" s="724" t="s">
        <v>669</v>
      </c>
      <c r="B57" s="804"/>
      <c r="C57" s="724"/>
      <c r="D57" s="411"/>
      <c r="E57" s="804"/>
      <c r="F57" s="724"/>
      <c r="G57" s="411"/>
      <c r="H57" s="804"/>
      <c r="I57" s="724"/>
      <c r="J57" s="411"/>
      <c r="K57" s="865"/>
      <c r="L57" s="865"/>
      <c r="M57" s="865"/>
      <c r="N57" s="865"/>
      <c r="O57" s="277">
        <f>VLOOKUP(A57,'Fruchtfolge Tabellen'!$B$3:$E$231,4,FALSE)</f>
        <v>0</v>
      </c>
      <c r="P57" s="277">
        <f t="shared" si="11"/>
        <v>0</v>
      </c>
      <c r="Q57" s="277">
        <f>VLOOKUP(O57,'Fruchtfolge Tabellen'!$E$3:$Q$231,4,FALSE)*(P57/1000)</f>
        <v>0</v>
      </c>
      <c r="R57" s="277">
        <f>VLOOKUP(O57,'Fruchtfolge Tabellen'!$E$3:$Q$231,5,FALSE)*(P57/1000)</f>
        <v>0</v>
      </c>
      <c r="S57" s="277">
        <f>VLOOKUP(O57,'Fruchtfolge Tabellen'!$E$3:$Q$231,6,FALSE)*(P57/1000)</f>
        <v>0</v>
      </c>
      <c r="T57" s="277">
        <f>VLOOKUP(O57,'Fruchtfolge Tabellen'!$E$3:$Q$231,7,FALSE)*(P57/1000)</f>
        <v>0</v>
      </c>
      <c r="U57" s="277">
        <f>VLOOKUP(O57,'Fruchtfolge Tabellen'!$E$3:$Q$231,8,FALSE)*(P57/1000)</f>
        <v>0</v>
      </c>
      <c r="V57" s="277">
        <f>VLOOKUP(O57,'Fruchtfolge Tabellen'!$E$3:$Q$231,9,FALSE)*(P57/1000)</f>
        <v>0</v>
      </c>
      <c r="W57" s="277">
        <f>VLOOKUP(O57,'Fruchtfolge Tabellen'!$E$3:$Q$231,10,FALSE)*(P57/1000)</f>
        <v>0</v>
      </c>
      <c r="X57" s="277">
        <f>VLOOKUP(O57,'Fruchtfolge Tabellen'!$E$3:$Q$231,11,FALSE)*(P57/1000)</f>
        <v>0</v>
      </c>
      <c r="Y57" s="277">
        <f>VLOOKUP(O57,'Fruchtfolge Tabellen'!$E$3:$Q$231,12,FALSE)*(P57/1000)</f>
        <v>0</v>
      </c>
      <c r="Z57" s="277">
        <f>VLOOKUP(O57,'Fruchtfolge Tabellen'!$E$3:$Q$231,13,FALSE)*(P57/1000)</f>
        <v>0</v>
      </c>
      <c r="AA57" s="277">
        <f>VLOOKUP(A57,'Fruchtfolge Tabellen'!$B$3:$E$231,4,FALSE)</f>
        <v>0</v>
      </c>
      <c r="AB57" s="277">
        <f t="shared" si="7"/>
        <v>0</v>
      </c>
      <c r="AC57" s="277">
        <f>VLOOKUP(AA57,'Fruchtfolge Tabellen'!$E$3:$Q$231,4,FALSE)*(AB57/1000)</f>
        <v>0</v>
      </c>
      <c r="AD57" s="277">
        <f>VLOOKUP(AA57,'Fruchtfolge Tabellen'!$E$3:$Q$231,5,FALSE)*(AB57/1000)</f>
        <v>0</v>
      </c>
      <c r="AE57" s="277">
        <f>VLOOKUP(AA57,'Fruchtfolge Tabellen'!$E$3:$Q$231,6,FALSE)*(AB57/1000)</f>
        <v>0</v>
      </c>
      <c r="AF57" s="277">
        <f>VLOOKUP(AA57,'Fruchtfolge Tabellen'!$E$3:$Q$231,7,FALSE)*(AB57/1000)</f>
        <v>0</v>
      </c>
      <c r="AG57" s="277">
        <f>VLOOKUP(AA57,'Fruchtfolge Tabellen'!$E$3:$Q$231,8,FALSE)*(AB57/1000)</f>
        <v>0</v>
      </c>
      <c r="AH57" s="277">
        <f>VLOOKUP(AA57,'Fruchtfolge Tabellen'!$E$3:$Q$231,9,FALSE)*(AB57/1000)</f>
        <v>0</v>
      </c>
      <c r="AI57" s="277">
        <f>VLOOKUP(AA57,'Fruchtfolge Tabellen'!$E$3:$Q$231,10,FALSE)*(AB57/1000)</f>
        <v>0</v>
      </c>
      <c r="AJ57" s="277">
        <f>VLOOKUP(AA57,'Fruchtfolge Tabellen'!$E$3:$Q$231,11,FALSE)*(AB57/1000)</f>
        <v>0</v>
      </c>
      <c r="AK57" s="277">
        <f>VLOOKUP(AA57,'Fruchtfolge Tabellen'!$E$3:$Q$231,12,FALSE)*(AB57/1000)</f>
        <v>0</v>
      </c>
      <c r="AL57" s="277">
        <f>VLOOKUP(AA57,'Fruchtfolge Tabellen'!$E$3:$Q$231,13,FALSE)*(AB57/1000)</f>
        <v>0</v>
      </c>
      <c r="AM57" s="277">
        <f>VLOOKUP(A57,'Fruchtfolge Tabellen'!$B$3:$E$231,4,FALSE)</f>
        <v>0</v>
      </c>
      <c r="AN57" s="277">
        <f t="shared" si="4"/>
        <v>0</v>
      </c>
      <c r="AO57" s="277">
        <f>VLOOKUP(AM57,'Fruchtfolge Tabellen'!$E$3:$Q$231,4,FALSE)*(AN57/1000)</f>
        <v>0</v>
      </c>
      <c r="AP57" s="277">
        <f>VLOOKUP(AM57,'Fruchtfolge Tabellen'!$E$3:$Q$231,5,FALSE)*(AN57/1000)</f>
        <v>0</v>
      </c>
      <c r="AQ57" s="277">
        <f>VLOOKUP(AM57,'Fruchtfolge Tabellen'!$E$3:$Q$231,6,FALSE)*(AN57/1000)</f>
        <v>0</v>
      </c>
      <c r="AR57" s="277">
        <f>VLOOKUP(AM57,'Fruchtfolge Tabellen'!$E$3:$Q$231,7,FALSE)*(AN57/1000)</f>
        <v>0</v>
      </c>
      <c r="AS57" s="277">
        <f>VLOOKUP(AM57,'Fruchtfolge Tabellen'!$E$3:$Q$231,8,FALSE)*(AN57/1000)</f>
        <v>0</v>
      </c>
      <c r="AT57" s="277">
        <f>VLOOKUP(AM57,'Fruchtfolge Tabellen'!$E$3:$Q$231,9,FALSE)*(AN57/1000)</f>
        <v>0</v>
      </c>
      <c r="AU57" s="277">
        <f>VLOOKUP(AM57,'Fruchtfolge Tabellen'!$E$3:$Q$231,10,FALSE)*(AN57/1000)</f>
        <v>0</v>
      </c>
      <c r="AV57" s="277">
        <f>VLOOKUP(AM57,'Fruchtfolge Tabellen'!$E$3:$Q$231,11,FALSE)*(AN57/1000)</f>
        <v>0</v>
      </c>
      <c r="AW57" s="277">
        <f>VLOOKUP(AM57,'Fruchtfolge Tabellen'!$E$3:$Q$231,12,FALSE)*(AN57/1000)</f>
        <v>0</v>
      </c>
      <c r="AX57" s="277">
        <f>VLOOKUP(AM57,'Fruchtfolge Tabellen'!$E$3:$Q$231,13,FALSE)*(AN57/1000)</f>
        <v>0</v>
      </c>
      <c r="AY57" s="277">
        <f t="shared" si="8"/>
        <v>0</v>
      </c>
      <c r="AZ57" s="277">
        <f t="shared" si="9"/>
        <v>0</v>
      </c>
      <c r="BA57" s="277">
        <f t="shared" si="12"/>
        <v>0</v>
      </c>
      <c r="BB57" s="277">
        <f t="shared" si="10"/>
        <v>0</v>
      </c>
      <c r="BC57" s="277">
        <f t="shared" si="10"/>
        <v>0</v>
      </c>
      <c r="BD57" s="277">
        <f t="shared" si="10"/>
        <v>0</v>
      </c>
      <c r="BE57" s="277">
        <f t="shared" si="10"/>
        <v>0</v>
      </c>
      <c r="BF57" s="277">
        <f t="shared" si="10"/>
        <v>0</v>
      </c>
      <c r="BG57" s="277">
        <f t="shared" si="10"/>
        <v>0</v>
      </c>
      <c r="BH57" s="277">
        <f t="shared" si="10"/>
        <v>0</v>
      </c>
      <c r="BI57" s="277">
        <f t="shared" si="10"/>
        <v>0</v>
      </c>
    </row>
    <row r="58" spans="1:61" ht="19.149999999999999" customHeight="1" thickBot="1" x14ac:dyDescent="0.4">
      <c r="A58" s="724" t="s">
        <v>669</v>
      </c>
      <c r="B58" s="804"/>
      <c r="C58" s="724"/>
      <c r="D58" s="411"/>
      <c r="E58" s="804"/>
      <c r="F58" s="724"/>
      <c r="G58" s="411"/>
      <c r="H58" s="804"/>
      <c r="I58" s="724"/>
      <c r="J58" s="411"/>
      <c r="K58" s="865"/>
      <c r="L58" s="865"/>
      <c r="M58" s="865"/>
      <c r="N58" s="865"/>
      <c r="O58" s="277">
        <f>VLOOKUP(A58,'Fruchtfolge Tabellen'!$B$3:$E$231,4,FALSE)</f>
        <v>0</v>
      </c>
      <c r="P58" s="277">
        <f t="shared" si="11"/>
        <v>0</v>
      </c>
      <c r="Q58" s="277">
        <f>VLOOKUP(O58,'Fruchtfolge Tabellen'!$E$3:$Q$231,4,FALSE)*(P58/1000)</f>
        <v>0</v>
      </c>
      <c r="R58" s="277">
        <f>VLOOKUP(O58,'Fruchtfolge Tabellen'!$E$3:$Q$231,5,FALSE)*(P58/1000)</f>
        <v>0</v>
      </c>
      <c r="S58" s="277">
        <f>VLOOKUP(O58,'Fruchtfolge Tabellen'!$E$3:$Q$231,6,FALSE)*(P58/1000)</f>
        <v>0</v>
      </c>
      <c r="T58" s="277">
        <f>VLOOKUP(O58,'Fruchtfolge Tabellen'!$E$3:$Q$231,7,FALSE)*(P58/1000)</f>
        <v>0</v>
      </c>
      <c r="U58" s="277">
        <f>VLOOKUP(O58,'Fruchtfolge Tabellen'!$E$3:$Q$231,8,FALSE)*(P58/1000)</f>
        <v>0</v>
      </c>
      <c r="V58" s="277">
        <f>VLOOKUP(O58,'Fruchtfolge Tabellen'!$E$3:$Q$231,9,FALSE)*(P58/1000)</f>
        <v>0</v>
      </c>
      <c r="W58" s="277">
        <f>VLOOKUP(O58,'Fruchtfolge Tabellen'!$E$3:$Q$231,10,FALSE)*(P58/1000)</f>
        <v>0</v>
      </c>
      <c r="X58" s="277">
        <f>VLOOKUP(O58,'Fruchtfolge Tabellen'!$E$3:$Q$231,11,FALSE)*(P58/1000)</f>
        <v>0</v>
      </c>
      <c r="Y58" s="277">
        <f>VLOOKUP(O58,'Fruchtfolge Tabellen'!$E$3:$Q$231,12,FALSE)*(P58/1000)</f>
        <v>0</v>
      </c>
      <c r="Z58" s="277">
        <f>VLOOKUP(O58,'Fruchtfolge Tabellen'!$E$3:$Q$231,13,FALSE)*(P58/1000)</f>
        <v>0</v>
      </c>
      <c r="AA58" s="277">
        <f>VLOOKUP(A58,'Fruchtfolge Tabellen'!$B$3:$E$231,4,FALSE)</f>
        <v>0</v>
      </c>
      <c r="AB58" s="277">
        <f t="shared" si="7"/>
        <v>0</v>
      </c>
      <c r="AC58" s="277">
        <f>VLOOKUP(AA58,'Fruchtfolge Tabellen'!$E$3:$Q$231,4,FALSE)*(AB58/1000)</f>
        <v>0</v>
      </c>
      <c r="AD58" s="277">
        <f>VLOOKUP(AA58,'Fruchtfolge Tabellen'!$E$3:$Q$231,5,FALSE)*(AB58/1000)</f>
        <v>0</v>
      </c>
      <c r="AE58" s="277">
        <f>VLOOKUP(AA58,'Fruchtfolge Tabellen'!$E$3:$Q$231,6,FALSE)*(AB58/1000)</f>
        <v>0</v>
      </c>
      <c r="AF58" s="277">
        <f>VLOOKUP(AA58,'Fruchtfolge Tabellen'!$E$3:$Q$231,7,FALSE)*(AB58/1000)</f>
        <v>0</v>
      </c>
      <c r="AG58" s="277">
        <f>VLOOKUP(AA58,'Fruchtfolge Tabellen'!$E$3:$Q$231,8,FALSE)*(AB58/1000)</f>
        <v>0</v>
      </c>
      <c r="AH58" s="277">
        <f>VLOOKUP(AA58,'Fruchtfolge Tabellen'!$E$3:$Q$231,9,FALSE)*(AB58/1000)</f>
        <v>0</v>
      </c>
      <c r="AI58" s="277">
        <f>VLOOKUP(AA58,'Fruchtfolge Tabellen'!$E$3:$Q$231,10,FALSE)*(AB58/1000)</f>
        <v>0</v>
      </c>
      <c r="AJ58" s="277">
        <f>VLOOKUP(AA58,'Fruchtfolge Tabellen'!$E$3:$Q$231,11,FALSE)*(AB58/1000)</f>
        <v>0</v>
      </c>
      <c r="AK58" s="277">
        <f>VLOOKUP(AA58,'Fruchtfolge Tabellen'!$E$3:$Q$231,12,FALSE)*(AB58/1000)</f>
        <v>0</v>
      </c>
      <c r="AL58" s="277">
        <f>VLOOKUP(AA58,'Fruchtfolge Tabellen'!$E$3:$Q$231,13,FALSE)*(AB58/1000)</f>
        <v>0</v>
      </c>
      <c r="AM58" s="277">
        <f>VLOOKUP(A58,'Fruchtfolge Tabellen'!$B$3:$E$231,4,FALSE)</f>
        <v>0</v>
      </c>
      <c r="AN58" s="277">
        <f t="shared" si="4"/>
        <v>0</v>
      </c>
      <c r="AO58" s="277">
        <f>VLOOKUP(AM58,'Fruchtfolge Tabellen'!$E$3:$Q$231,4,FALSE)*(AN58/1000)</f>
        <v>0</v>
      </c>
      <c r="AP58" s="277">
        <f>VLOOKUP(AM58,'Fruchtfolge Tabellen'!$E$3:$Q$231,5,FALSE)*(AN58/1000)</f>
        <v>0</v>
      </c>
      <c r="AQ58" s="277">
        <f>VLOOKUP(AM58,'Fruchtfolge Tabellen'!$E$3:$Q$231,6,FALSE)*(AN58/1000)</f>
        <v>0</v>
      </c>
      <c r="AR58" s="277">
        <f>VLOOKUP(AM58,'Fruchtfolge Tabellen'!$E$3:$Q$231,7,FALSE)*(AN58/1000)</f>
        <v>0</v>
      </c>
      <c r="AS58" s="277">
        <f>VLOOKUP(AM58,'Fruchtfolge Tabellen'!$E$3:$Q$231,8,FALSE)*(AN58/1000)</f>
        <v>0</v>
      </c>
      <c r="AT58" s="277">
        <f>VLOOKUP(AM58,'Fruchtfolge Tabellen'!$E$3:$Q$231,9,FALSE)*(AN58/1000)</f>
        <v>0</v>
      </c>
      <c r="AU58" s="277">
        <f>VLOOKUP(AM58,'Fruchtfolge Tabellen'!$E$3:$Q$231,10,FALSE)*(AN58/1000)</f>
        <v>0</v>
      </c>
      <c r="AV58" s="277">
        <f>VLOOKUP(AM58,'Fruchtfolge Tabellen'!$E$3:$Q$231,11,FALSE)*(AN58/1000)</f>
        <v>0</v>
      </c>
      <c r="AW58" s="277">
        <f>VLOOKUP(AM58,'Fruchtfolge Tabellen'!$E$3:$Q$231,12,FALSE)*(AN58/1000)</f>
        <v>0</v>
      </c>
      <c r="AX58" s="277">
        <f>VLOOKUP(AM58,'Fruchtfolge Tabellen'!$E$3:$Q$231,13,FALSE)*(AN58/1000)</f>
        <v>0</v>
      </c>
      <c r="AY58" s="277">
        <f t="shared" si="8"/>
        <v>0</v>
      </c>
      <c r="AZ58" s="277">
        <f t="shared" si="9"/>
        <v>0</v>
      </c>
      <c r="BA58" s="277">
        <f t="shared" si="12"/>
        <v>0</v>
      </c>
      <c r="BB58" s="277">
        <f t="shared" si="10"/>
        <v>0</v>
      </c>
      <c r="BC58" s="277">
        <f t="shared" si="10"/>
        <v>0</v>
      </c>
      <c r="BD58" s="277">
        <f t="shared" si="10"/>
        <v>0</v>
      </c>
      <c r="BE58" s="277">
        <f t="shared" si="10"/>
        <v>0</v>
      </c>
      <c r="BF58" s="277">
        <f t="shared" si="10"/>
        <v>0</v>
      </c>
      <c r="BG58" s="277">
        <f t="shared" si="10"/>
        <v>0</v>
      </c>
      <c r="BH58" s="277">
        <f t="shared" si="10"/>
        <v>0</v>
      </c>
      <c r="BI58" s="277">
        <f t="shared" si="10"/>
        <v>0</v>
      </c>
    </row>
    <row r="59" spans="1:61" ht="19.149999999999999" customHeight="1" thickBot="1" x14ac:dyDescent="0.4">
      <c r="A59" s="724" t="s">
        <v>669</v>
      </c>
      <c r="B59" s="804"/>
      <c r="C59" s="724"/>
      <c r="D59" s="411"/>
      <c r="E59" s="804"/>
      <c r="F59" s="724"/>
      <c r="G59" s="411"/>
      <c r="H59" s="804"/>
      <c r="I59" s="724"/>
      <c r="J59" s="411"/>
      <c r="K59" s="865"/>
      <c r="L59" s="865"/>
      <c r="M59" s="865"/>
      <c r="N59" s="865"/>
      <c r="O59" s="277">
        <f>VLOOKUP(A59,'Fruchtfolge Tabellen'!$B$3:$E$231,4,FALSE)</f>
        <v>0</v>
      </c>
      <c r="P59" s="277">
        <f t="shared" si="11"/>
        <v>0</v>
      </c>
      <c r="Q59" s="277">
        <f>VLOOKUP(O59,'Fruchtfolge Tabellen'!$E$3:$Q$231,4,FALSE)*(P59/1000)</f>
        <v>0</v>
      </c>
      <c r="R59" s="277">
        <f>VLOOKUP(O59,'Fruchtfolge Tabellen'!$E$3:$Q$231,5,FALSE)*(P59/1000)</f>
        <v>0</v>
      </c>
      <c r="S59" s="277">
        <f>VLOOKUP(O59,'Fruchtfolge Tabellen'!$E$3:$Q$231,6,FALSE)*(P59/1000)</f>
        <v>0</v>
      </c>
      <c r="T59" s="277">
        <f>VLOOKUP(O59,'Fruchtfolge Tabellen'!$E$3:$Q$231,7,FALSE)*(P59/1000)</f>
        <v>0</v>
      </c>
      <c r="U59" s="277">
        <f>VLOOKUP(O59,'Fruchtfolge Tabellen'!$E$3:$Q$231,8,FALSE)*(P59/1000)</f>
        <v>0</v>
      </c>
      <c r="V59" s="277">
        <f>VLOOKUP(O59,'Fruchtfolge Tabellen'!$E$3:$Q$231,9,FALSE)*(P59/1000)</f>
        <v>0</v>
      </c>
      <c r="W59" s="277">
        <f>VLOOKUP(O59,'Fruchtfolge Tabellen'!$E$3:$Q$231,10,FALSE)*(P59/1000)</f>
        <v>0</v>
      </c>
      <c r="X59" s="277">
        <f>VLOOKUP(O59,'Fruchtfolge Tabellen'!$E$3:$Q$231,11,FALSE)*(P59/1000)</f>
        <v>0</v>
      </c>
      <c r="Y59" s="277">
        <f>VLOOKUP(O59,'Fruchtfolge Tabellen'!$E$3:$Q$231,12,FALSE)*(P59/1000)</f>
        <v>0</v>
      </c>
      <c r="Z59" s="277">
        <f>VLOOKUP(O59,'Fruchtfolge Tabellen'!$E$3:$Q$231,13,FALSE)*(P59/1000)</f>
        <v>0</v>
      </c>
      <c r="AA59" s="277">
        <f>VLOOKUP(A59,'Fruchtfolge Tabellen'!$B$3:$E$231,4,FALSE)</f>
        <v>0</v>
      </c>
      <c r="AB59" s="277">
        <f t="shared" si="7"/>
        <v>0</v>
      </c>
      <c r="AC59" s="277">
        <f>VLOOKUP(AA59,'Fruchtfolge Tabellen'!$E$3:$Q$231,4,FALSE)*(AB59/1000)</f>
        <v>0</v>
      </c>
      <c r="AD59" s="277">
        <f>VLOOKUP(AA59,'Fruchtfolge Tabellen'!$E$3:$Q$231,5,FALSE)*(AB59/1000)</f>
        <v>0</v>
      </c>
      <c r="AE59" s="277">
        <f>VLOOKUP(AA59,'Fruchtfolge Tabellen'!$E$3:$Q$231,6,FALSE)*(AB59/1000)</f>
        <v>0</v>
      </c>
      <c r="AF59" s="277">
        <f>VLOOKUP(AA59,'Fruchtfolge Tabellen'!$E$3:$Q$231,7,FALSE)*(AB59/1000)</f>
        <v>0</v>
      </c>
      <c r="AG59" s="277">
        <f>VLOOKUP(AA59,'Fruchtfolge Tabellen'!$E$3:$Q$231,8,FALSE)*(AB59/1000)</f>
        <v>0</v>
      </c>
      <c r="AH59" s="277">
        <f>VLOOKUP(AA59,'Fruchtfolge Tabellen'!$E$3:$Q$231,9,FALSE)*(AB59/1000)</f>
        <v>0</v>
      </c>
      <c r="AI59" s="277">
        <f>VLOOKUP(AA59,'Fruchtfolge Tabellen'!$E$3:$Q$231,10,FALSE)*(AB59/1000)</f>
        <v>0</v>
      </c>
      <c r="AJ59" s="277">
        <f>VLOOKUP(AA59,'Fruchtfolge Tabellen'!$E$3:$Q$231,11,FALSE)*(AB59/1000)</f>
        <v>0</v>
      </c>
      <c r="AK59" s="277">
        <f>VLOOKUP(AA59,'Fruchtfolge Tabellen'!$E$3:$Q$231,12,FALSE)*(AB59/1000)</f>
        <v>0</v>
      </c>
      <c r="AL59" s="277">
        <f>VLOOKUP(AA59,'Fruchtfolge Tabellen'!$E$3:$Q$231,13,FALSE)*(AB59/1000)</f>
        <v>0</v>
      </c>
      <c r="AM59" s="277">
        <f>VLOOKUP(A59,'Fruchtfolge Tabellen'!$B$3:$E$231,4,FALSE)</f>
        <v>0</v>
      </c>
      <c r="AN59" s="277">
        <f t="shared" si="4"/>
        <v>0</v>
      </c>
      <c r="AO59" s="277">
        <f>VLOOKUP(AM59,'Fruchtfolge Tabellen'!$E$3:$Q$231,4,FALSE)*(AN59/1000)</f>
        <v>0</v>
      </c>
      <c r="AP59" s="277">
        <f>VLOOKUP(AM59,'Fruchtfolge Tabellen'!$E$3:$Q$231,5,FALSE)*(AN59/1000)</f>
        <v>0</v>
      </c>
      <c r="AQ59" s="277">
        <f>VLOOKUP(AM59,'Fruchtfolge Tabellen'!$E$3:$Q$231,6,FALSE)*(AN59/1000)</f>
        <v>0</v>
      </c>
      <c r="AR59" s="277">
        <f>VLOOKUP(AM59,'Fruchtfolge Tabellen'!$E$3:$Q$231,7,FALSE)*(AN59/1000)</f>
        <v>0</v>
      </c>
      <c r="AS59" s="277">
        <f>VLOOKUP(AM59,'Fruchtfolge Tabellen'!$E$3:$Q$231,8,FALSE)*(AN59/1000)</f>
        <v>0</v>
      </c>
      <c r="AT59" s="277">
        <f>VLOOKUP(AM59,'Fruchtfolge Tabellen'!$E$3:$Q$231,9,FALSE)*(AN59/1000)</f>
        <v>0</v>
      </c>
      <c r="AU59" s="277">
        <f>VLOOKUP(AM59,'Fruchtfolge Tabellen'!$E$3:$Q$231,10,FALSE)*(AN59/1000)</f>
        <v>0</v>
      </c>
      <c r="AV59" s="277">
        <f>VLOOKUP(AM59,'Fruchtfolge Tabellen'!$E$3:$Q$231,11,FALSE)*(AN59/1000)</f>
        <v>0</v>
      </c>
      <c r="AW59" s="277">
        <f>VLOOKUP(AM59,'Fruchtfolge Tabellen'!$E$3:$Q$231,12,FALSE)*(AN59/1000)</f>
        <v>0</v>
      </c>
      <c r="AX59" s="277">
        <f>VLOOKUP(AM59,'Fruchtfolge Tabellen'!$E$3:$Q$231,13,FALSE)*(AN59/1000)</f>
        <v>0</v>
      </c>
      <c r="AY59" s="277">
        <f t="shared" si="8"/>
        <v>0</v>
      </c>
      <c r="AZ59" s="277">
        <f t="shared" si="9"/>
        <v>0</v>
      </c>
      <c r="BA59" s="277">
        <f t="shared" si="12"/>
        <v>0</v>
      </c>
      <c r="BB59" s="277">
        <f t="shared" si="10"/>
        <v>0</v>
      </c>
      <c r="BC59" s="277">
        <f t="shared" si="10"/>
        <v>0</v>
      </c>
      <c r="BD59" s="277">
        <f t="shared" si="10"/>
        <v>0</v>
      </c>
      <c r="BE59" s="277">
        <f t="shared" si="10"/>
        <v>0</v>
      </c>
      <c r="BF59" s="277">
        <f t="shared" si="10"/>
        <v>0</v>
      </c>
      <c r="BG59" s="277">
        <f t="shared" si="10"/>
        <v>0</v>
      </c>
      <c r="BH59" s="277">
        <f t="shared" si="10"/>
        <v>0</v>
      </c>
      <c r="BI59" s="277">
        <f t="shared" si="10"/>
        <v>0</v>
      </c>
    </row>
    <row r="60" spans="1:61" ht="19.149999999999999" customHeight="1" thickBot="1" x14ac:dyDescent="0.4">
      <c r="A60" s="724" t="s">
        <v>669</v>
      </c>
      <c r="B60" s="804"/>
      <c r="C60" s="724"/>
      <c r="D60" s="411"/>
      <c r="E60" s="804"/>
      <c r="F60" s="724"/>
      <c r="G60" s="411"/>
      <c r="H60" s="804"/>
      <c r="I60" s="724"/>
      <c r="J60" s="411"/>
      <c r="K60" s="865"/>
      <c r="L60" s="865"/>
      <c r="M60" s="865"/>
      <c r="N60" s="865"/>
      <c r="O60" s="277">
        <f>VLOOKUP(A60,'Fruchtfolge Tabellen'!$B$3:$E$231,4,FALSE)</f>
        <v>0</v>
      </c>
      <c r="P60" s="277">
        <f t="shared" si="11"/>
        <v>0</v>
      </c>
      <c r="Q60" s="277">
        <f>VLOOKUP(O60,'Fruchtfolge Tabellen'!$E$3:$Q$231,4,FALSE)*(P60/1000)</f>
        <v>0</v>
      </c>
      <c r="R60" s="277">
        <f>VLOOKUP(O60,'Fruchtfolge Tabellen'!$E$3:$Q$231,5,FALSE)*(P60/1000)</f>
        <v>0</v>
      </c>
      <c r="S60" s="277">
        <f>VLOOKUP(O60,'Fruchtfolge Tabellen'!$E$3:$Q$231,6,FALSE)*(P60/1000)</f>
        <v>0</v>
      </c>
      <c r="T60" s="277">
        <f>VLOOKUP(O60,'Fruchtfolge Tabellen'!$E$3:$Q$231,7,FALSE)*(P60/1000)</f>
        <v>0</v>
      </c>
      <c r="U60" s="277">
        <f>VLOOKUP(O60,'Fruchtfolge Tabellen'!$E$3:$Q$231,8,FALSE)*(P60/1000)</f>
        <v>0</v>
      </c>
      <c r="V60" s="277">
        <f>VLOOKUP(O60,'Fruchtfolge Tabellen'!$E$3:$Q$231,9,FALSE)*(P60/1000)</f>
        <v>0</v>
      </c>
      <c r="W60" s="277">
        <f>VLOOKUP(O60,'Fruchtfolge Tabellen'!$E$3:$Q$231,10,FALSE)*(P60/1000)</f>
        <v>0</v>
      </c>
      <c r="X60" s="277">
        <f>VLOOKUP(O60,'Fruchtfolge Tabellen'!$E$3:$Q$231,11,FALSE)*(P60/1000)</f>
        <v>0</v>
      </c>
      <c r="Y60" s="277">
        <f>VLOOKUP(O60,'Fruchtfolge Tabellen'!$E$3:$Q$231,12,FALSE)*(P60/1000)</f>
        <v>0</v>
      </c>
      <c r="Z60" s="277">
        <f>VLOOKUP(O60,'Fruchtfolge Tabellen'!$E$3:$Q$231,13,FALSE)*(P60/1000)</f>
        <v>0</v>
      </c>
      <c r="AA60" s="277">
        <f>VLOOKUP(A60,'Fruchtfolge Tabellen'!$B$3:$E$231,4,FALSE)</f>
        <v>0</v>
      </c>
      <c r="AB60" s="277">
        <f t="shared" si="7"/>
        <v>0</v>
      </c>
      <c r="AC60" s="277">
        <f>VLOOKUP(AA60,'Fruchtfolge Tabellen'!$E$3:$Q$231,4,FALSE)*(AB60/1000)</f>
        <v>0</v>
      </c>
      <c r="AD60" s="277">
        <f>VLOOKUP(AA60,'Fruchtfolge Tabellen'!$E$3:$Q$231,5,FALSE)*(AB60/1000)</f>
        <v>0</v>
      </c>
      <c r="AE60" s="277">
        <f>VLOOKUP(AA60,'Fruchtfolge Tabellen'!$E$3:$Q$231,6,FALSE)*(AB60/1000)</f>
        <v>0</v>
      </c>
      <c r="AF60" s="277">
        <f>VLOOKUP(AA60,'Fruchtfolge Tabellen'!$E$3:$Q$231,7,FALSE)*(AB60/1000)</f>
        <v>0</v>
      </c>
      <c r="AG60" s="277">
        <f>VLOOKUP(AA60,'Fruchtfolge Tabellen'!$E$3:$Q$231,8,FALSE)*(AB60/1000)</f>
        <v>0</v>
      </c>
      <c r="AH60" s="277">
        <f>VLOOKUP(AA60,'Fruchtfolge Tabellen'!$E$3:$Q$231,9,FALSE)*(AB60/1000)</f>
        <v>0</v>
      </c>
      <c r="AI60" s="277">
        <f>VLOOKUP(AA60,'Fruchtfolge Tabellen'!$E$3:$Q$231,10,FALSE)*(AB60/1000)</f>
        <v>0</v>
      </c>
      <c r="AJ60" s="277">
        <f>VLOOKUP(AA60,'Fruchtfolge Tabellen'!$E$3:$Q$231,11,FALSE)*(AB60/1000)</f>
        <v>0</v>
      </c>
      <c r="AK60" s="277">
        <f>VLOOKUP(AA60,'Fruchtfolge Tabellen'!$E$3:$Q$231,12,FALSE)*(AB60/1000)</f>
        <v>0</v>
      </c>
      <c r="AL60" s="277">
        <f>VLOOKUP(AA60,'Fruchtfolge Tabellen'!$E$3:$Q$231,13,FALSE)*(AB60/1000)</f>
        <v>0</v>
      </c>
      <c r="AM60" s="277">
        <f>VLOOKUP(A60,'Fruchtfolge Tabellen'!$B$3:$E$231,4,FALSE)</f>
        <v>0</v>
      </c>
      <c r="AN60" s="277">
        <f t="shared" si="4"/>
        <v>0</v>
      </c>
      <c r="AO60" s="277">
        <f>VLOOKUP(AM60,'Fruchtfolge Tabellen'!$E$3:$Q$231,4,FALSE)*(AN60/1000)</f>
        <v>0</v>
      </c>
      <c r="AP60" s="277">
        <f>VLOOKUP(AM60,'Fruchtfolge Tabellen'!$E$3:$Q$231,5,FALSE)*(AN60/1000)</f>
        <v>0</v>
      </c>
      <c r="AQ60" s="277">
        <f>VLOOKUP(AM60,'Fruchtfolge Tabellen'!$E$3:$Q$231,6,FALSE)*(AN60/1000)</f>
        <v>0</v>
      </c>
      <c r="AR60" s="277">
        <f>VLOOKUP(AM60,'Fruchtfolge Tabellen'!$E$3:$Q$231,7,FALSE)*(AN60/1000)</f>
        <v>0</v>
      </c>
      <c r="AS60" s="277">
        <f>VLOOKUP(AM60,'Fruchtfolge Tabellen'!$E$3:$Q$231,8,FALSE)*(AN60/1000)</f>
        <v>0</v>
      </c>
      <c r="AT60" s="277">
        <f>VLOOKUP(AM60,'Fruchtfolge Tabellen'!$E$3:$Q$231,9,FALSE)*(AN60/1000)</f>
        <v>0</v>
      </c>
      <c r="AU60" s="277">
        <f>VLOOKUP(AM60,'Fruchtfolge Tabellen'!$E$3:$Q$231,10,FALSE)*(AN60/1000)</f>
        <v>0</v>
      </c>
      <c r="AV60" s="277">
        <f>VLOOKUP(AM60,'Fruchtfolge Tabellen'!$E$3:$Q$231,11,FALSE)*(AN60/1000)</f>
        <v>0</v>
      </c>
      <c r="AW60" s="277">
        <f>VLOOKUP(AM60,'Fruchtfolge Tabellen'!$E$3:$Q$231,12,FALSE)*(AN60/1000)</f>
        <v>0</v>
      </c>
      <c r="AX60" s="277">
        <f>VLOOKUP(AM60,'Fruchtfolge Tabellen'!$E$3:$Q$231,13,FALSE)*(AN60/1000)</f>
        <v>0</v>
      </c>
      <c r="AY60" s="277">
        <f t="shared" si="8"/>
        <v>0</v>
      </c>
      <c r="AZ60" s="277">
        <f t="shared" si="9"/>
        <v>0</v>
      </c>
      <c r="BA60" s="277">
        <f t="shared" si="12"/>
        <v>0</v>
      </c>
      <c r="BB60" s="277">
        <f t="shared" si="10"/>
        <v>0</v>
      </c>
      <c r="BC60" s="277">
        <f t="shared" si="10"/>
        <v>0</v>
      </c>
      <c r="BD60" s="277">
        <f t="shared" si="10"/>
        <v>0</v>
      </c>
      <c r="BE60" s="277">
        <f t="shared" si="10"/>
        <v>0</v>
      </c>
      <c r="BF60" s="277">
        <f t="shared" si="10"/>
        <v>0</v>
      </c>
      <c r="BG60" s="277">
        <f t="shared" si="10"/>
        <v>0</v>
      </c>
      <c r="BH60" s="277">
        <f t="shared" si="10"/>
        <v>0</v>
      </c>
      <c r="BI60" s="277">
        <f t="shared" si="10"/>
        <v>0</v>
      </c>
    </row>
    <row r="61" spans="1:61" ht="19.149999999999999" customHeight="1" thickBot="1" x14ac:dyDescent="0.4">
      <c r="A61" s="724" t="s">
        <v>669</v>
      </c>
      <c r="B61" s="804"/>
      <c r="C61" s="724"/>
      <c r="D61" s="411"/>
      <c r="E61" s="804"/>
      <c r="F61" s="724"/>
      <c r="G61" s="411"/>
      <c r="H61" s="804"/>
      <c r="I61" s="724"/>
      <c r="J61" s="411"/>
      <c r="K61" s="865"/>
      <c r="L61" s="865"/>
      <c r="M61" s="865"/>
      <c r="N61" s="865"/>
      <c r="O61" s="277">
        <f>VLOOKUP(A61,'Fruchtfolge Tabellen'!$B$3:$E$231,4,FALSE)</f>
        <v>0</v>
      </c>
      <c r="P61" s="277">
        <f t="shared" si="11"/>
        <v>0</v>
      </c>
      <c r="Q61" s="277">
        <f>VLOOKUP(O61,'Fruchtfolge Tabellen'!$E$3:$Q$231,4,FALSE)*(P61/1000)</f>
        <v>0</v>
      </c>
      <c r="R61" s="277">
        <f>VLOOKUP(O61,'Fruchtfolge Tabellen'!$E$3:$Q$231,5,FALSE)*(P61/1000)</f>
        <v>0</v>
      </c>
      <c r="S61" s="277">
        <f>VLOOKUP(O61,'Fruchtfolge Tabellen'!$E$3:$Q$231,6,FALSE)*(P61/1000)</f>
        <v>0</v>
      </c>
      <c r="T61" s="277">
        <f>VLOOKUP(O61,'Fruchtfolge Tabellen'!$E$3:$Q$231,7,FALSE)*(P61/1000)</f>
        <v>0</v>
      </c>
      <c r="U61" s="277">
        <f>VLOOKUP(O61,'Fruchtfolge Tabellen'!$E$3:$Q$231,8,FALSE)*(P61/1000)</f>
        <v>0</v>
      </c>
      <c r="V61" s="277">
        <f>VLOOKUP(O61,'Fruchtfolge Tabellen'!$E$3:$Q$231,9,FALSE)*(P61/1000)</f>
        <v>0</v>
      </c>
      <c r="W61" s="277">
        <f>VLOOKUP(O61,'Fruchtfolge Tabellen'!$E$3:$Q$231,10,FALSE)*(P61/1000)</f>
        <v>0</v>
      </c>
      <c r="X61" s="277">
        <f>VLOOKUP(O61,'Fruchtfolge Tabellen'!$E$3:$Q$231,11,FALSE)*(P61/1000)</f>
        <v>0</v>
      </c>
      <c r="Y61" s="277">
        <f>VLOOKUP(O61,'Fruchtfolge Tabellen'!$E$3:$Q$231,12,FALSE)*(P61/1000)</f>
        <v>0</v>
      </c>
      <c r="Z61" s="277">
        <f>VLOOKUP(O61,'Fruchtfolge Tabellen'!$E$3:$Q$231,13,FALSE)*(P61/1000)</f>
        <v>0</v>
      </c>
      <c r="AA61" s="277">
        <f>VLOOKUP(A61,'Fruchtfolge Tabellen'!$B$3:$E$231,4,FALSE)</f>
        <v>0</v>
      </c>
      <c r="AB61" s="277">
        <f t="shared" si="7"/>
        <v>0</v>
      </c>
      <c r="AC61" s="277">
        <f>VLOOKUP(AA61,'Fruchtfolge Tabellen'!$E$3:$Q$231,4,FALSE)*(AB61/1000)</f>
        <v>0</v>
      </c>
      <c r="AD61" s="277">
        <f>VLOOKUP(AA61,'Fruchtfolge Tabellen'!$E$3:$Q$231,5,FALSE)*(AB61/1000)</f>
        <v>0</v>
      </c>
      <c r="AE61" s="277">
        <f>VLOOKUP(AA61,'Fruchtfolge Tabellen'!$E$3:$Q$231,6,FALSE)*(AB61/1000)</f>
        <v>0</v>
      </c>
      <c r="AF61" s="277">
        <f>VLOOKUP(AA61,'Fruchtfolge Tabellen'!$E$3:$Q$231,7,FALSE)*(AB61/1000)</f>
        <v>0</v>
      </c>
      <c r="AG61" s="277">
        <f>VLOOKUP(AA61,'Fruchtfolge Tabellen'!$E$3:$Q$231,8,FALSE)*(AB61/1000)</f>
        <v>0</v>
      </c>
      <c r="AH61" s="277">
        <f>VLOOKUP(AA61,'Fruchtfolge Tabellen'!$E$3:$Q$231,9,FALSE)*(AB61/1000)</f>
        <v>0</v>
      </c>
      <c r="AI61" s="277">
        <f>VLOOKUP(AA61,'Fruchtfolge Tabellen'!$E$3:$Q$231,10,FALSE)*(AB61/1000)</f>
        <v>0</v>
      </c>
      <c r="AJ61" s="277">
        <f>VLOOKUP(AA61,'Fruchtfolge Tabellen'!$E$3:$Q$231,11,FALSE)*(AB61/1000)</f>
        <v>0</v>
      </c>
      <c r="AK61" s="277">
        <f>VLOOKUP(AA61,'Fruchtfolge Tabellen'!$E$3:$Q$231,12,FALSE)*(AB61/1000)</f>
        <v>0</v>
      </c>
      <c r="AL61" s="277">
        <f>VLOOKUP(AA61,'Fruchtfolge Tabellen'!$E$3:$Q$231,13,FALSE)*(AB61/1000)</f>
        <v>0</v>
      </c>
      <c r="AM61" s="277">
        <f>VLOOKUP(A61,'Fruchtfolge Tabellen'!$B$3:$E$231,4,FALSE)</f>
        <v>0</v>
      </c>
      <c r="AN61" s="277">
        <f t="shared" si="4"/>
        <v>0</v>
      </c>
      <c r="AO61" s="277">
        <f>VLOOKUP(AM61,'Fruchtfolge Tabellen'!$E$3:$Q$231,4,FALSE)*(AN61/1000)</f>
        <v>0</v>
      </c>
      <c r="AP61" s="277">
        <f>VLOOKUP(AM61,'Fruchtfolge Tabellen'!$E$3:$Q$231,5,FALSE)*(AN61/1000)</f>
        <v>0</v>
      </c>
      <c r="AQ61" s="277">
        <f>VLOOKUP(AM61,'Fruchtfolge Tabellen'!$E$3:$Q$231,6,FALSE)*(AN61/1000)</f>
        <v>0</v>
      </c>
      <c r="AR61" s="277">
        <f>VLOOKUP(AM61,'Fruchtfolge Tabellen'!$E$3:$Q$231,7,FALSE)*(AN61/1000)</f>
        <v>0</v>
      </c>
      <c r="AS61" s="277">
        <f>VLOOKUP(AM61,'Fruchtfolge Tabellen'!$E$3:$Q$231,8,FALSE)*(AN61/1000)</f>
        <v>0</v>
      </c>
      <c r="AT61" s="277">
        <f>VLOOKUP(AM61,'Fruchtfolge Tabellen'!$E$3:$Q$231,9,FALSE)*(AN61/1000)</f>
        <v>0</v>
      </c>
      <c r="AU61" s="277">
        <f>VLOOKUP(AM61,'Fruchtfolge Tabellen'!$E$3:$Q$231,10,FALSE)*(AN61/1000)</f>
        <v>0</v>
      </c>
      <c r="AV61" s="277">
        <f>VLOOKUP(AM61,'Fruchtfolge Tabellen'!$E$3:$Q$231,11,FALSE)*(AN61/1000)</f>
        <v>0</v>
      </c>
      <c r="AW61" s="277">
        <f>VLOOKUP(AM61,'Fruchtfolge Tabellen'!$E$3:$Q$231,12,FALSE)*(AN61/1000)</f>
        <v>0</v>
      </c>
      <c r="AX61" s="277">
        <f>VLOOKUP(AM61,'Fruchtfolge Tabellen'!$E$3:$Q$231,13,FALSE)*(AN61/1000)</f>
        <v>0</v>
      </c>
      <c r="AY61" s="277">
        <f t="shared" si="8"/>
        <v>0</v>
      </c>
      <c r="AZ61" s="277">
        <f t="shared" si="9"/>
        <v>0</v>
      </c>
      <c r="BA61" s="277">
        <f t="shared" si="12"/>
        <v>0</v>
      </c>
      <c r="BB61" s="277">
        <f t="shared" si="10"/>
        <v>0</v>
      </c>
      <c r="BC61" s="277">
        <f t="shared" si="10"/>
        <v>0</v>
      </c>
      <c r="BD61" s="277">
        <f t="shared" si="10"/>
        <v>0</v>
      </c>
      <c r="BE61" s="277">
        <f t="shared" si="10"/>
        <v>0</v>
      </c>
      <c r="BF61" s="277">
        <f t="shared" si="10"/>
        <v>0</v>
      </c>
      <c r="BG61" s="277">
        <f t="shared" si="10"/>
        <v>0</v>
      </c>
      <c r="BH61" s="277">
        <f t="shared" si="10"/>
        <v>0</v>
      </c>
      <c r="BI61" s="277">
        <f t="shared" ref="BI61:BI70" si="13">AVERAGE(Z61,AL61,AX61)</f>
        <v>0</v>
      </c>
    </row>
    <row r="62" spans="1:61" ht="19.149999999999999" customHeight="1" thickBot="1" x14ac:dyDescent="0.4">
      <c r="A62" s="724" t="s">
        <v>669</v>
      </c>
      <c r="B62" s="804"/>
      <c r="C62" s="724"/>
      <c r="D62" s="411"/>
      <c r="E62" s="804"/>
      <c r="F62" s="724"/>
      <c r="G62" s="411"/>
      <c r="H62" s="804"/>
      <c r="I62" s="724"/>
      <c r="J62" s="411"/>
      <c r="K62" s="865"/>
      <c r="L62" s="865"/>
      <c r="M62" s="865"/>
      <c r="N62" s="865"/>
      <c r="O62" s="277">
        <f>VLOOKUP(A62,'Fruchtfolge Tabellen'!$B$3:$E$231,4,FALSE)</f>
        <v>0</v>
      </c>
      <c r="P62" s="277">
        <f t="shared" si="11"/>
        <v>0</v>
      </c>
      <c r="Q62" s="277">
        <f>VLOOKUP(O62,'Fruchtfolge Tabellen'!$E$3:$Q$231,4,FALSE)*(P62/1000)</f>
        <v>0</v>
      </c>
      <c r="R62" s="277">
        <f>VLOOKUP(O62,'Fruchtfolge Tabellen'!$E$3:$Q$231,5,FALSE)*(P62/1000)</f>
        <v>0</v>
      </c>
      <c r="S62" s="277">
        <f>VLOOKUP(O62,'Fruchtfolge Tabellen'!$E$3:$Q$231,6,FALSE)*(P62/1000)</f>
        <v>0</v>
      </c>
      <c r="T62" s="277">
        <f>VLOOKUP(O62,'Fruchtfolge Tabellen'!$E$3:$Q$231,7,FALSE)*(P62/1000)</f>
        <v>0</v>
      </c>
      <c r="U62" s="277">
        <f>VLOOKUP(O62,'Fruchtfolge Tabellen'!$E$3:$Q$231,8,FALSE)*(P62/1000)</f>
        <v>0</v>
      </c>
      <c r="V62" s="277">
        <f>VLOOKUP(O62,'Fruchtfolge Tabellen'!$E$3:$Q$231,9,FALSE)*(P62/1000)</f>
        <v>0</v>
      </c>
      <c r="W62" s="277">
        <f>VLOOKUP(O62,'Fruchtfolge Tabellen'!$E$3:$Q$231,10,FALSE)*(P62/1000)</f>
        <v>0</v>
      </c>
      <c r="X62" s="277">
        <f>VLOOKUP(O62,'Fruchtfolge Tabellen'!$E$3:$Q$231,11,FALSE)*(P62/1000)</f>
        <v>0</v>
      </c>
      <c r="Y62" s="277">
        <f>VLOOKUP(O62,'Fruchtfolge Tabellen'!$E$3:$Q$231,12,FALSE)*(P62/1000)</f>
        <v>0</v>
      </c>
      <c r="Z62" s="277">
        <f>VLOOKUP(O62,'Fruchtfolge Tabellen'!$E$3:$Q$231,13,FALSE)*(P62/1000)</f>
        <v>0</v>
      </c>
      <c r="AA62" s="277">
        <f>VLOOKUP(A62,'Fruchtfolge Tabellen'!$B$3:$E$231,4,FALSE)</f>
        <v>0</v>
      </c>
      <c r="AB62" s="277">
        <f t="shared" si="7"/>
        <v>0</v>
      </c>
      <c r="AC62" s="277">
        <f>VLOOKUP(AA62,'Fruchtfolge Tabellen'!$E$3:$Q$231,4,FALSE)*(AB62/1000)</f>
        <v>0</v>
      </c>
      <c r="AD62" s="277">
        <f>VLOOKUP(AA62,'Fruchtfolge Tabellen'!$E$3:$Q$231,5,FALSE)*(AB62/1000)</f>
        <v>0</v>
      </c>
      <c r="AE62" s="277">
        <f>VLOOKUP(AA62,'Fruchtfolge Tabellen'!$E$3:$Q$231,6,FALSE)*(AB62/1000)</f>
        <v>0</v>
      </c>
      <c r="AF62" s="277">
        <f>VLOOKUP(AA62,'Fruchtfolge Tabellen'!$E$3:$Q$231,7,FALSE)*(AB62/1000)</f>
        <v>0</v>
      </c>
      <c r="AG62" s="277">
        <f>VLOOKUP(AA62,'Fruchtfolge Tabellen'!$E$3:$Q$231,8,FALSE)*(AB62/1000)</f>
        <v>0</v>
      </c>
      <c r="AH62" s="277">
        <f>VLOOKUP(AA62,'Fruchtfolge Tabellen'!$E$3:$Q$231,9,FALSE)*(AB62/1000)</f>
        <v>0</v>
      </c>
      <c r="AI62" s="277">
        <f>VLOOKUP(AA62,'Fruchtfolge Tabellen'!$E$3:$Q$231,10,FALSE)*(AB62/1000)</f>
        <v>0</v>
      </c>
      <c r="AJ62" s="277">
        <f>VLOOKUP(AA62,'Fruchtfolge Tabellen'!$E$3:$Q$231,11,FALSE)*(AB62/1000)</f>
        <v>0</v>
      </c>
      <c r="AK62" s="277">
        <f>VLOOKUP(AA62,'Fruchtfolge Tabellen'!$E$3:$Q$231,12,FALSE)*(AB62/1000)</f>
        <v>0</v>
      </c>
      <c r="AL62" s="277">
        <f>VLOOKUP(AA62,'Fruchtfolge Tabellen'!$E$3:$Q$231,13,FALSE)*(AB62/1000)</f>
        <v>0</v>
      </c>
      <c r="AM62" s="277">
        <f>VLOOKUP(A62,'Fruchtfolge Tabellen'!$B$3:$E$231,4,FALSE)</f>
        <v>0</v>
      </c>
      <c r="AN62" s="277">
        <f t="shared" si="4"/>
        <v>0</v>
      </c>
      <c r="AO62" s="277">
        <f>VLOOKUP(AM62,'Fruchtfolge Tabellen'!$E$3:$Q$231,4,FALSE)*(AN62/1000)</f>
        <v>0</v>
      </c>
      <c r="AP62" s="277">
        <f>VLOOKUP(AM62,'Fruchtfolge Tabellen'!$E$3:$Q$231,5,FALSE)*(AN62/1000)</f>
        <v>0</v>
      </c>
      <c r="AQ62" s="277">
        <f>VLOOKUP(AM62,'Fruchtfolge Tabellen'!$E$3:$Q$231,6,FALSE)*(AN62/1000)</f>
        <v>0</v>
      </c>
      <c r="AR62" s="277">
        <f>VLOOKUP(AM62,'Fruchtfolge Tabellen'!$E$3:$Q$231,7,FALSE)*(AN62/1000)</f>
        <v>0</v>
      </c>
      <c r="AS62" s="277">
        <f>VLOOKUP(AM62,'Fruchtfolge Tabellen'!$E$3:$Q$231,8,FALSE)*(AN62/1000)</f>
        <v>0</v>
      </c>
      <c r="AT62" s="277">
        <f>VLOOKUP(AM62,'Fruchtfolge Tabellen'!$E$3:$Q$231,9,FALSE)*(AN62/1000)</f>
        <v>0</v>
      </c>
      <c r="AU62" s="277">
        <f>VLOOKUP(AM62,'Fruchtfolge Tabellen'!$E$3:$Q$231,10,FALSE)*(AN62/1000)</f>
        <v>0</v>
      </c>
      <c r="AV62" s="277">
        <f>VLOOKUP(AM62,'Fruchtfolge Tabellen'!$E$3:$Q$231,11,FALSE)*(AN62/1000)</f>
        <v>0</v>
      </c>
      <c r="AW62" s="277">
        <f>VLOOKUP(AM62,'Fruchtfolge Tabellen'!$E$3:$Q$231,12,FALSE)*(AN62/1000)</f>
        <v>0</v>
      </c>
      <c r="AX62" s="277">
        <f>VLOOKUP(AM62,'Fruchtfolge Tabellen'!$E$3:$Q$231,13,FALSE)*(AN62/1000)</f>
        <v>0</v>
      </c>
      <c r="AY62" s="277">
        <f t="shared" si="8"/>
        <v>0</v>
      </c>
      <c r="AZ62" s="277">
        <f t="shared" si="9"/>
        <v>0</v>
      </c>
      <c r="BA62" s="277">
        <f t="shared" si="12"/>
        <v>0</v>
      </c>
      <c r="BB62" s="277">
        <f t="shared" si="10"/>
        <v>0</v>
      </c>
      <c r="BC62" s="277">
        <f t="shared" si="10"/>
        <v>0</v>
      </c>
      <c r="BD62" s="277">
        <f t="shared" si="10"/>
        <v>0</v>
      </c>
      <c r="BE62" s="277">
        <f t="shared" si="10"/>
        <v>0</v>
      </c>
      <c r="BF62" s="277">
        <f t="shared" si="10"/>
        <v>0</v>
      </c>
      <c r="BG62" s="277">
        <f t="shared" si="10"/>
        <v>0</v>
      </c>
      <c r="BH62" s="277">
        <f t="shared" si="10"/>
        <v>0</v>
      </c>
      <c r="BI62" s="277">
        <f t="shared" si="13"/>
        <v>0</v>
      </c>
    </row>
    <row r="63" spans="1:61" ht="19.149999999999999" customHeight="1" thickBot="1" x14ac:dyDescent="0.4">
      <c r="A63" s="724" t="s">
        <v>669</v>
      </c>
      <c r="B63" s="804"/>
      <c r="C63" s="724"/>
      <c r="D63" s="411"/>
      <c r="E63" s="804"/>
      <c r="F63" s="724"/>
      <c r="G63" s="411"/>
      <c r="H63" s="804"/>
      <c r="I63" s="724"/>
      <c r="J63" s="411"/>
      <c r="K63" s="865"/>
      <c r="L63" s="865"/>
      <c r="M63" s="865"/>
      <c r="N63" s="865"/>
      <c r="O63" s="277">
        <f>VLOOKUP(A63,'Fruchtfolge Tabellen'!$B$3:$E$231,4,FALSE)</f>
        <v>0</v>
      </c>
      <c r="P63" s="277">
        <f t="shared" si="11"/>
        <v>0</v>
      </c>
      <c r="Q63" s="277">
        <f>VLOOKUP(O63,'Fruchtfolge Tabellen'!$E$3:$Q$231,4,FALSE)*(P63/1000)</f>
        <v>0</v>
      </c>
      <c r="R63" s="277">
        <f>VLOOKUP(O63,'Fruchtfolge Tabellen'!$E$3:$Q$231,5,FALSE)*(P63/1000)</f>
        <v>0</v>
      </c>
      <c r="S63" s="277">
        <f>VLOOKUP(O63,'Fruchtfolge Tabellen'!$E$3:$Q$231,6,FALSE)*(P63/1000)</f>
        <v>0</v>
      </c>
      <c r="T63" s="277">
        <f>VLOOKUP(O63,'Fruchtfolge Tabellen'!$E$3:$Q$231,7,FALSE)*(P63/1000)</f>
        <v>0</v>
      </c>
      <c r="U63" s="277">
        <f>VLOOKUP(O63,'Fruchtfolge Tabellen'!$E$3:$Q$231,8,FALSE)*(P63/1000)</f>
        <v>0</v>
      </c>
      <c r="V63" s="277">
        <f>VLOOKUP(O63,'Fruchtfolge Tabellen'!$E$3:$Q$231,9,FALSE)*(P63/1000)</f>
        <v>0</v>
      </c>
      <c r="W63" s="277">
        <f>VLOOKUP(O63,'Fruchtfolge Tabellen'!$E$3:$Q$231,10,FALSE)*(P63/1000)</f>
        <v>0</v>
      </c>
      <c r="X63" s="277">
        <f>VLOOKUP(O63,'Fruchtfolge Tabellen'!$E$3:$Q$231,11,FALSE)*(P63/1000)</f>
        <v>0</v>
      </c>
      <c r="Y63" s="277">
        <f>VLOOKUP(O63,'Fruchtfolge Tabellen'!$E$3:$Q$231,12,FALSE)*(P63/1000)</f>
        <v>0</v>
      </c>
      <c r="Z63" s="277">
        <f>VLOOKUP(O63,'Fruchtfolge Tabellen'!$E$3:$Q$231,13,FALSE)*(P63/1000)</f>
        <v>0</v>
      </c>
      <c r="AA63" s="277">
        <f>VLOOKUP(A63,'Fruchtfolge Tabellen'!$B$3:$E$231,4,FALSE)</f>
        <v>0</v>
      </c>
      <c r="AB63" s="277">
        <f t="shared" si="7"/>
        <v>0</v>
      </c>
      <c r="AC63" s="277">
        <f>VLOOKUP(AA63,'Fruchtfolge Tabellen'!$E$3:$Q$231,4,FALSE)*(AB63/1000)</f>
        <v>0</v>
      </c>
      <c r="AD63" s="277">
        <f>VLOOKUP(AA63,'Fruchtfolge Tabellen'!$E$3:$Q$231,5,FALSE)*(AB63/1000)</f>
        <v>0</v>
      </c>
      <c r="AE63" s="277">
        <f>VLOOKUP(AA63,'Fruchtfolge Tabellen'!$E$3:$Q$231,6,FALSE)*(AB63/1000)</f>
        <v>0</v>
      </c>
      <c r="AF63" s="277">
        <f>VLOOKUP(AA63,'Fruchtfolge Tabellen'!$E$3:$Q$231,7,FALSE)*(AB63/1000)</f>
        <v>0</v>
      </c>
      <c r="AG63" s="277">
        <f>VLOOKUP(AA63,'Fruchtfolge Tabellen'!$E$3:$Q$231,8,FALSE)*(AB63/1000)</f>
        <v>0</v>
      </c>
      <c r="AH63" s="277">
        <f>VLOOKUP(AA63,'Fruchtfolge Tabellen'!$E$3:$Q$231,9,FALSE)*(AB63/1000)</f>
        <v>0</v>
      </c>
      <c r="AI63" s="277">
        <f>VLOOKUP(AA63,'Fruchtfolge Tabellen'!$E$3:$Q$231,10,FALSE)*(AB63/1000)</f>
        <v>0</v>
      </c>
      <c r="AJ63" s="277">
        <f>VLOOKUP(AA63,'Fruchtfolge Tabellen'!$E$3:$Q$231,11,FALSE)*(AB63/1000)</f>
        <v>0</v>
      </c>
      <c r="AK63" s="277">
        <f>VLOOKUP(AA63,'Fruchtfolge Tabellen'!$E$3:$Q$231,12,FALSE)*(AB63/1000)</f>
        <v>0</v>
      </c>
      <c r="AL63" s="277">
        <f>VLOOKUP(AA63,'Fruchtfolge Tabellen'!$E$3:$Q$231,13,FALSE)*(AB63/1000)</f>
        <v>0</v>
      </c>
      <c r="AM63" s="277">
        <f>VLOOKUP(A63,'Fruchtfolge Tabellen'!$B$3:$E$231,4,FALSE)</f>
        <v>0</v>
      </c>
      <c r="AN63" s="277">
        <f t="shared" si="4"/>
        <v>0</v>
      </c>
      <c r="AO63" s="277">
        <f>VLOOKUP(AM63,'Fruchtfolge Tabellen'!$E$3:$Q$231,4,FALSE)*(AN63/1000)</f>
        <v>0</v>
      </c>
      <c r="AP63" s="277">
        <f>VLOOKUP(AM63,'Fruchtfolge Tabellen'!$E$3:$Q$231,5,FALSE)*(AN63/1000)</f>
        <v>0</v>
      </c>
      <c r="AQ63" s="277">
        <f>VLOOKUP(AM63,'Fruchtfolge Tabellen'!$E$3:$Q$231,6,FALSE)*(AN63/1000)</f>
        <v>0</v>
      </c>
      <c r="AR63" s="277">
        <f>VLOOKUP(AM63,'Fruchtfolge Tabellen'!$E$3:$Q$231,7,FALSE)*(AN63/1000)</f>
        <v>0</v>
      </c>
      <c r="AS63" s="277">
        <f>VLOOKUP(AM63,'Fruchtfolge Tabellen'!$E$3:$Q$231,8,FALSE)*(AN63/1000)</f>
        <v>0</v>
      </c>
      <c r="AT63" s="277">
        <f>VLOOKUP(AM63,'Fruchtfolge Tabellen'!$E$3:$Q$231,9,FALSE)*(AN63/1000)</f>
        <v>0</v>
      </c>
      <c r="AU63" s="277">
        <f>VLOOKUP(AM63,'Fruchtfolge Tabellen'!$E$3:$Q$231,10,FALSE)*(AN63/1000)</f>
        <v>0</v>
      </c>
      <c r="AV63" s="277">
        <f>VLOOKUP(AM63,'Fruchtfolge Tabellen'!$E$3:$Q$231,11,FALSE)*(AN63/1000)</f>
        <v>0</v>
      </c>
      <c r="AW63" s="277">
        <f>VLOOKUP(AM63,'Fruchtfolge Tabellen'!$E$3:$Q$231,12,FALSE)*(AN63/1000)</f>
        <v>0</v>
      </c>
      <c r="AX63" s="277">
        <f>VLOOKUP(AM63,'Fruchtfolge Tabellen'!$E$3:$Q$231,13,FALSE)*(AN63/1000)</f>
        <v>0</v>
      </c>
      <c r="AY63" s="277">
        <f t="shared" si="8"/>
        <v>0</v>
      </c>
      <c r="AZ63" s="277">
        <f t="shared" si="9"/>
        <v>0</v>
      </c>
      <c r="BA63" s="277">
        <f t="shared" si="12"/>
        <v>0</v>
      </c>
      <c r="BB63" s="277">
        <f t="shared" si="10"/>
        <v>0</v>
      </c>
      <c r="BC63" s="277">
        <f t="shared" si="10"/>
        <v>0</v>
      </c>
      <c r="BD63" s="277">
        <f t="shared" si="10"/>
        <v>0</v>
      </c>
      <c r="BE63" s="277">
        <f t="shared" si="10"/>
        <v>0</v>
      </c>
      <c r="BF63" s="277">
        <f t="shared" si="10"/>
        <v>0</v>
      </c>
      <c r="BG63" s="277">
        <f t="shared" si="10"/>
        <v>0</v>
      </c>
      <c r="BH63" s="277">
        <f t="shared" si="10"/>
        <v>0</v>
      </c>
      <c r="BI63" s="277">
        <f t="shared" si="13"/>
        <v>0</v>
      </c>
    </row>
    <row r="64" spans="1:61" ht="19.149999999999999" customHeight="1" thickBot="1" x14ac:dyDescent="0.4">
      <c r="A64" s="724" t="s">
        <v>669</v>
      </c>
      <c r="B64" s="804"/>
      <c r="C64" s="724"/>
      <c r="D64" s="411"/>
      <c r="E64" s="804"/>
      <c r="F64" s="724"/>
      <c r="G64" s="411"/>
      <c r="H64" s="804"/>
      <c r="I64" s="724"/>
      <c r="J64" s="411"/>
      <c r="K64" s="865"/>
      <c r="L64" s="865"/>
      <c r="M64" s="865"/>
      <c r="N64" s="865"/>
      <c r="O64" s="277">
        <f>VLOOKUP(A64,'Fruchtfolge Tabellen'!$B$3:$E$231,4,FALSE)</f>
        <v>0</v>
      </c>
      <c r="P64" s="277">
        <f t="shared" si="11"/>
        <v>0</v>
      </c>
      <c r="Q64" s="277">
        <f>VLOOKUP(O64,'Fruchtfolge Tabellen'!$E$3:$Q$231,4,FALSE)*(P64/1000)</f>
        <v>0</v>
      </c>
      <c r="R64" s="277">
        <f>VLOOKUP(O64,'Fruchtfolge Tabellen'!$E$3:$Q$231,5,FALSE)*(P64/1000)</f>
        <v>0</v>
      </c>
      <c r="S64" s="277">
        <f>VLOOKUP(O64,'Fruchtfolge Tabellen'!$E$3:$Q$231,6,FALSE)*(P64/1000)</f>
        <v>0</v>
      </c>
      <c r="T64" s="277">
        <f>VLOOKUP(O64,'Fruchtfolge Tabellen'!$E$3:$Q$231,7,FALSE)*(P64/1000)</f>
        <v>0</v>
      </c>
      <c r="U64" s="277">
        <f>VLOOKUP(O64,'Fruchtfolge Tabellen'!$E$3:$Q$231,8,FALSE)*(P64/1000)</f>
        <v>0</v>
      </c>
      <c r="V64" s="277">
        <f>VLOOKUP(O64,'Fruchtfolge Tabellen'!$E$3:$Q$231,9,FALSE)*(P64/1000)</f>
        <v>0</v>
      </c>
      <c r="W64" s="277">
        <f>VLOOKUP(O64,'Fruchtfolge Tabellen'!$E$3:$Q$231,10,FALSE)*(P64/1000)</f>
        <v>0</v>
      </c>
      <c r="X64" s="277">
        <f>VLOOKUP(O64,'Fruchtfolge Tabellen'!$E$3:$Q$231,11,FALSE)*(P64/1000)</f>
        <v>0</v>
      </c>
      <c r="Y64" s="277">
        <f>VLOOKUP(O64,'Fruchtfolge Tabellen'!$E$3:$Q$231,12,FALSE)*(P64/1000)</f>
        <v>0</v>
      </c>
      <c r="Z64" s="277">
        <f>VLOOKUP(O64,'Fruchtfolge Tabellen'!$E$3:$Q$231,13,FALSE)*(P64/1000)</f>
        <v>0</v>
      </c>
      <c r="AA64" s="277">
        <f>VLOOKUP(A64,'Fruchtfolge Tabellen'!$B$3:$E$231,4,FALSE)</f>
        <v>0</v>
      </c>
      <c r="AB64" s="277">
        <f t="shared" si="7"/>
        <v>0</v>
      </c>
      <c r="AC64" s="277">
        <f>VLOOKUP(AA64,'Fruchtfolge Tabellen'!$E$3:$Q$231,4,FALSE)*(AB64/1000)</f>
        <v>0</v>
      </c>
      <c r="AD64" s="277">
        <f>VLOOKUP(AA64,'Fruchtfolge Tabellen'!$E$3:$Q$231,5,FALSE)*(AB64/1000)</f>
        <v>0</v>
      </c>
      <c r="AE64" s="277">
        <f>VLOOKUP(AA64,'Fruchtfolge Tabellen'!$E$3:$Q$231,6,FALSE)*(AB64/1000)</f>
        <v>0</v>
      </c>
      <c r="AF64" s="277">
        <f>VLOOKUP(AA64,'Fruchtfolge Tabellen'!$E$3:$Q$231,7,FALSE)*(AB64/1000)</f>
        <v>0</v>
      </c>
      <c r="AG64" s="277">
        <f>VLOOKUP(AA64,'Fruchtfolge Tabellen'!$E$3:$Q$231,8,FALSE)*(AB64/1000)</f>
        <v>0</v>
      </c>
      <c r="AH64" s="277">
        <f>VLOOKUP(AA64,'Fruchtfolge Tabellen'!$E$3:$Q$231,9,FALSE)*(AB64/1000)</f>
        <v>0</v>
      </c>
      <c r="AI64" s="277">
        <f>VLOOKUP(AA64,'Fruchtfolge Tabellen'!$E$3:$Q$231,10,FALSE)*(AB64/1000)</f>
        <v>0</v>
      </c>
      <c r="AJ64" s="277">
        <f>VLOOKUP(AA64,'Fruchtfolge Tabellen'!$E$3:$Q$231,11,FALSE)*(AB64/1000)</f>
        <v>0</v>
      </c>
      <c r="AK64" s="277">
        <f>VLOOKUP(AA64,'Fruchtfolge Tabellen'!$E$3:$Q$231,12,FALSE)*(AB64/1000)</f>
        <v>0</v>
      </c>
      <c r="AL64" s="277">
        <f>VLOOKUP(AA64,'Fruchtfolge Tabellen'!$E$3:$Q$231,13,FALSE)*(AB64/1000)</f>
        <v>0</v>
      </c>
      <c r="AM64" s="277">
        <f>VLOOKUP(A64,'Fruchtfolge Tabellen'!$B$3:$E$231,4,FALSE)</f>
        <v>0</v>
      </c>
      <c r="AN64" s="277">
        <f t="shared" si="4"/>
        <v>0</v>
      </c>
      <c r="AO64" s="277">
        <f>VLOOKUP(AM64,'Fruchtfolge Tabellen'!$E$3:$Q$231,4,FALSE)*(AN64/1000)</f>
        <v>0</v>
      </c>
      <c r="AP64" s="277">
        <f>VLOOKUP(AM64,'Fruchtfolge Tabellen'!$E$3:$Q$231,5,FALSE)*(AN64/1000)</f>
        <v>0</v>
      </c>
      <c r="AQ64" s="277">
        <f>VLOOKUP(AM64,'Fruchtfolge Tabellen'!$E$3:$Q$231,6,FALSE)*(AN64/1000)</f>
        <v>0</v>
      </c>
      <c r="AR64" s="277">
        <f>VLOOKUP(AM64,'Fruchtfolge Tabellen'!$E$3:$Q$231,7,FALSE)*(AN64/1000)</f>
        <v>0</v>
      </c>
      <c r="AS64" s="277">
        <f>VLOOKUP(AM64,'Fruchtfolge Tabellen'!$E$3:$Q$231,8,FALSE)*(AN64/1000)</f>
        <v>0</v>
      </c>
      <c r="AT64" s="277">
        <f>VLOOKUP(AM64,'Fruchtfolge Tabellen'!$E$3:$Q$231,9,FALSE)*(AN64/1000)</f>
        <v>0</v>
      </c>
      <c r="AU64" s="277">
        <f>VLOOKUP(AM64,'Fruchtfolge Tabellen'!$E$3:$Q$231,10,FALSE)*(AN64/1000)</f>
        <v>0</v>
      </c>
      <c r="AV64" s="277">
        <f>VLOOKUP(AM64,'Fruchtfolge Tabellen'!$E$3:$Q$231,11,FALSE)*(AN64/1000)</f>
        <v>0</v>
      </c>
      <c r="AW64" s="277">
        <f>VLOOKUP(AM64,'Fruchtfolge Tabellen'!$E$3:$Q$231,12,FALSE)*(AN64/1000)</f>
        <v>0</v>
      </c>
      <c r="AX64" s="277">
        <f>VLOOKUP(AM64,'Fruchtfolge Tabellen'!$E$3:$Q$231,13,FALSE)*(AN64/1000)</f>
        <v>0</v>
      </c>
      <c r="AY64" s="277">
        <f t="shared" si="8"/>
        <v>0</v>
      </c>
      <c r="AZ64" s="277">
        <f t="shared" si="9"/>
        <v>0</v>
      </c>
      <c r="BA64" s="277">
        <f t="shared" si="12"/>
        <v>0</v>
      </c>
      <c r="BB64" s="277">
        <f t="shared" si="10"/>
        <v>0</v>
      </c>
      <c r="BC64" s="277">
        <f t="shared" si="10"/>
        <v>0</v>
      </c>
      <c r="BD64" s="277">
        <f t="shared" si="10"/>
        <v>0</v>
      </c>
      <c r="BE64" s="277">
        <f t="shared" si="10"/>
        <v>0</v>
      </c>
      <c r="BF64" s="277">
        <f t="shared" si="10"/>
        <v>0</v>
      </c>
      <c r="BG64" s="277">
        <f t="shared" si="10"/>
        <v>0</v>
      </c>
      <c r="BH64" s="277">
        <f t="shared" si="10"/>
        <v>0</v>
      </c>
      <c r="BI64" s="277">
        <f t="shared" si="13"/>
        <v>0</v>
      </c>
    </row>
    <row r="65" spans="1:61" ht="19.149999999999999" customHeight="1" thickBot="1" x14ac:dyDescent="0.4">
      <c r="A65" s="724" t="s">
        <v>669</v>
      </c>
      <c r="B65" s="804"/>
      <c r="C65" s="724"/>
      <c r="D65" s="411"/>
      <c r="E65" s="804"/>
      <c r="F65" s="724"/>
      <c r="G65" s="411"/>
      <c r="H65" s="804"/>
      <c r="I65" s="724"/>
      <c r="J65" s="411"/>
      <c r="K65" s="865"/>
      <c r="L65" s="865"/>
      <c r="M65" s="865"/>
      <c r="N65" s="865"/>
      <c r="O65" s="277">
        <f>VLOOKUP(A65,'Fruchtfolge Tabellen'!$B$3:$E$231,4,FALSE)</f>
        <v>0</v>
      </c>
      <c r="P65" s="277">
        <f t="shared" si="11"/>
        <v>0</v>
      </c>
      <c r="Q65" s="277">
        <f>VLOOKUP(O65,'Fruchtfolge Tabellen'!$E$3:$Q$231,4,FALSE)*(P65/1000)</f>
        <v>0</v>
      </c>
      <c r="R65" s="277">
        <f>VLOOKUP(O65,'Fruchtfolge Tabellen'!$E$3:$Q$231,5,FALSE)*(P65/1000)</f>
        <v>0</v>
      </c>
      <c r="S65" s="277">
        <f>VLOOKUP(O65,'Fruchtfolge Tabellen'!$E$3:$Q$231,6,FALSE)*(P65/1000)</f>
        <v>0</v>
      </c>
      <c r="T65" s="277">
        <f>VLOOKUP(O65,'Fruchtfolge Tabellen'!$E$3:$Q$231,7,FALSE)*(P65/1000)</f>
        <v>0</v>
      </c>
      <c r="U65" s="277">
        <f>VLOOKUP(O65,'Fruchtfolge Tabellen'!$E$3:$Q$231,8,FALSE)*(P65/1000)</f>
        <v>0</v>
      </c>
      <c r="V65" s="277">
        <f>VLOOKUP(O65,'Fruchtfolge Tabellen'!$E$3:$Q$231,9,FALSE)*(P65/1000)</f>
        <v>0</v>
      </c>
      <c r="W65" s="277">
        <f>VLOOKUP(O65,'Fruchtfolge Tabellen'!$E$3:$Q$231,10,FALSE)*(P65/1000)</f>
        <v>0</v>
      </c>
      <c r="X65" s="277">
        <f>VLOOKUP(O65,'Fruchtfolge Tabellen'!$E$3:$Q$231,11,FALSE)*(P65/1000)</f>
        <v>0</v>
      </c>
      <c r="Y65" s="277">
        <f>VLOOKUP(O65,'Fruchtfolge Tabellen'!$E$3:$Q$231,12,FALSE)*(P65/1000)</f>
        <v>0</v>
      </c>
      <c r="Z65" s="277">
        <f>VLOOKUP(O65,'Fruchtfolge Tabellen'!$E$3:$Q$231,13,FALSE)*(P65/1000)</f>
        <v>0</v>
      </c>
      <c r="AA65" s="277">
        <f>VLOOKUP(A65,'Fruchtfolge Tabellen'!$B$3:$E$231,4,FALSE)</f>
        <v>0</v>
      </c>
      <c r="AB65" s="277">
        <f t="shared" si="7"/>
        <v>0</v>
      </c>
      <c r="AC65" s="277">
        <f>VLOOKUP(AA65,'Fruchtfolge Tabellen'!$E$3:$Q$231,4,FALSE)*(AB65/1000)</f>
        <v>0</v>
      </c>
      <c r="AD65" s="277">
        <f>VLOOKUP(AA65,'Fruchtfolge Tabellen'!$E$3:$Q$231,5,FALSE)*(AB65/1000)</f>
        <v>0</v>
      </c>
      <c r="AE65" s="277">
        <f>VLOOKUP(AA65,'Fruchtfolge Tabellen'!$E$3:$Q$231,6,FALSE)*(AB65/1000)</f>
        <v>0</v>
      </c>
      <c r="AF65" s="277">
        <f>VLOOKUP(AA65,'Fruchtfolge Tabellen'!$E$3:$Q$231,7,FALSE)*(AB65/1000)</f>
        <v>0</v>
      </c>
      <c r="AG65" s="277">
        <f>VLOOKUP(AA65,'Fruchtfolge Tabellen'!$E$3:$Q$231,8,FALSE)*(AB65/1000)</f>
        <v>0</v>
      </c>
      <c r="AH65" s="277">
        <f>VLOOKUP(AA65,'Fruchtfolge Tabellen'!$E$3:$Q$231,9,FALSE)*(AB65/1000)</f>
        <v>0</v>
      </c>
      <c r="AI65" s="277">
        <f>VLOOKUP(AA65,'Fruchtfolge Tabellen'!$E$3:$Q$231,10,FALSE)*(AB65/1000)</f>
        <v>0</v>
      </c>
      <c r="AJ65" s="277">
        <f>VLOOKUP(AA65,'Fruchtfolge Tabellen'!$E$3:$Q$231,11,FALSE)*(AB65/1000)</f>
        <v>0</v>
      </c>
      <c r="AK65" s="277">
        <f>VLOOKUP(AA65,'Fruchtfolge Tabellen'!$E$3:$Q$231,12,FALSE)*(AB65/1000)</f>
        <v>0</v>
      </c>
      <c r="AL65" s="277">
        <f>VLOOKUP(AA65,'Fruchtfolge Tabellen'!$E$3:$Q$231,13,FALSE)*(AB65/1000)</f>
        <v>0</v>
      </c>
      <c r="AM65" s="277">
        <f>VLOOKUP(A65,'Fruchtfolge Tabellen'!$B$3:$E$231,4,FALSE)</f>
        <v>0</v>
      </c>
      <c r="AN65" s="277">
        <f t="shared" si="4"/>
        <v>0</v>
      </c>
      <c r="AO65" s="277">
        <f>VLOOKUP(AM65,'Fruchtfolge Tabellen'!$E$3:$Q$231,4,FALSE)*(AN65/1000)</f>
        <v>0</v>
      </c>
      <c r="AP65" s="277">
        <f>VLOOKUP(AM65,'Fruchtfolge Tabellen'!$E$3:$Q$231,5,FALSE)*(AN65/1000)</f>
        <v>0</v>
      </c>
      <c r="AQ65" s="277">
        <f>VLOOKUP(AM65,'Fruchtfolge Tabellen'!$E$3:$Q$231,6,FALSE)*(AN65/1000)</f>
        <v>0</v>
      </c>
      <c r="AR65" s="277">
        <f>VLOOKUP(AM65,'Fruchtfolge Tabellen'!$E$3:$Q$231,7,FALSE)*(AN65/1000)</f>
        <v>0</v>
      </c>
      <c r="AS65" s="277">
        <f>VLOOKUP(AM65,'Fruchtfolge Tabellen'!$E$3:$Q$231,8,FALSE)*(AN65/1000)</f>
        <v>0</v>
      </c>
      <c r="AT65" s="277">
        <f>VLOOKUP(AM65,'Fruchtfolge Tabellen'!$E$3:$Q$231,9,FALSE)*(AN65/1000)</f>
        <v>0</v>
      </c>
      <c r="AU65" s="277">
        <f>VLOOKUP(AM65,'Fruchtfolge Tabellen'!$E$3:$Q$231,10,FALSE)*(AN65/1000)</f>
        <v>0</v>
      </c>
      <c r="AV65" s="277">
        <f>VLOOKUP(AM65,'Fruchtfolge Tabellen'!$E$3:$Q$231,11,FALSE)*(AN65/1000)</f>
        <v>0</v>
      </c>
      <c r="AW65" s="277">
        <f>VLOOKUP(AM65,'Fruchtfolge Tabellen'!$E$3:$Q$231,12,FALSE)*(AN65/1000)</f>
        <v>0</v>
      </c>
      <c r="AX65" s="277">
        <f>VLOOKUP(AM65,'Fruchtfolge Tabellen'!$E$3:$Q$231,13,FALSE)*(AN65/1000)</f>
        <v>0</v>
      </c>
      <c r="AY65" s="277">
        <f t="shared" si="8"/>
        <v>0</v>
      </c>
      <c r="AZ65" s="277">
        <f t="shared" si="9"/>
        <v>0</v>
      </c>
      <c r="BA65" s="277">
        <f t="shared" si="12"/>
        <v>0</v>
      </c>
      <c r="BB65" s="277">
        <f t="shared" si="10"/>
        <v>0</v>
      </c>
      <c r="BC65" s="277">
        <f t="shared" si="10"/>
        <v>0</v>
      </c>
      <c r="BD65" s="277">
        <f t="shared" si="10"/>
        <v>0</v>
      </c>
      <c r="BE65" s="277">
        <f t="shared" si="10"/>
        <v>0</v>
      </c>
      <c r="BF65" s="277">
        <f t="shared" si="10"/>
        <v>0</v>
      </c>
      <c r="BG65" s="277">
        <f t="shared" si="10"/>
        <v>0</v>
      </c>
      <c r="BH65" s="277">
        <f t="shared" si="10"/>
        <v>0</v>
      </c>
      <c r="BI65" s="277">
        <f t="shared" si="13"/>
        <v>0</v>
      </c>
    </row>
    <row r="66" spans="1:61" ht="19.149999999999999" customHeight="1" thickBot="1" x14ac:dyDescent="0.4">
      <c r="A66" s="724" t="s">
        <v>669</v>
      </c>
      <c r="B66" s="804"/>
      <c r="C66" s="724"/>
      <c r="D66" s="411"/>
      <c r="E66" s="804"/>
      <c r="F66" s="724"/>
      <c r="G66" s="411"/>
      <c r="H66" s="804"/>
      <c r="I66" s="724"/>
      <c r="J66" s="411"/>
      <c r="K66" s="865"/>
      <c r="L66" s="865"/>
      <c r="M66" s="865"/>
      <c r="N66" s="865"/>
      <c r="O66" s="277">
        <f>VLOOKUP(A66,'Fruchtfolge Tabellen'!$B$3:$E$231,4,FALSE)</f>
        <v>0</v>
      </c>
      <c r="P66" s="277">
        <f t="shared" si="11"/>
        <v>0</v>
      </c>
      <c r="Q66" s="277">
        <f>VLOOKUP(O66,'Fruchtfolge Tabellen'!$E$3:$Q$231,4,FALSE)*(P66/1000)</f>
        <v>0</v>
      </c>
      <c r="R66" s="277">
        <f>VLOOKUP(O66,'Fruchtfolge Tabellen'!$E$3:$Q$231,5,FALSE)*(P66/1000)</f>
        <v>0</v>
      </c>
      <c r="S66" s="277">
        <f>VLOOKUP(O66,'Fruchtfolge Tabellen'!$E$3:$Q$231,6,FALSE)*(P66/1000)</f>
        <v>0</v>
      </c>
      <c r="T66" s="277">
        <f>VLOOKUP(O66,'Fruchtfolge Tabellen'!$E$3:$Q$231,7,FALSE)*(P66/1000)</f>
        <v>0</v>
      </c>
      <c r="U66" s="277">
        <f>VLOOKUP(O66,'Fruchtfolge Tabellen'!$E$3:$Q$231,8,FALSE)*(P66/1000)</f>
        <v>0</v>
      </c>
      <c r="V66" s="277">
        <f>VLOOKUP(O66,'Fruchtfolge Tabellen'!$E$3:$Q$231,9,FALSE)*(P66/1000)</f>
        <v>0</v>
      </c>
      <c r="W66" s="277">
        <f>VLOOKUP(O66,'Fruchtfolge Tabellen'!$E$3:$Q$231,10,FALSE)*(P66/1000)</f>
        <v>0</v>
      </c>
      <c r="X66" s="277">
        <f>VLOOKUP(O66,'Fruchtfolge Tabellen'!$E$3:$Q$231,11,FALSE)*(P66/1000)</f>
        <v>0</v>
      </c>
      <c r="Y66" s="277">
        <f>VLOOKUP(O66,'Fruchtfolge Tabellen'!$E$3:$Q$231,12,FALSE)*(P66/1000)</f>
        <v>0</v>
      </c>
      <c r="Z66" s="277">
        <f>VLOOKUP(O66,'Fruchtfolge Tabellen'!$E$3:$Q$231,13,FALSE)*(P66/1000)</f>
        <v>0</v>
      </c>
      <c r="AA66" s="277">
        <f>VLOOKUP(A66,'Fruchtfolge Tabellen'!$B$3:$E$231,4,FALSE)</f>
        <v>0</v>
      </c>
      <c r="AB66" s="277">
        <f t="shared" si="7"/>
        <v>0</v>
      </c>
      <c r="AC66" s="277">
        <f>VLOOKUP(AA66,'Fruchtfolge Tabellen'!$E$3:$Q$231,4,FALSE)*(AB66/1000)</f>
        <v>0</v>
      </c>
      <c r="AD66" s="277">
        <f>VLOOKUP(AA66,'Fruchtfolge Tabellen'!$E$3:$Q$231,5,FALSE)*(AB66/1000)</f>
        <v>0</v>
      </c>
      <c r="AE66" s="277">
        <f>VLOOKUP(AA66,'Fruchtfolge Tabellen'!$E$3:$Q$231,6,FALSE)*(AB66/1000)</f>
        <v>0</v>
      </c>
      <c r="AF66" s="277">
        <f>VLOOKUP(AA66,'Fruchtfolge Tabellen'!$E$3:$Q$231,7,FALSE)*(AB66/1000)</f>
        <v>0</v>
      </c>
      <c r="AG66" s="277">
        <f>VLOOKUP(AA66,'Fruchtfolge Tabellen'!$E$3:$Q$231,8,FALSE)*(AB66/1000)</f>
        <v>0</v>
      </c>
      <c r="AH66" s="277">
        <f>VLOOKUP(AA66,'Fruchtfolge Tabellen'!$E$3:$Q$231,9,FALSE)*(AB66/1000)</f>
        <v>0</v>
      </c>
      <c r="AI66" s="277">
        <f>VLOOKUP(AA66,'Fruchtfolge Tabellen'!$E$3:$Q$231,10,FALSE)*(AB66/1000)</f>
        <v>0</v>
      </c>
      <c r="AJ66" s="277">
        <f>VLOOKUP(AA66,'Fruchtfolge Tabellen'!$E$3:$Q$231,11,FALSE)*(AB66/1000)</f>
        <v>0</v>
      </c>
      <c r="AK66" s="277">
        <f>VLOOKUP(AA66,'Fruchtfolge Tabellen'!$E$3:$Q$231,12,FALSE)*(AB66/1000)</f>
        <v>0</v>
      </c>
      <c r="AL66" s="277">
        <f>VLOOKUP(AA66,'Fruchtfolge Tabellen'!$E$3:$Q$231,13,FALSE)*(AB66/1000)</f>
        <v>0</v>
      </c>
      <c r="AM66" s="277">
        <f>VLOOKUP(A66,'Fruchtfolge Tabellen'!$B$3:$E$231,4,FALSE)</f>
        <v>0</v>
      </c>
      <c r="AN66" s="277">
        <f t="shared" si="4"/>
        <v>0</v>
      </c>
      <c r="AO66" s="277">
        <f>VLOOKUP(AM66,'Fruchtfolge Tabellen'!$E$3:$Q$231,4,FALSE)*(AN66/1000)</f>
        <v>0</v>
      </c>
      <c r="AP66" s="277">
        <f>VLOOKUP(AM66,'Fruchtfolge Tabellen'!$E$3:$Q$231,5,FALSE)*(AN66/1000)</f>
        <v>0</v>
      </c>
      <c r="AQ66" s="277">
        <f>VLOOKUP(AM66,'Fruchtfolge Tabellen'!$E$3:$Q$231,6,FALSE)*(AN66/1000)</f>
        <v>0</v>
      </c>
      <c r="AR66" s="277">
        <f>VLOOKUP(AM66,'Fruchtfolge Tabellen'!$E$3:$Q$231,7,FALSE)*(AN66/1000)</f>
        <v>0</v>
      </c>
      <c r="AS66" s="277">
        <f>VLOOKUP(AM66,'Fruchtfolge Tabellen'!$E$3:$Q$231,8,FALSE)*(AN66/1000)</f>
        <v>0</v>
      </c>
      <c r="AT66" s="277">
        <f>VLOOKUP(AM66,'Fruchtfolge Tabellen'!$E$3:$Q$231,9,FALSE)*(AN66/1000)</f>
        <v>0</v>
      </c>
      <c r="AU66" s="277">
        <f>VLOOKUP(AM66,'Fruchtfolge Tabellen'!$E$3:$Q$231,10,FALSE)*(AN66/1000)</f>
        <v>0</v>
      </c>
      <c r="AV66" s="277">
        <f>VLOOKUP(AM66,'Fruchtfolge Tabellen'!$E$3:$Q$231,11,FALSE)*(AN66/1000)</f>
        <v>0</v>
      </c>
      <c r="AW66" s="277">
        <f>VLOOKUP(AM66,'Fruchtfolge Tabellen'!$E$3:$Q$231,12,FALSE)*(AN66/1000)</f>
        <v>0</v>
      </c>
      <c r="AX66" s="277">
        <f>VLOOKUP(AM66,'Fruchtfolge Tabellen'!$E$3:$Q$231,13,FALSE)*(AN66/1000)</f>
        <v>0</v>
      </c>
      <c r="AY66" s="277">
        <f t="shared" si="8"/>
        <v>0</v>
      </c>
      <c r="AZ66" s="277">
        <f t="shared" si="9"/>
        <v>0</v>
      </c>
      <c r="BA66" s="277">
        <f t="shared" si="12"/>
        <v>0</v>
      </c>
      <c r="BB66" s="277">
        <f t="shared" si="10"/>
        <v>0</v>
      </c>
      <c r="BC66" s="277">
        <f t="shared" si="10"/>
        <v>0</v>
      </c>
      <c r="BD66" s="277">
        <f t="shared" si="10"/>
        <v>0</v>
      </c>
      <c r="BE66" s="277">
        <f t="shared" si="10"/>
        <v>0</v>
      </c>
      <c r="BF66" s="277">
        <f t="shared" si="10"/>
        <v>0</v>
      </c>
      <c r="BG66" s="277">
        <f t="shared" si="10"/>
        <v>0</v>
      </c>
      <c r="BH66" s="277">
        <f t="shared" si="10"/>
        <v>0</v>
      </c>
      <c r="BI66" s="277">
        <f t="shared" si="13"/>
        <v>0</v>
      </c>
    </row>
    <row r="67" spans="1:61" ht="19.149999999999999" customHeight="1" thickBot="1" x14ac:dyDescent="0.4">
      <c r="A67" s="724" t="s">
        <v>669</v>
      </c>
      <c r="B67" s="804"/>
      <c r="C67" s="724"/>
      <c r="D67" s="411"/>
      <c r="E67" s="804"/>
      <c r="F67" s="724"/>
      <c r="G67" s="411"/>
      <c r="H67" s="804"/>
      <c r="I67" s="724"/>
      <c r="J67" s="411"/>
      <c r="K67" s="865"/>
      <c r="L67" s="865"/>
      <c r="M67" s="865"/>
      <c r="N67" s="865"/>
      <c r="O67" s="277">
        <f>VLOOKUP(A67,'Fruchtfolge Tabellen'!$B$3:$E$231,4,FALSE)</f>
        <v>0</v>
      </c>
      <c r="P67" s="277">
        <f t="shared" si="11"/>
        <v>0</v>
      </c>
      <c r="Q67" s="277">
        <f>VLOOKUP(O67,'Fruchtfolge Tabellen'!$E$3:$Q$231,4,FALSE)*(P67/1000)</f>
        <v>0</v>
      </c>
      <c r="R67" s="277">
        <f>VLOOKUP(O67,'Fruchtfolge Tabellen'!$E$3:$Q$231,5,FALSE)*(P67/1000)</f>
        <v>0</v>
      </c>
      <c r="S67" s="277">
        <f>VLOOKUP(O67,'Fruchtfolge Tabellen'!$E$3:$Q$231,6,FALSE)*(P67/1000)</f>
        <v>0</v>
      </c>
      <c r="T67" s="277">
        <f>VLOOKUP(O67,'Fruchtfolge Tabellen'!$E$3:$Q$231,7,FALSE)*(P67/1000)</f>
        <v>0</v>
      </c>
      <c r="U67" s="277">
        <f>VLOOKUP(O67,'Fruchtfolge Tabellen'!$E$3:$Q$231,8,FALSE)*(P67/1000)</f>
        <v>0</v>
      </c>
      <c r="V67" s="277">
        <f>VLOOKUP(O67,'Fruchtfolge Tabellen'!$E$3:$Q$231,9,FALSE)*(P67/1000)</f>
        <v>0</v>
      </c>
      <c r="W67" s="277">
        <f>VLOOKUP(O67,'Fruchtfolge Tabellen'!$E$3:$Q$231,10,FALSE)*(P67/1000)</f>
        <v>0</v>
      </c>
      <c r="X67" s="277">
        <f>VLOOKUP(O67,'Fruchtfolge Tabellen'!$E$3:$Q$231,11,FALSE)*(P67/1000)</f>
        <v>0</v>
      </c>
      <c r="Y67" s="277">
        <f>VLOOKUP(O67,'Fruchtfolge Tabellen'!$E$3:$Q$231,12,FALSE)*(P67/1000)</f>
        <v>0</v>
      </c>
      <c r="Z67" s="277">
        <f>VLOOKUP(O67,'Fruchtfolge Tabellen'!$E$3:$Q$231,13,FALSE)*(P67/1000)</f>
        <v>0</v>
      </c>
      <c r="AA67" s="277">
        <f>VLOOKUP(A67,'Fruchtfolge Tabellen'!$B$3:$E$231,4,FALSE)</f>
        <v>0</v>
      </c>
      <c r="AB67" s="277">
        <f t="shared" si="7"/>
        <v>0</v>
      </c>
      <c r="AC67" s="277">
        <f>VLOOKUP(AA67,'Fruchtfolge Tabellen'!$E$3:$Q$231,4,FALSE)*(AB67/1000)</f>
        <v>0</v>
      </c>
      <c r="AD67" s="277">
        <f>VLOOKUP(AA67,'Fruchtfolge Tabellen'!$E$3:$Q$231,5,FALSE)*(AB67/1000)</f>
        <v>0</v>
      </c>
      <c r="AE67" s="277">
        <f>VLOOKUP(AA67,'Fruchtfolge Tabellen'!$E$3:$Q$231,6,FALSE)*(AB67/1000)</f>
        <v>0</v>
      </c>
      <c r="AF67" s="277">
        <f>VLOOKUP(AA67,'Fruchtfolge Tabellen'!$E$3:$Q$231,7,FALSE)*(AB67/1000)</f>
        <v>0</v>
      </c>
      <c r="AG67" s="277">
        <f>VLOOKUP(AA67,'Fruchtfolge Tabellen'!$E$3:$Q$231,8,FALSE)*(AB67/1000)</f>
        <v>0</v>
      </c>
      <c r="AH67" s="277">
        <f>VLOOKUP(AA67,'Fruchtfolge Tabellen'!$E$3:$Q$231,9,FALSE)*(AB67/1000)</f>
        <v>0</v>
      </c>
      <c r="AI67" s="277">
        <f>VLOOKUP(AA67,'Fruchtfolge Tabellen'!$E$3:$Q$231,10,FALSE)*(AB67/1000)</f>
        <v>0</v>
      </c>
      <c r="AJ67" s="277">
        <f>VLOOKUP(AA67,'Fruchtfolge Tabellen'!$E$3:$Q$231,11,FALSE)*(AB67/1000)</f>
        <v>0</v>
      </c>
      <c r="AK67" s="277">
        <f>VLOOKUP(AA67,'Fruchtfolge Tabellen'!$E$3:$Q$231,12,FALSE)*(AB67/1000)</f>
        <v>0</v>
      </c>
      <c r="AL67" s="277">
        <f>VLOOKUP(AA67,'Fruchtfolge Tabellen'!$E$3:$Q$231,13,FALSE)*(AB67/1000)</f>
        <v>0</v>
      </c>
      <c r="AM67" s="277">
        <f>VLOOKUP(A67,'Fruchtfolge Tabellen'!$B$3:$E$231,4,FALSE)</f>
        <v>0</v>
      </c>
      <c r="AN67" s="277">
        <f t="shared" si="4"/>
        <v>0</v>
      </c>
      <c r="AO67" s="277">
        <f>VLOOKUP(AM67,'Fruchtfolge Tabellen'!$E$3:$Q$231,4,FALSE)*(AN67/1000)</f>
        <v>0</v>
      </c>
      <c r="AP67" s="277">
        <f>VLOOKUP(AM67,'Fruchtfolge Tabellen'!$E$3:$Q$231,5,FALSE)*(AN67/1000)</f>
        <v>0</v>
      </c>
      <c r="AQ67" s="277">
        <f>VLOOKUP(AM67,'Fruchtfolge Tabellen'!$E$3:$Q$231,6,FALSE)*(AN67/1000)</f>
        <v>0</v>
      </c>
      <c r="AR67" s="277">
        <f>VLOOKUP(AM67,'Fruchtfolge Tabellen'!$E$3:$Q$231,7,FALSE)*(AN67/1000)</f>
        <v>0</v>
      </c>
      <c r="AS67" s="277">
        <f>VLOOKUP(AM67,'Fruchtfolge Tabellen'!$E$3:$Q$231,8,FALSE)*(AN67/1000)</f>
        <v>0</v>
      </c>
      <c r="AT67" s="277">
        <f>VLOOKUP(AM67,'Fruchtfolge Tabellen'!$E$3:$Q$231,9,FALSE)*(AN67/1000)</f>
        <v>0</v>
      </c>
      <c r="AU67" s="277">
        <f>VLOOKUP(AM67,'Fruchtfolge Tabellen'!$E$3:$Q$231,10,FALSE)*(AN67/1000)</f>
        <v>0</v>
      </c>
      <c r="AV67" s="277">
        <f>VLOOKUP(AM67,'Fruchtfolge Tabellen'!$E$3:$Q$231,11,FALSE)*(AN67/1000)</f>
        <v>0</v>
      </c>
      <c r="AW67" s="277">
        <f>VLOOKUP(AM67,'Fruchtfolge Tabellen'!$E$3:$Q$231,12,FALSE)*(AN67/1000)</f>
        <v>0</v>
      </c>
      <c r="AX67" s="277">
        <f>VLOOKUP(AM67,'Fruchtfolge Tabellen'!$E$3:$Q$231,13,FALSE)*(AN67/1000)</f>
        <v>0</v>
      </c>
      <c r="AY67" s="277">
        <f t="shared" si="8"/>
        <v>0</v>
      </c>
      <c r="AZ67" s="277">
        <f t="shared" si="9"/>
        <v>0</v>
      </c>
      <c r="BA67" s="277">
        <f t="shared" si="12"/>
        <v>0</v>
      </c>
      <c r="BB67" s="277">
        <f t="shared" si="10"/>
        <v>0</v>
      </c>
      <c r="BC67" s="277">
        <f t="shared" si="10"/>
        <v>0</v>
      </c>
      <c r="BD67" s="277">
        <f t="shared" si="10"/>
        <v>0</v>
      </c>
      <c r="BE67" s="277">
        <f t="shared" si="10"/>
        <v>0</v>
      </c>
      <c r="BF67" s="277">
        <f t="shared" si="10"/>
        <v>0</v>
      </c>
      <c r="BG67" s="277">
        <f t="shared" si="10"/>
        <v>0</v>
      </c>
      <c r="BH67" s="277">
        <f t="shared" si="10"/>
        <v>0</v>
      </c>
      <c r="BI67" s="277">
        <f t="shared" si="13"/>
        <v>0</v>
      </c>
    </row>
    <row r="68" spans="1:61" ht="19.149999999999999" customHeight="1" thickBot="1" x14ac:dyDescent="0.4">
      <c r="A68" s="724" t="s">
        <v>669</v>
      </c>
      <c r="B68" s="804"/>
      <c r="C68" s="724"/>
      <c r="D68" s="411"/>
      <c r="E68" s="804"/>
      <c r="F68" s="724"/>
      <c r="G68" s="411"/>
      <c r="H68" s="804"/>
      <c r="I68" s="724"/>
      <c r="J68" s="411"/>
      <c r="K68" s="865"/>
      <c r="L68" s="865"/>
      <c r="M68" s="865"/>
      <c r="N68" s="865"/>
      <c r="O68" s="277">
        <f>VLOOKUP(A68,'Fruchtfolge Tabellen'!$B$3:$E$231,4,FALSE)</f>
        <v>0</v>
      </c>
      <c r="P68" s="277">
        <f t="shared" si="11"/>
        <v>0</v>
      </c>
      <c r="Q68" s="277">
        <f>VLOOKUP(O68,'Fruchtfolge Tabellen'!$E$3:$Q$231,4,FALSE)*(P68/1000)</f>
        <v>0</v>
      </c>
      <c r="R68" s="277">
        <f>VLOOKUP(O68,'Fruchtfolge Tabellen'!$E$3:$Q$231,5,FALSE)*(P68/1000)</f>
        <v>0</v>
      </c>
      <c r="S68" s="277">
        <f>VLOOKUP(O68,'Fruchtfolge Tabellen'!$E$3:$Q$231,6,FALSE)*(P68/1000)</f>
        <v>0</v>
      </c>
      <c r="T68" s="277">
        <f>VLOOKUP(O68,'Fruchtfolge Tabellen'!$E$3:$Q$231,7,FALSE)*(P68/1000)</f>
        <v>0</v>
      </c>
      <c r="U68" s="277">
        <f>VLOOKUP(O68,'Fruchtfolge Tabellen'!$E$3:$Q$231,8,FALSE)*(P68/1000)</f>
        <v>0</v>
      </c>
      <c r="V68" s="277">
        <f>VLOOKUP(O68,'Fruchtfolge Tabellen'!$E$3:$Q$231,9,FALSE)*(P68/1000)</f>
        <v>0</v>
      </c>
      <c r="W68" s="277">
        <f>VLOOKUP(O68,'Fruchtfolge Tabellen'!$E$3:$Q$231,10,FALSE)*(P68/1000)</f>
        <v>0</v>
      </c>
      <c r="X68" s="277">
        <f>VLOOKUP(O68,'Fruchtfolge Tabellen'!$E$3:$Q$231,11,FALSE)*(P68/1000)</f>
        <v>0</v>
      </c>
      <c r="Y68" s="277">
        <f>VLOOKUP(O68,'Fruchtfolge Tabellen'!$E$3:$Q$231,12,FALSE)*(P68/1000)</f>
        <v>0</v>
      </c>
      <c r="Z68" s="277">
        <f>VLOOKUP(O68,'Fruchtfolge Tabellen'!$E$3:$Q$231,13,FALSE)*(P68/1000)</f>
        <v>0</v>
      </c>
      <c r="AA68" s="277">
        <f>VLOOKUP(A68,'Fruchtfolge Tabellen'!$B$3:$E$231,4,FALSE)</f>
        <v>0</v>
      </c>
      <c r="AB68" s="277">
        <f t="shared" si="7"/>
        <v>0</v>
      </c>
      <c r="AC68" s="277">
        <f>VLOOKUP(AA68,'Fruchtfolge Tabellen'!$E$3:$Q$231,4,FALSE)*(AB68/1000)</f>
        <v>0</v>
      </c>
      <c r="AD68" s="277">
        <f>VLOOKUP(AA68,'Fruchtfolge Tabellen'!$E$3:$Q$231,5,FALSE)*(AB68/1000)</f>
        <v>0</v>
      </c>
      <c r="AE68" s="277">
        <f>VLOOKUP(AA68,'Fruchtfolge Tabellen'!$E$3:$Q$231,6,FALSE)*(AB68/1000)</f>
        <v>0</v>
      </c>
      <c r="AF68" s="277">
        <f>VLOOKUP(AA68,'Fruchtfolge Tabellen'!$E$3:$Q$231,7,FALSE)*(AB68/1000)</f>
        <v>0</v>
      </c>
      <c r="AG68" s="277">
        <f>VLOOKUP(AA68,'Fruchtfolge Tabellen'!$E$3:$Q$231,8,FALSE)*(AB68/1000)</f>
        <v>0</v>
      </c>
      <c r="AH68" s="277">
        <f>VLOOKUP(AA68,'Fruchtfolge Tabellen'!$E$3:$Q$231,9,FALSE)*(AB68/1000)</f>
        <v>0</v>
      </c>
      <c r="AI68" s="277">
        <f>VLOOKUP(AA68,'Fruchtfolge Tabellen'!$E$3:$Q$231,10,FALSE)*(AB68/1000)</f>
        <v>0</v>
      </c>
      <c r="AJ68" s="277">
        <f>VLOOKUP(AA68,'Fruchtfolge Tabellen'!$E$3:$Q$231,11,FALSE)*(AB68/1000)</f>
        <v>0</v>
      </c>
      <c r="AK68" s="277">
        <f>VLOOKUP(AA68,'Fruchtfolge Tabellen'!$E$3:$Q$231,12,FALSE)*(AB68/1000)</f>
        <v>0</v>
      </c>
      <c r="AL68" s="277">
        <f>VLOOKUP(AA68,'Fruchtfolge Tabellen'!$E$3:$Q$231,13,FALSE)*(AB68/1000)</f>
        <v>0</v>
      </c>
      <c r="AM68" s="277">
        <f>VLOOKUP(A68,'Fruchtfolge Tabellen'!$B$3:$E$231,4,FALSE)</f>
        <v>0</v>
      </c>
      <c r="AN68" s="277">
        <f t="shared" si="4"/>
        <v>0</v>
      </c>
      <c r="AO68" s="277">
        <f>VLOOKUP(AM68,'Fruchtfolge Tabellen'!$E$3:$Q$231,4,FALSE)*(AN68/1000)</f>
        <v>0</v>
      </c>
      <c r="AP68" s="277">
        <f>VLOOKUP(AM68,'Fruchtfolge Tabellen'!$E$3:$Q$231,5,FALSE)*(AN68/1000)</f>
        <v>0</v>
      </c>
      <c r="AQ68" s="277">
        <f>VLOOKUP(AM68,'Fruchtfolge Tabellen'!$E$3:$Q$231,6,FALSE)*(AN68/1000)</f>
        <v>0</v>
      </c>
      <c r="AR68" s="277">
        <f>VLOOKUP(AM68,'Fruchtfolge Tabellen'!$E$3:$Q$231,7,FALSE)*(AN68/1000)</f>
        <v>0</v>
      </c>
      <c r="AS68" s="277">
        <f>VLOOKUP(AM68,'Fruchtfolge Tabellen'!$E$3:$Q$231,8,FALSE)*(AN68/1000)</f>
        <v>0</v>
      </c>
      <c r="AT68" s="277">
        <f>VLOOKUP(AM68,'Fruchtfolge Tabellen'!$E$3:$Q$231,9,FALSE)*(AN68/1000)</f>
        <v>0</v>
      </c>
      <c r="AU68" s="277">
        <f>VLOOKUP(AM68,'Fruchtfolge Tabellen'!$E$3:$Q$231,10,FALSE)*(AN68/1000)</f>
        <v>0</v>
      </c>
      <c r="AV68" s="277">
        <f>VLOOKUP(AM68,'Fruchtfolge Tabellen'!$E$3:$Q$231,11,FALSE)*(AN68/1000)</f>
        <v>0</v>
      </c>
      <c r="AW68" s="277">
        <f>VLOOKUP(AM68,'Fruchtfolge Tabellen'!$E$3:$Q$231,12,FALSE)*(AN68/1000)</f>
        <v>0</v>
      </c>
      <c r="AX68" s="277">
        <f>VLOOKUP(AM68,'Fruchtfolge Tabellen'!$E$3:$Q$231,13,FALSE)*(AN68/1000)</f>
        <v>0</v>
      </c>
      <c r="AY68" s="277">
        <f t="shared" si="8"/>
        <v>0</v>
      </c>
      <c r="AZ68" s="277">
        <f t="shared" si="9"/>
        <v>0</v>
      </c>
      <c r="BA68" s="277">
        <f t="shared" si="12"/>
        <v>0</v>
      </c>
      <c r="BB68" s="277">
        <f t="shared" si="10"/>
        <v>0</v>
      </c>
      <c r="BC68" s="277">
        <f t="shared" si="10"/>
        <v>0</v>
      </c>
      <c r="BD68" s="277">
        <f t="shared" si="10"/>
        <v>0</v>
      </c>
      <c r="BE68" s="277">
        <f t="shared" si="10"/>
        <v>0</v>
      </c>
      <c r="BF68" s="277">
        <f t="shared" si="10"/>
        <v>0</v>
      </c>
      <c r="BG68" s="277">
        <f t="shared" si="10"/>
        <v>0</v>
      </c>
      <c r="BH68" s="277">
        <f t="shared" si="10"/>
        <v>0</v>
      </c>
      <c r="BI68" s="277">
        <f t="shared" si="13"/>
        <v>0</v>
      </c>
    </row>
    <row r="69" spans="1:61" ht="19.149999999999999" customHeight="1" thickBot="1" x14ac:dyDescent="0.4">
      <c r="A69" s="724" t="s">
        <v>669</v>
      </c>
      <c r="B69" s="804"/>
      <c r="C69" s="724"/>
      <c r="D69" s="411"/>
      <c r="E69" s="804"/>
      <c r="F69" s="724"/>
      <c r="G69" s="411"/>
      <c r="H69" s="804"/>
      <c r="I69" s="724"/>
      <c r="J69" s="411"/>
      <c r="K69" s="865"/>
      <c r="L69" s="865"/>
      <c r="M69" s="865"/>
      <c r="N69" s="865"/>
      <c r="O69" s="277">
        <f>VLOOKUP(A69,'Fruchtfolge Tabellen'!$B$3:$E$231,4,FALSE)</f>
        <v>0</v>
      </c>
      <c r="P69" s="277">
        <f t="shared" si="11"/>
        <v>0</v>
      </c>
      <c r="Q69" s="277">
        <f>VLOOKUP(O69,'Fruchtfolge Tabellen'!$E$3:$Q$231,4,FALSE)*(P69/1000)</f>
        <v>0</v>
      </c>
      <c r="R69" s="277">
        <f>VLOOKUP(O69,'Fruchtfolge Tabellen'!$E$3:$Q$231,5,FALSE)*(P69/1000)</f>
        <v>0</v>
      </c>
      <c r="S69" s="277">
        <f>VLOOKUP(O69,'Fruchtfolge Tabellen'!$E$3:$Q$231,6,FALSE)*(P69/1000)</f>
        <v>0</v>
      </c>
      <c r="T69" s="277">
        <f>VLOOKUP(O69,'Fruchtfolge Tabellen'!$E$3:$Q$231,7,FALSE)*(P69/1000)</f>
        <v>0</v>
      </c>
      <c r="U69" s="277">
        <f>VLOOKUP(O69,'Fruchtfolge Tabellen'!$E$3:$Q$231,8,FALSE)*(P69/1000)</f>
        <v>0</v>
      </c>
      <c r="V69" s="277">
        <f>VLOOKUP(O69,'Fruchtfolge Tabellen'!$E$3:$Q$231,9,FALSE)*(P69/1000)</f>
        <v>0</v>
      </c>
      <c r="W69" s="277">
        <f>VLOOKUP(O69,'Fruchtfolge Tabellen'!$E$3:$Q$231,10,FALSE)*(P69/1000)</f>
        <v>0</v>
      </c>
      <c r="X69" s="277">
        <f>VLOOKUP(O69,'Fruchtfolge Tabellen'!$E$3:$Q$231,11,FALSE)*(P69/1000)</f>
        <v>0</v>
      </c>
      <c r="Y69" s="277">
        <f>VLOOKUP(O69,'Fruchtfolge Tabellen'!$E$3:$Q$231,12,FALSE)*(P69/1000)</f>
        <v>0</v>
      </c>
      <c r="Z69" s="277">
        <f>VLOOKUP(O69,'Fruchtfolge Tabellen'!$E$3:$Q$231,13,FALSE)*(P69/1000)</f>
        <v>0</v>
      </c>
      <c r="AA69" s="277">
        <f>VLOOKUP(A69,'Fruchtfolge Tabellen'!$B$3:$E$231,4,FALSE)</f>
        <v>0</v>
      </c>
      <c r="AB69" s="277">
        <f t="shared" si="7"/>
        <v>0</v>
      </c>
      <c r="AC69" s="277">
        <f>VLOOKUP(AA69,'Fruchtfolge Tabellen'!$E$3:$Q$231,4,FALSE)*(AB69/1000)</f>
        <v>0</v>
      </c>
      <c r="AD69" s="277">
        <f>VLOOKUP(AA69,'Fruchtfolge Tabellen'!$E$3:$Q$231,5,FALSE)*(AB69/1000)</f>
        <v>0</v>
      </c>
      <c r="AE69" s="277">
        <f>VLOOKUP(AA69,'Fruchtfolge Tabellen'!$E$3:$Q$231,6,FALSE)*(AB69/1000)</f>
        <v>0</v>
      </c>
      <c r="AF69" s="277">
        <f>VLOOKUP(AA69,'Fruchtfolge Tabellen'!$E$3:$Q$231,7,FALSE)*(AB69/1000)</f>
        <v>0</v>
      </c>
      <c r="AG69" s="277">
        <f>VLOOKUP(AA69,'Fruchtfolge Tabellen'!$E$3:$Q$231,8,FALSE)*(AB69/1000)</f>
        <v>0</v>
      </c>
      <c r="AH69" s="277">
        <f>VLOOKUP(AA69,'Fruchtfolge Tabellen'!$E$3:$Q$231,9,FALSE)*(AB69/1000)</f>
        <v>0</v>
      </c>
      <c r="AI69" s="277">
        <f>VLOOKUP(AA69,'Fruchtfolge Tabellen'!$E$3:$Q$231,10,FALSE)*(AB69/1000)</f>
        <v>0</v>
      </c>
      <c r="AJ69" s="277">
        <f>VLOOKUP(AA69,'Fruchtfolge Tabellen'!$E$3:$Q$231,11,FALSE)*(AB69/1000)</f>
        <v>0</v>
      </c>
      <c r="AK69" s="277">
        <f>VLOOKUP(AA69,'Fruchtfolge Tabellen'!$E$3:$Q$231,12,FALSE)*(AB69/1000)</f>
        <v>0</v>
      </c>
      <c r="AL69" s="277">
        <f>VLOOKUP(AA69,'Fruchtfolge Tabellen'!$E$3:$Q$231,13,FALSE)*(AB69/1000)</f>
        <v>0</v>
      </c>
      <c r="AM69" s="277">
        <f>VLOOKUP(A69,'Fruchtfolge Tabellen'!$B$3:$E$231,4,FALSE)</f>
        <v>0</v>
      </c>
      <c r="AN69" s="277">
        <f t="shared" si="4"/>
        <v>0</v>
      </c>
      <c r="AO69" s="277">
        <f>VLOOKUP(AM69,'Fruchtfolge Tabellen'!$E$3:$Q$231,4,FALSE)*(AN69/1000)</f>
        <v>0</v>
      </c>
      <c r="AP69" s="277">
        <f>VLOOKUP(AM69,'Fruchtfolge Tabellen'!$E$3:$Q$231,5,FALSE)*(AN69/1000)</f>
        <v>0</v>
      </c>
      <c r="AQ69" s="277">
        <f>VLOOKUP(AM69,'Fruchtfolge Tabellen'!$E$3:$Q$231,6,FALSE)*(AN69/1000)</f>
        <v>0</v>
      </c>
      <c r="AR69" s="277">
        <f>VLOOKUP(AM69,'Fruchtfolge Tabellen'!$E$3:$Q$231,7,FALSE)*(AN69/1000)</f>
        <v>0</v>
      </c>
      <c r="AS69" s="277">
        <f>VLOOKUP(AM69,'Fruchtfolge Tabellen'!$E$3:$Q$231,8,FALSE)*(AN69/1000)</f>
        <v>0</v>
      </c>
      <c r="AT69" s="277">
        <f>VLOOKUP(AM69,'Fruchtfolge Tabellen'!$E$3:$Q$231,9,FALSE)*(AN69/1000)</f>
        <v>0</v>
      </c>
      <c r="AU69" s="277">
        <f>VLOOKUP(AM69,'Fruchtfolge Tabellen'!$E$3:$Q$231,10,FALSE)*(AN69/1000)</f>
        <v>0</v>
      </c>
      <c r="AV69" s="277">
        <f>VLOOKUP(AM69,'Fruchtfolge Tabellen'!$E$3:$Q$231,11,FALSE)*(AN69/1000)</f>
        <v>0</v>
      </c>
      <c r="AW69" s="277">
        <f>VLOOKUP(AM69,'Fruchtfolge Tabellen'!$E$3:$Q$231,12,FALSE)*(AN69/1000)</f>
        <v>0</v>
      </c>
      <c r="AX69" s="277">
        <f>VLOOKUP(AM69,'Fruchtfolge Tabellen'!$E$3:$Q$231,13,FALSE)*(AN69/1000)</f>
        <v>0</v>
      </c>
      <c r="AY69" s="277">
        <f t="shared" si="8"/>
        <v>0</v>
      </c>
      <c r="AZ69" s="277">
        <f t="shared" si="9"/>
        <v>0</v>
      </c>
      <c r="BA69" s="277">
        <f t="shared" si="12"/>
        <v>0</v>
      </c>
      <c r="BB69" s="277">
        <f t="shared" si="10"/>
        <v>0</v>
      </c>
      <c r="BC69" s="277">
        <f t="shared" si="10"/>
        <v>0</v>
      </c>
      <c r="BD69" s="277">
        <f t="shared" si="10"/>
        <v>0</v>
      </c>
      <c r="BE69" s="277">
        <f t="shared" si="10"/>
        <v>0</v>
      </c>
      <c r="BF69" s="277">
        <f t="shared" si="10"/>
        <v>0</v>
      </c>
      <c r="BG69" s="277">
        <f t="shared" si="10"/>
        <v>0</v>
      </c>
      <c r="BH69" s="277">
        <f t="shared" si="10"/>
        <v>0</v>
      </c>
      <c r="BI69" s="277">
        <f t="shared" si="13"/>
        <v>0</v>
      </c>
    </row>
    <row r="70" spans="1:61" ht="19.149999999999999" customHeight="1" thickBot="1" x14ac:dyDescent="0.4">
      <c r="A70" s="724" t="s">
        <v>669</v>
      </c>
      <c r="B70" s="804"/>
      <c r="C70" s="724"/>
      <c r="D70" s="411"/>
      <c r="E70" s="804"/>
      <c r="F70" s="724"/>
      <c r="G70" s="411"/>
      <c r="H70" s="804"/>
      <c r="I70" s="724"/>
      <c r="J70" s="411"/>
      <c r="K70" s="865"/>
      <c r="L70" s="865"/>
      <c r="M70" s="865"/>
      <c r="N70" s="865"/>
      <c r="O70" s="277">
        <f>VLOOKUP(A70,'Fruchtfolge Tabellen'!$B$3:$E$231,4,FALSE)</f>
        <v>0</v>
      </c>
      <c r="P70" s="277">
        <f t="shared" si="11"/>
        <v>0</v>
      </c>
      <c r="Q70" s="277">
        <f>VLOOKUP(O70,'Fruchtfolge Tabellen'!$E$3:$Q$231,4,FALSE)*(P70/1000)</f>
        <v>0</v>
      </c>
      <c r="R70" s="277">
        <f>VLOOKUP(O70,'Fruchtfolge Tabellen'!$E$3:$Q$231,5,FALSE)*(P70/1000)</f>
        <v>0</v>
      </c>
      <c r="S70" s="277">
        <f>VLOOKUP(O70,'Fruchtfolge Tabellen'!$E$3:$Q$231,6,FALSE)*(P70/1000)</f>
        <v>0</v>
      </c>
      <c r="T70" s="277">
        <f>VLOOKUP(O70,'Fruchtfolge Tabellen'!$E$3:$Q$231,7,FALSE)*(P70/1000)</f>
        <v>0</v>
      </c>
      <c r="U70" s="277">
        <f>VLOOKUP(O70,'Fruchtfolge Tabellen'!$E$3:$Q$231,8,FALSE)*(P70/1000)</f>
        <v>0</v>
      </c>
      <c r="V70" s="277">
        <f>VLOOKUP(O70,'Fruchtfolge Tabellen'!$E$3:$Q$231,9,FALSE)*(P70/1000)</f>
        <v>0</v>
      </c>
      <c r="W70" s="277">
        <f>VLOOKUP(O70,'Fruchtfolge Tabellen'!$E$3:$Q$231,10,FALSE)*(P70/1000)</f>
        <v>0</v>
      </c>
      <c r="X70" s="277">
        <f>VLOOKUP(O70,'Fruchtfolge Tabellen'!$E$3:$Q$231,11,FALSE)*(P70/1000)</f>
        <v>0</v>
      </c>
      <c r="Y70" s="277">
        <f>VLOOKUP(O70,'Fruchtfolge Tabellen'!$E$3:$Q$231,12,FALSE)*(P70/1000)</f>
        <v>0</v>
      </c>
      <c r="Z70" s="277">
        <f>VLOOKUP(O70,'Fruchtfolge Tabellen'!$E$3:$Q$231,13,FALSE)*(P70/1000)</f>
        <v>0</v>
      </c>
      <c r="AA70" s="277">
        <f>VLOOKUP(A70,'Fruchtfolge Tabellen'!$B$3:$E$231,4,FALSE)</f>
        <v>0</v>
      </c>
      <c r="AB70" s="277">
        <f t="shared" si="7"/>
        <v>0</v>
      </c>
      <c r="AC70" s="277">
        <f>VLOOKUP(AA70,'Fruchtfolge Tabellen'!$E$3:$Q$231,4,FALSE)*(AB70/1000)</f>
        <v>0</v>
      </c>
      <c r="AD70" s="277">
        <f>VLOOKUP(AA70,'Fruchtfolge Tabellen'!$E$3:$Q$231,5,FALSE)*(AB70/1000)</f>
        <v>0</v>
      </c>
      <c r="AE70" s="277">
        <f>VLOOKUP(AA70,'Fruchtfolge Tabellen'!$E$3:$Q$231,6,FALSE)*(AB70/1000)</f>
        <v>0</v>
      </c>
      <c r="AF70" s="277">
        <f>VLOOKUP(AA70,'Fruchtfolge Tabellen'!$E$3:$Q$231,7,FALSE)*(AB70/1000)</f>
        <v>0</v>
      </c>
      <c r="AG70" s="277">
        <f>VLOOKUP(AA70,'Fruchtfolge Tabellen'!$E$3:$Q$231,8,FALSE)*(AB70/1000)</f>
        <v>0</v>
      </c>
      <c r="AH70" s="277">
        <f>VLOOKUP(AA70,'Fruchtfolge Tabellen'!$E$3:$Q$231,9,FALSE)*(AB70/1000)</f>
        <v>0</v>
      </c>
      <c r="AI70" s="277">
        <f>VLOOKUP(AA70,'Fruchtfolge Tabellen'!$E$3:$Q$231,10,FALSE)*(AB70/1000)</f>
        <v>0</v>
      </c>
      <c r="AJ70" s="277">
        <f>VLOOKUP(AA70,'Fruchtfolge Tabellen'!$E$3:$Q$231,11,FALSE)*(AB70/1000)</f>
        <v>0</v>
      </c>
      <c r="AK70" s="277">
        <f>VLOOKUP(AA70,'Fruchtfolge Tabellen'!$E$3:$Q$231,12,FALSE)*(AB70/1000)</f>
        <v>0</v>
      </c>
      <c r="AL70" s="277">
        <f>VLOOKUP(AA70,'Fruchtfolge Tabellen'!$E$3:$Q$231,13,FALSE)*(AB70/1000)</f>
        <v>0</v>
      </c>
      <c r="AM70" s="277">
        <f>VLOOKUP(A70,'Fruchtfolge Tabellen'!$B$3:$E$231,4,FALSE)</f>
        <v>0</v>
      </c>
      <c r="AN70" s="277">
        <f t="shared" si="4"/>
        <v>0</v>
      </c>
      <c r="AO70" s="277">
        <f>VLOOKUP(AM70,'Fruchtfolge Tabellen'!$E$3:$Q$231,4,FALSE)*(AN70/1000)</f>
        <v>0</v>
      </c>
      <c r="AP70" s="277">
        <f>VLOOKUP(AM70,'Fruchtfolge Tabellen'!$E$3:$Q$231,5,FALSE)*(AN70/1000)</f>
        <v>0</v>
      </c>
      <c r="AQ70" s="277">
        <f>VLOOKUP(AM70,'Fruchtfolge Tabellen'!$E$3:$Q$231,6,FALSE)*(AN70/1000)</f>
        <v>0</v>
      </c>
      <c r="AR70" s="277">
        <f>VLOOKUP(AM70,'Fruchtfolge Tabellen'!$E$3:$Q$231,7,FALSE)*(AN70/1000)</f>
        <v>0</v>
      </c>
      <c r="AS70" s="277">
        <f>VLOOKUP(AM70,'Fruchtfolge Tabellen'!$E$3:$Q$231,8,FALSE)*(AN70/1000)</f>
        <v>0</v>
      </c>
      <c r="AT70" s="277">
        <f>VLOOKUP(AM70,'Fruchtfolge Tabellen'!$E$3:$Q$231,9,FALSE)*(AN70/1000)</f>
        <v>0</v>
      </c>
      <c r="AU70" s="277">
        <f>VLOOKUP(AM70,'Fruchtfolge Tabellen'!$E$3:$Q$231,10,FALSE)*(AN70/1000)</f>
        <v>0</v>
      </c>
      <c r="AV70" s="277">
        <f>VLOOKUP(AM70,'Fruchtfolge Tabellen'!$E$3:$Q$231,11,FALSE)*(AN70/1000)</f>
        <v>0</v>
      </c>
      <c r="AW70" s="277">
        <f>VLOOKUP(AM70,'Fruchtfolge Tabellen'!$E$3:$Q$231,12,FALSE)*(AN70/1000)</f>
        <v>0</v>
      </c>
      <c r="AX70" s="277">
        <f>VLOOKUP(AM70,'Fruchtfolge Tabellen'!$E$3:$Q$231,13,FALSE)*(AN70/1000)</f>
        <v>0</v>
      </c>
      <c r="AY70" s="277">
        <f t="shared" si="8"/>
        <v>0</v>
      </c>
      <c r="AZ70" s="277">
        <f t="shared" si="9"/>
        <v>0</v>
      </c>
      <c r="BA70" s="277">
        <f t="shared" si="12"/>
        <v>0</v>
      </c>
      <c r="BB70" s="277">
        <f t="shared" si="10"/>
        <v>0</v>
      </c>
      <c r="BC70" s="277">
        <f t="shared" si="10"/>
        <v>0</v>
      </c>
      <c r="BD70" s="277">
        <f t="shared" si="10"/>
        <v>0</v>
      </c>
      <c r="BE70" s="277">
        <f t="shared" si="10"/>
        <v>0</v>
      </c>
      <c r="BF70" s="277">
        <f t="shared" si="10"/>
        <v>0</v>
      </c>
      <c r="BG70" s="277">
        <f t="shared" si="10"/>
        <v>0</v>
      </c>
      <c r="BH70" s="277">
        <f t="shared" si="10"/>
        <v>0</v>
      </c>
      <c r="BI70" s="277">
        <f t="shared" si="13"/>
        <v>0</v>
      </c>
    </row>
    <row r="71" spans="1:61" ht="19.149999999999999" customHeight="1" thickBot="1" x14ac:dyDescent="0.4">
      <c r="A71" s="724" t="s">
        <v>669</v>
      </c>
      <c r="B71" s="804"/>
      <c r="C71" s="724"/>
      <c r="D71" s="411"/>
      <c r="E71" s="804"/>
      <c r="F71" s="724"/>
      <c r="G71" s="411"/>
      <c r="H71" s="804"/>
      <c r="I71" s="724"/>
      <c r="J71" s="411"/>
      <c r="K71" s="865"/>
      <c r="L71" s="865"/>
      <c r="M71" s="865"/>
      <c r="N71" s="865"/>
      <c r="O71" s="277">
        <f>VLOOKUP(A71,'Fruchtfolge Tabellen'!$B$3:$E$231,4,FALSE)</f>
        <v>0</v>
      </c>
      <c r="P71" s="277">
        <f t="shared" si="11"/>
        <v>0</v>
      </c>
      <c r="Q71" s="277">
        <f>VLOOKUP(O71,'Fruchtfolge Tabellen'!$E$3:$Q$231,4,FALSE)*(P71/1000)</f>
        <v>0</v>
      </c>
      <c r="R71" s="277">
        <f>VLOOKUP(O71,'Fruchtfolge Tabellen'!$E$3:$Q$231,5,FALSE)*(P71/1000)</f>
        <v>0</v>
      </c>
      <c r="S71" s="277">
        <f>VLOOKUP(O71,'Fruchtfolge Tabellen'!$E$3:$Q$231,6,FALSE)*(P71/1000)</f>
        <v>0</v>
      </c>
      <c r="T71" s="277">
        <f>VLOOKUP(O71,'Fruchtfolge Tabellen'!$E$3:$Q$231,7,FALSE)*(P71/1000)</f>
        <v>0</v>
      </c>
      <c r="U71" s="277">
        <f>VLOOKUP(O71,'Fruchtfolge Tabellen'!$E$3:$Q$231,8,FALSE)*(P71/1000)</f>
        <v>0</v>
      </c>
      <c r="V71" s="277">
        <f>VLOOKUP(O71,'Fruchtfolge Tabellen'!$E$3:$Q$231,9,FALSE)*(P71/1000)</f>
        <v>0</v>
      </c>
      <c r="W71" s="277">
        <f>VLOOKUP(O71,'Fruchtfolge Tabellen'!$E$3:$Q$231,10,FALSE)*(P71/1000)</f>
        <v>0</v>
      </c>
      <c r="X71" s="277">
        <f>VLOOKUP(O71,'Fruchtfolge Tabellen'!$E$3:$Q$231,11,FALSE)*(P71/1000)</f>
        <v>0</v>
      </c>
      <c r="Y71" s="277">
        <f>VLOOKUP(O71,'Fruchtfolge Tabellen'!$E$3:$Q$231,12,FALSE)*(P71/1000)</f>
        <v>0</v>
      </c>
      <c r="Z71" s="277">
        <f>VLOOKUP(O71,'Fruchtfolge Tabellen'!$E$3:$Q$231,13,FALSE)*(P71/1000)</f>
        <v>0</v>
      </c>
      <c r="AA71" s="277">
        <f>VLOOKUP(A71,'Fruchtfolge Tabellen'!$B$3:$E$231,4,FALSE)</f>
        <v>0</v>
      </c>
      <c r="AB71" s="277">
        <f t="shared" si="7"/>
        <v>0</v>
      </c>
      <c r="AC71" s="277">
        <f>VLOOKUP(AA71,'Fruchtfolge Tabellen'!$E$3:$Q$231,4,FALSE)*(AB71/1000)</f>
        <v>0</v>
      </c>
      <c r="AD71" s="277">
        <f>VLOOKUP(AA71,'Fruchtfolge Tabellen'!$E$3:$Q$231,5,FALSE)*(AB71/1000)</f>
        <v>0</v>
      </c>
      <c r="AE71" s="277">
        <f>VLOOKUP(AA71,'Fruchtfolge Tabellen'!$E$3:$Q$231,6,FALSE)*(AB71/1000)</f>
        <v>0</v>
      </c>
      <c r="AF71" s="277">
        <f>VLOOKUP(AA71,'Fruchtfolge Tabellen'!$E$3:$Q$231,7,FALSE)*(AB71/1000)</f>
        <v>0</v>
      </c>
      <c r="AG71" s="277">
        <f>VLOOKUP(AA71,'Fruchtfolge Tabellen'!$E$3:$Q$231,8,FALSE)*(AB71/1000)</f>
        <v>0</v>
      </c>
      <c r="AH71" s="277">
        <f>VLOOKUP(AA71,'Fruchtfolge Tabellen'!$E$3:$Q$231,9,FALSE)*(AB71/1000)</f>
        <v>0</v>
      </c>
      <c r="AI71" s="277">
        <f>VLOOKUP(AA71,'Fruchtfolge Tabellen'!$E$3:$Q$231,10,FALSE)*(AB71/1000)</f>
        <v>0</v>
      </c>
      <c r="AJ71" s="277">
        <f>VLOOKUP(AA71,'Fruchtfolge Tabellen'!$E$3:$Q$231,11,FALSE)*(AB71/1000)</f>
        <v>0</v>
      </c>
      <c r="AK71" s="277">
        <f>VLOOKUP(AA71,'Fruchtfolge Tabellen'!$E$3:$Q$231,12,FALSE)*(AB71/1000)</f>
        <v>0</v>
      </c>
      <c r="AL71" s="277">
        <f>VLOOKUP(AA71,'Fruchtfolge Tabellen'!$E$3:$Q$231,13,FALSE)*(AB71/1000)</f>
        <v>0</v>
      </c>
      <c r="AM71" s="277">
        <f>VLOOKUP(A71,'Fruchtfolge Tabellen'!$B$3:$E$231,4,FALSE)</f>
        <v>0</v>
      </c>
      <c r="AN71" s="277">
        <f t="shared" ref="AN71:AN84" si="14">H71*1000</f>
        <v>0</v>
      </c>
      <c r="AO71" s="277">
        <f>VLOOKUP(AM71,'Fruchtfolge Tabellen'!$E$3:$Q$231,4,FALSE)*(AN71/1000)</f>
        <v>0</v>
      </c>
      <c r="AP71" s="277">
        <f>VLOOKUP(AM71,'Fruchtfolge Tabellen'!$E$3:$Q$231,5,FALSE)*(AN71/1000)</f>
        <v>0</v>
      </c>
      <c r="AQ71" s="277">
        <f>VLOOKUP(AM71,'Fruchtfolge Tabellen'!$E$3:$Q$231,6,FALSE)*(AN71/1000)</f>
        <v>0</v>
      </c>
      <c r="AR71" s="277">
        <f>VLOOKUP(AM71,'Fruchtfolge Tabellen'!$E$3:$Q$231,7,FALSE)*(AN71/1000)</f>
        <v>0</v>
      </c>
      <c r="AS71" s="277">
        <f>VLOOKUP(AM71,'Fruchtfolge Tabellen'!$E$3:$Q$231,8,FALSE)*(AN71/1000)</f>
        <v>0</v>
      </c>
      <c r="AT71" s="277">
        <f>VLOOKUP(AM71,'Fruchtfolge Tabellen'!$E$3:$Q$231,9,FALSE)*(AN71/1000)</f>
        <v>0</v>
      </c>
      <c r="AU71" s="277">
        <f>VLOOKUP(AM71,'Fruchtfolge Tabellen'!$E$3:$Q$231,10,FALSE)*(AN71/1000)</f>
        <v>0</v>
      </c>
      <c r="AV71" s="277">
        <f>VLOOKUP(AM71,'Fruchtfolge Tabellen'!$E$3:$Q$231,11,FALSE)*(AN71/1000)</f>
        <v>0</v>
      </c>
      <c r="AW71" s="277">
        <f>VLOOKUP(AM71,'Fruchtfolge Tabellen'!$E$3:$Q$231,12,FALSE)*(AN71/1000)</f>
        <v>0</v>
      </c>
      <c r="AX71" s="277">
        <f>VLOOKUP(AM71,'Fruchtfolge Tabellen'!$E$3:$Q$231,13,FALSE)*(AN71/1000)</f>
        <v>0</v>
      </c>
      <c r="AY71" s="277">
        <f t="shared" si="8"/>
        <v>0</v>
      </c>
      <c r="AZ71" s="277">
        <f t="shared" si="9"/>
        <v>0</v>
      </c>
      <c r="BA71" s="277">
        <f t="shared" si="12"/>
        <v>0</v>
      </c>
      <c r="BB71" s="277">
        <f t="shared" si="10"/>
        <v>0</v>
      </c>
      <c r="BC71" s="277">
        <f t="shared" si="10"/>
        <v>0</v>
      </c>
      <c r="BD71" s="277">
        <f t="shared" si="10"/>
        <v>0</v>
      </c>
      <c r="BE71" s="277">
        <f t="shared" si="10"/>
        <v>0</v>
      </c>
      <c r="BF71" s="277">
        <f t="shared" si="10"/>
        <v>0</v>
      </c>
      <c r="BG71" s="277">
        <f t="shared" si="10"/>
        <v>0</v>
      </c>
      <c r="BH71" s="277">
        <f t="shared" si="10"/>
        <v>0</v>
      </c>
      <c r="BI71" s="277">
        <f t="shared" si="10"/>
        <v>0</v>
      </c>
    </row>
    <row r="72" spans="1:61" ht="19.149999999999999" customHeight="1" thickBot="1" x14ac:dyDescent="0.4">
      <c r="A72" s="724" t="s">
        <v>669</v>
      </c>
      <c r="B72" s="804"/>
      <c r="C72" s="724"/>
      <c r="D72" s="411"/>
      <c r="E72" s="804"/>
      <c r="F72" s="724"/>
      <c r="G72" s="411"/>
      <c r="H72" s="804"/>
      <c r="I72" s="724"/>
      <c r="J72" s="411"/>
      <c r="K72" s="865"/>
      <c r="L72" s="865"/>
      <c r="M72" s="865"/>
      <c r="N72" s="865"/>
      <c r="O72" s="277">
        <f>VLOOKUP(A72,'Fruchtfolge Tabellen'!$B$3:$E$231,4,FALSE)</f>
        <v>0</v>
      </c>
      <c r="P72" s="277">
        <f t="shared" si="11"/>
        <v>0</v>
      </c>
      <c r="Q72" s="277">
        <f>VLOOKUP(O72,'Fruchtfolge Tabellen'!$E$3:$Q$231,4,FALSE)*(P72/1000)</f>
        <v>0</v>
      </c>
      <c r="R72" s="277">
        <f>VLOOKUP(O72,'Fruchtfolge Tabellen'!$E$3:$Q$231,5,FALSE)*(P72/1000)</f>
        <v>0</v>
      </c>
      <c r="S72" s="277">
        <f>VLOOKUP(O72,'Fruchtfolge Tabellen'!$E$3:$Q$231,6,FALSE)*(P72/1000)</f>
        <v>0</v>
      </c>
      <c r="T72" s="277">
        <f>VLOOKUP(O72,'Fruchtfolge Tabellen'!$E$3:$Q$231,7,FALSE)*(P72/1000)</f>
        <v>0</v>
      </c>
      <c r="U72" s="277">
        <f>VLOOKUP(O72,'Fruchtfolge Tabellen'!$E$3:$Q$231,8,FALSE)*(P72/1000)</f>
        <v>0</v>
      </c>
      <c r="V72" s="277">
        <f>VLOOKUP(O72,'Fruchtfolge Tabellen'!$E$3:$Q$231,9,FALSE)*(P72/1000)</f>
        <v>0</v>
      </c>
      <c r="W72" s="277">
        <f>VLOOKUP(O72,'Fruchtfolge Tabellen'!$E$3:$Q$231,10,FALSE)*(P72/1000)</f>
        <v>0</v>
      </c>
      <c r="X72" s="277">
        <f>VLOOKUP(O72,'Fruchtfolge Tabellen'!$E$3:$Q$231,11,FALSE)*(P72/1000)</f>
        <v>0</v>
      </c>
      <c r="Y72" s="277">
        <f>VLOOKUP(O72,'Fruchtfolge Tabellen'!$E$3:$Q$231,12,FALSE)*(P72/1000)</f>
        <v>0</v>
      </c>
      <c r="Z72" s="277">
        <f>VLOOKUP(O72,'Fruchtfolge Tabellen'!$E$3:$Q$231,13,FALSE)*(P72/1000)</f>
        <v>0</v>
      </c>
      <c r="AA72" s="277">
        <f>VLOOKUP(A72,'Fruchtfolge Tabellen'!$B$3:$E$231,4,FALSE)</f>
        <v>0</v>
      </c>
      <c r="AB72" s="277">
        <f t="shared" si="7"/>
        <v>0</v>
      </c>
      <c r="AC72" s="277">
        <f>VLOOKUP(AA72,'Fruchtfolge Tabellen'!$E$3:$Q$231,4,FALSE)*(AB72/1000)</f>
        <v>0</v>
      </c>
      <c r="AD72" s="277">
        <f>VLOOKUP(AA72,'Fruchtfolge Tabellen'!$E$3:$Q$231,5,FALSE)*(AB72/1000)</f>
        <v>0</v>
      </c>
      <c r="AE72" s="277">
        <f>VLOOKUP(AA72,'Fruchtfolge Tabellen'!$E$3:$Q$231,6,FALSE)*(AB72/1000)</f>
        <v>0</v>
      </c>
      <c r="AF72" s="277">
        <f>VLOOKUP(AA72,'Fruchtfolge Tabellen'!$E$3:$Q$231,7,FALSE)*(AB72/1000)</f>
        <v>0</v>
      </c>
      <c r="AG72" s="277">
        <f>VLOOKUP(AA72,'Fruchtfolge Tabellen'!$E$3:$Q$231,8,FALSE)*(AB72/1000)</f>
        <v>0</v>
      </c>
      <c r="AH72" s="277">
        <f>VLOOKUP(AA72,'Fruchtfolge Tabellen'!$E$3:$Q$231,9,FALSE)*(AB72/1000)</f>
        <v>0</v>
      </c>
      <c r="AI72" s="277">
        <f>VLOOKUP(AA72,'Fruchtfolge Tabellen'!$E$3:$Q$231,10,FALSE)*(AB72/1000)</f>
        <v>0</v>
      </c>
      <c r="AJ72" s="277">
        <f>VLOOKUP(AA72,'Fruchtfolge Tabellen'!$E$3:$Q$231,11,FALSE)*(AB72/1000)</f>
        <v>0</v>
      </c>
      <c r="AK72" s="277">
        <f>VLOOKUP(AA72,'Fruchtfolge Tabellen'!$E$3:$Q$231,12,FALSE)*(AB72/1000)</f>
        <v>0</v>
      </c>
      <c r="AL72" s="277">
        <f>VLOOKUP(AA72,'Fruchtfolge Tabellen'!$E$3:$Q$231,13,FALSE)*(AB72/1000)</f>
        <v>0</v>
      </c>
      <c r="AM72" s="277">
        <f>VLOOKUP(A72,'Fruchtfolge Tabellen'!$B$3:$E$231,4,FALSE)</f>
        <v>0</v>
      </c>
      <c r="AN72" s="277">
        <f t="shared" si="14"/>
        <v>0</v>
      </c>
      <c r="AO72" s="277">
        <f>VLOOKUP(AM72,'Fruchtfolge Tabellen'!$E$3:$Q$231,4,FALSE)*(AN72/1000)</f>
        <v>0</v>
      </c>
      <c r="AP72" s="277">
        <f>VLOOKUP(AM72,'Fruchtfolge Tabellen'!$E$3:$Q$231,5,FALSE)*(AN72/1000)</f>
        <v>0</v>
      </c>
      <c r="AQ72" s="277">
        <f>VLOOKUP(AM72,'Fruchtfolge Tabellen'!$E$3:$Q$231,6,FALSE)*(AN72/1000)</f>
        <v>0</v>
      </c>
      <c r="AR72" s="277">
        <f>VLOOKUP(AM72,'Fruchtfolge Tabellen'!$E$3:$Q$231,7,FALSE)*(AN72/1000)</f>
        <v>0</v>
      </c>
      <c r="AS72" s="277">
        <f>VLOOKUP(AM72,'Fruchtfolge Tabellen'!$E$3:$Q$231,8,FALSE)*(AN72/1000)</f>
        <v>0</v>
      </c>
      <c r="AT72" s="277">
        <f>VLOOKUP(AM72,'Fruchtfolge Tabellen'!$E$3:$Q$231,9,FALSE)*(AN72/1000)</f>
        <v>0</v>
      </c>
      <c r="AU72" s="277">
        <f>VLOOKUP(AM72,'Fruchtfolge Tabellen'!$E$3:$Q$231,10,FALSE)*(AN72/1000)</f>
        <v>0</v>
      </c>
      <c r="AV72" s="277">
        <f>VLOOKUP(AM72,'Fruchtfolge Tabellen'!$E$3:$Q$231,11,FALSE)*(AN72/1000)</f>
        <v>0</v>
      </c>
      <c r="AW72" s="277">
        <f>VLOOKUP(AM72,'Fruchtfolge Tabellen'!$E$3:$Q$231,12,FALSE)*(AN72/1000)</f>
        <v>0</v>
      </c>
      <c r="AX72" s="277">
        <f>VLOOKUP(AM72,'Fruchtfolge Tabellen'!$E$3:$Q$231,13,FALSE)*(AN72/1000)</f>
        <v>0</v>
      </c>
      <c r="AY72" s="277">
        <f t="shared" si="8"/>
        <v>0</v>
      </c>
      <c r="AZ72" s="277">
        <f t="shared" si="9"/>
        <v>0</v>
      </c>
      <c r="BA72" s="277">
        <f t="shared" si="12"/>
        <v>0</v>
      </c>
      <c r="BB72" s="277">
        <f t="shared" si="10"/>
        <v>0</v>
      </c>
      <c r="BC72" s="277">
        <f t="shared" si="10"/>
        <v>0</v>
      </c>
      <c r="BD72" s="277">
        <f t="shared" si="10"/>
        <v>0</v>
      </c>
      <c r="BE72" s="277">
        <f t="shared" si="10"/>
        <v>0</v>
      </c>
      <c r="BF72" s="277">
        <f t="shared" si="10"/>
        <v>0</v>
      </c>
      <c r="BG72" s="277">
        <f t="shared" si="10"/>
        <v>0</v>
      </c>
      <c r="BH72" s="277">
        <f t="shared" si="10"/>
        <v>0</v>
      </c>
      <c r="BI72" s="277">
        <f t="shared" si="10"/>
        <v>0</v>
      </c>
    </row>
    <row r="73" spans="1:61" ht="19.149999999999999" customHeight="1" thickBot="1" x14ac:dyDescent="0.4">
      <c r="A73" s="724" t="s">
        <v>669</v>
      </c>
      <c r="B73" s="804"/>
      <c r="C73" s="724"/>
      <c r="D73" s="411"/>
      <c r="E73" s="804"/>
      <c r="F73" s="724"/>
      <c r="G73" s="411"/>
      <c r="H73" s="804"/>
      <c r="I73" s="724"/>
      <c r="J73" s="411"/>
      <c r="K73" s="865"/>
      <c r="L73" s="865"/>
      <c r="M73" s="865"/>
      <c r="N73" s="865"/>
      <c r="O73" s="277">
        <f>VLOOKUP(A73,'Fruchtfolge Tabellen'!$B$3:$E$231,4,FALSE)</f>
        <v>0</v>
      </c>
      <c r="P73" s="277">
        <f t="shared" si="11"/>
        <v>0</v>
      </c>
      <c r="Q73" s="277">
        <f>VLOOKUP(O73,'Fruchtfolge Tabellen'!$E$3:$Q$231,4,FALSE)*(P73/1000)</f>
        <v>0</v>
      </c>
      <c r="R73" s="277">
        <f>VLOOKUP(O73,'Fruchtfolge Tabellen'!$E$3:$Q$231,5,FALSE)*(P73/1000)</f>
        <v>0</v>
      </c>
      <c r="S73" s="277">
        <f>VLOOKUP(O73,'Fruchtfolge Tabellen'!$E$3:$Q$231,6,FALSE)*(P73/1000)</f>
        <v>0</v>
      </c>
      <c r="T73" s="277">
        <f>VLOOKUP(O73,'Fruchtfolge Tabellen'!$E$3:$Q$231,7,FALSE)*(P73/1000)</f>
        <v>0</v>
      </c>
      <c r="U73" s="277">
        <f>VLOOKUP(O73,'Fruchtfolge Tabellen'!$E$3:$Q$231,8,FALSE)*(P73/1000)</f>
        <v>0</v>
      </c>
      <c r="V73" s="277">
        <f>VLOOKUP(O73,'Fruchtfolge Tabellen'!$E$3:$Q$231,9,FALSE)*(P73/1000)</f>
        <v>0</v>
      </c>
      <c r="W73" s="277">
        <f>VLOOKUP(O73,'Fruchtfolge Tabellen'!$E$3:$Q$231,10,FALSE)*(P73/1000)</f>
        <v>0</v>
      </c>
      <c r="X73" s="277">
        <f>VLOOKUP(O73,'Fruchtfolge Tabellen'!$E$3:$Q$231,11,FALSE)*(P73/1000)</f>
        <v>0</v>
      </c>
      <c r="Y73" s="277">
        <f>VLOOKUP(O73,'Fruchtfolge Tabellen'!$E$3:$Q$231,12,FALSE)*(P73/1000)</f>
        <v>0</v>
      </c>
      <c r="Z73" s="277">
        <f>VLOOKUP(O73,'Fruchtfolge Tabellen'!$E$3:$Q$231,13,FALSE)*(P73/1000)</f>
        <v>0</v>
      </c>
      <c r="AA73" s="277">
        <f>VLOOKUP(A73,'Fruchtfolge Tabellen'!$B$3:$E$231,4,FALSE)</f>
        <v>0</v>
      </c>
      <c r="AB73" s="277">
        <f t="shared" si="7"/>
        <v>0</v>
      </c>
      <c r="AC73" s="277">
        <f>VLOOKUP(AA73,'Fruchtfolge Tabellen'!$E$3:$Q$231,4,FALSE)*(AB73/1000)</f>
        <v>0</v>
      </c>
      <c r="AD73" s="277">
        <f>VLOOKUP(AA73,'Fruchtfolge Tabellen'!$E$3:$Q$231,5,FALSE)*(AB73/1000)</f>
        <v>0</v>
      </c>
      <c r="AE73" s="277">
        <f>VLOOKUP(AA73,'Fruchtfolge Tabellen'!$E$3:$Q$231,6,FALSE)*(AB73/1000)</f>
        <v>0</v>
      </c>
      <c r="AF73" s="277">
        <f>VLOOKUP(AA73,'Fruchtfolge Tabellen'!$E$3:$Q$231,7,FALSE)*(AB73/1000)</f>
        <v>0</v>
      </c>
      <c r="AG73" s="277">
        <f>VLOOKUP(AA73,'Fruchtfolge Tabellen'!$E$3:$Q$231,8,FALSE)*(AB73/1000)</f>
        <v>0</v>
      </c>
      <c r="AH73" s="277">
        <f>VLOOKUP(AA73,'Fruchtfolge Tabellen'!$E$3:$Q$231,9,FALSE)*(AB73/1000)</f>
        <v>0</v>
      </c>
      <c r="AI73" s="277">
        <f>VLOOKUP(AA73,'Fruchtfolge Tabellen'!$E$3:$Q$231,10,FALSE)*(AB73/1000)</f>
        <v>0</v>
      </c>
      <c r="AJ73" s="277">
        <f>VLOOKUP(AA73,'Fruchtfolge Tabellen'!$E$3:$Q$231,11,FALSE)*(AB73/1000)</f>
        <v>0</v>
      </c>
      <c r="AK73" s="277">
        <f>VLOOKUP(AA73,'Fruchtfolge Tabellen'!$E$3:$Q$231,12,FALSE)*(AB73/1000)</f>
        <v>0</v>
      </c>
      <c r="AL73" s="277">
        <f>VLOOKUP(AA73,'Fruchtfolge Tabellen'!$E$3:$Q$231,13,FALSE)*(AB73/1000)</f>
        <v>0</v>
      </c>
      <c r="AM73" s="277">
        <f>VLOOKUP(A73,'Fruchtfolge Tabellen'!$B$3:$E$231,4,FALSE)</f>
        <v>0</v>
      </c>
      <c r="AN73" s="277">
        <f t="shared" si="14"/>
        <v>0</v>
      </c>
      <c r="AO73" s="277">
        <f>VLOOKUP(AM73,'Fruchtfolge Tabellen'!$E$3:$Q$231,4,FALSE)*(AN73/1000)</f>
        <v>0</v>
      </c>
      <c r="AP73" s="277">
        <f>VLOOKUP(AM73,'Fruchtfolge Tabellen'!$E$3:$Q$231,5,FALSE)*(AN73/1000)</f>
        <v>0</v>
      </c>
      <c r="AQ73" s="277">
        <f>VLOOKUP(AM73,'Fruchtfolge Tabellen'!$E$3:$Q$231,6,FALSE)*(AN73/1000)</f>
        <v>0</v>
      </c>
      <c r="AR73" s="277">
        <f>VLOOKUP(AM73,'Fruchtfolge Tabellen'!$E$3:$Q$231,7,FALSE)*(AN73/1000)</f>
        <v>0</v>
      </c>
      <c r="AS73" s="277">
        <f>VLOOKUP(AM73,'Fruchtfolge Tabellen'!$E$3:$Q$231,8,FALSE)*(AN73/1000)</f>
        <v>0</v>
      </c>
      <c r="AT73" s="277">
        <f>VLOOKUP(AM73,'Fruchtfolge Tabellen'!$E$3:$Q$231,9,FALSE)*(AN73/1000)</f>
        <v>0</v>
      </c>
      <c r="AU73" s="277">
        <f>VLOOKUP(AM73,'Fruchtfolge Tabellen'!$E$3:$Q$231,10,FALSE)*(AN73/1000)</f>
        <v>0</v>
      </c>
      <c r="AV73" s="277">
        <f>VLOOKUP(AM73,'Fruchtfolge Tabellen'!$E$3:$Q$231,11,FALSE)*(AN73/1000)</f>
        <v>0</v>
      </c>
      <c r="AW73" s="277">
        <f>VLOOKUP(AM73,'Fruchtfolge Tabellen'!$E$3:$Q$231,12,FALSE)*(AN73/1000)</f>
        <v>0</v>
      </c>
      <c r="AX73" s="277">
        <f>VLOOKUP(AM73,'Fruchtfolge Tabellen'!$E$3:$Q$231,13,FALSE)*(AN73/1000)</f>
        <v>0</v>
      </c>
      <c r="AY73" s="277">
        <f t="shared" si="8"/>
        <v>0</v>
      </c>
      <c r="AZ73" s="277">
        <f t="shared" si="9"/>
        <v>0</v>
      </c>
      <c r="BA73" s="277">
        <f t="shared" si="12"/>
        <v>0</v>
      </c>
      <c r="BB73" s="277">
        <f t="shared" si="10"/>
        <v>0</v>
      </c>
      <c r="BC73" s="277">
        <f t="shared" si="10"/>
        <v>0</v>
      </c>
      <c r="BD73" s="277">
        <f t="shared" si="10"/>
        <v>0</v>
      </c>
      <c r="BE73" s="277">
        <f t="shared" si="10"/>
        <v>0</v>
      </c>
      <c r="BF73" s="277">
        <f t="shared" si="10"/>
        <v>0</v>
      </c>
      <c r="BG73" s="277">
        <f t="shared" si="10"/>
        <v>0</v>
      </c>
      <c r="BH73" s="277">
        <f t="shared" si="10"/>
        <v>0</v>
      </c>
      <c r="BI73" s="277">
        <f t="shared" si="10"/>
        <v>0</v>
      </c>
    </row>
    <row r="74" spans="1:61" ht="19.149999999999999" customHeight="1" thickBot="1" x14ac:dyDescent="0.4">
      <c r="A74" s="724" t="s">
        <v>669</v>
      </c>
      <c r="B74" s="804"/>
      <c r="C74" s="724"/>
      <c r="D74" s="411"/>
      <c r="E74" s="804"/>
      <c r="F74" s="724"/>
      <c r="G74" s="411"/>
      <c r="H74" s="804"/>
      <c r="I74" s="724"/>
      <c r="J74" s="411"/>
      <c r="K74" s="865"/>
      <c r="L74" s="865"/>
      <c r="M74" s="865"/>
      <c r="N74" s="865"/>
      <c r="O74" s="277">
        <f>VLOOKUP(A74,'Fruchtfolge Tabellen'!$B$3:$E$231,4,FALSE)</f>
        <v>0</v>
      </c>
      <c r="P74" s="277">
        <f t="shared" si="11"/>
        <v>0</v>
      </c>
      <c r="Q74" s="277">
        <f>VLOOKUP(O74,'Fruchtfolge Tabellen'!$E$3:$Q$231,4,FALSE)*(P74/1000)</f>
        <v>0</v>
      </c>
      <c r="R74" s="277">
        <f>VLOOKUP(O74,'Fruchtfolge Tabellen'!$E$3:$Q$231,5,FALSE)*(P74/1000)</f>
        <v>0</v>
      </c>
      <c r="S74" s="277">
        <f>VLOOKUP(O74,'Fruchtfolge Tabellen'!$E$3:$Q$231,6,FALSE)*(P74/1000)</f>
        <v>0</v>
      </c>
      <c r="T74" s="277">
        <f>VLOOKUP(O74,'Fruchtfolge Tabellen'!$E$3:$Q$231,7,FALSE)*(P74/1000)</f>
        <v>0</v>
      </c>
      <c r="U74" s="277">
        <f>VLOOKUP(O74,'Fruchtfolge Tabellen'!$E$3:$Q$231,8,FALSE)*(P74/1000)</f>
        <v>0</v>
      </c>
      <c r="V74" s="277">
        <f>VLOOKUP(O74,'Fruchtfolge Tabellen'!$E$3:$Q$231,9,FALSE)*(P74/1000)</f>
        <v>0</v>
      </c>
      <c r="W74" s="277">
        <f>VLOOKUP(O74,'Fruchtfolge Tabellen'!$E$3:$Q$231,10,FALSE)*(P74/1000)</f>
        <v>0</v>
      </c>
      <c r="X74" s="277">
        <f>VLOOKUP(O74,'Fruchtfolge Tabellen'!$E$3:$Q$231,11,FALSE)*(P74/1000)</f>
        <v>0</v>
      </c>
      <c r="Y74" s="277">
        <f>VLOOKUP(O74,'Fruchtfolge Tabellen'!$E$3:$Q$231,12,FALSE)*(P74/1000)</f>
        <v>0</v>
      </c>
      <c r="Z74" s="277">
        <f>VLOOKUP(O74,'Fruchtfolge Tabellen'!$E$3:$Q$231,13,FALSE)*(P74/1000)</f>
        <v>0</v>
      </c>
      <c r="AA74" s="277">
        <f>VLOOKUP(A74,'Fruchtfolge Tabellen'!$B$3:$E$231,4,FALSE)</f>
        <v>0</v>
      </c>
      <c r="AB74" s="277">
        <f t="shared" si="7"/>
        <v>0</v>
      </c>
      <c r="AC74" s="277">
        <f>VLOOKUP(AA74,'Fruchtfolge Tabellen'!$E$3:$Q$231,4,FALSE)*(AB74/1000)</f>
        <v>0</v>
      </c>
      <c r="AD74" s="277">
        <f>VLOOKUP(AA74,'Fruchtfolge Tabellen'!$E$3:$Q$231,5,FALSE)*(AB74/1000)</f>
        <v>0</v>
      </c>
      <c r="AE74" s="277">
        <f>VLOOKUP(AA74,'Fruchtfolge Tabellen'!$E$3:$Q$231,6,FALSE)*(AB74/1000)</f>
        <v>0</v>
      </c>
      <c r="AF74" s="277">
        <f>VLOOKUP(AA74,'Fruchtfolge Tabellen'!$E$3:$Q$231,7,FALSE)*(AB74/1000)</f>
        <v>0</v>
      </c>
      <c r="AG74" s="277">
        <f>VLOOKUP(AA74,'Fruchtfolge Tabellen'!$E$3:$Q$231,8,FALSE)*(AB74/1000)</f>
        <v>0</v>
      </c>
      <c r="AH74" s="277">
        <f>VLOOKUP(AA74,'Fruchtfolge Tabellen'!$E$3:$Q$231,9,FALSE)*(AB74/1000)</f>
        <v>0</v>
      </c>
      <c r="AI74" s="277">
        <f>VLOOKUP(AA74,'Fruchtfolge Tabellen'!$E$3:$Q$231,10,FALSE)*(AB74/1000)</f>
        <v>0</v>
      </c>
      <c r="AJ74" s="277">
        <f>VLOOKUP(AA74,'Fruchtfolge Tabellen'!$E$3:$Q$231,11,FALSE)*(AB74/1000)</f>
        <v>0</v>
      </c>
      <c r="AK74" s="277">
        <f>VLOOKUP(AA74,'Fruchtfolge Tabellen'!$E$3:$Q$231,12,FALSE)*(AB74/1000)</f>
        <v>0</v>
      </c>
      <c r="AL74" s="277">
        <f>VLOOKUP(AA74,'Fruchtfolge Tabellen'!$E$3:$Q$231,13,FALSE)*(AB74/1000)</f>
        <v>0</v>
      </c>
      <c r="AM74" s="277">
        <f>VLOOKUP(A74,'Fruchtfolge Tabellen'!$B$3:$E$231,4,FALSE)</f>
        <v>0</v>
      </c>
      <c r="AN74" s="277">
        <f t="shared" si="14"/>
        <v>0</v>
      </c>
      <c r="AO74" s="277">
        <f>VLOOKUP(AM74,'Fruchtfolge Tabellen'!$E$3:$Q$231,4,FALSE)*(AN74/1000)</f>
        <v>0</v>
      </c>
      <c r="AP74" s="277">
        <f>VLOOKUP(AM74,'Fruchtfolge Tabellen'!$E$3:$Q$231,5,FALSE)*(AN74/1000)</f>
        <v>0</v>
      </c>
      <c r="AQ74" s="277">
        <f>VLOOKUP(AM74,'Fruchtfolge Tabellen'!$E$3:$Q$231,6,FALSE)*(AN74/1000)</f>
        <v>0</v>
      </c>
      <c r="AR74" s="277">
        <f>VLOOKUP(AM74,'Fruchtfolge Tabellen'!$E$3:$Q$231,7,FALSE)*(AN74/1000)</f>
        <v>0</v>
      </c>
      <c r="AS74" s="277">
        <f>VLOOKUP(AM74,'Fruchtfolge Tabellen'!$E$3:$Q$231,8,FALSE)*(AN74/1000)</f>
        <v>0</v>
      </c>
      <c r="AT74" s="277">
        <f>VLOOKUP(AM74,'Fruchtfolge Tabellen'!$E$3:$Q$231,9,FALSE)*(AN74/1000)</f>
        <v>0</v>
      </c>
      <c r="AU74" s="277">
        <f>VLOOKUP(AM74,'Fruchtfolge Tabellen'!$E$3:$Q$231,10,FALSE)*(AN74/1000)</f>
        <v>0</v>
      </c>
      <c r="AV74" s="277">
        <f>VLOOKUP(AM74,'Fruchtfolge Tabellen'!$E$3:$Q$231,11,FALSE)*(AN74/1000)</f>
        <v>0</v>
      </c>
      <c r="AW74" s="277">
        <f>VLOOKUP(AM74,'Fruchtfolge Tabellen'!$E$3:$Q$231,12,FALSE)*(AN74/1000)</f>
        <v>0</v>
      </c>
      <c r="AX74" s="277">
        <f>VLOOKUP(AM74,'Fruchtfolge Tabellen'!$E$3:$Q$231,13,FALSE)*(AN74/1000)</f>
        <v>0</v>
      </c>
      <c r="AY74" s="277">
        <f t="shared" si="8"/>
        <v>0</v>
      </c>
      <c r="AZ74" s="277">
        <f t="shared" si="9"/>
        <v>0</v>
      </c>
      <c r="BA74" s="277">
        <f t="shared" si="12"/>
        <v>0</v>
      </c>
      <c r="BB74" s="277">
        <f t="shared" si="10"/>
        <v>0</v>
      </c>
      <c r="BC74" s="277">
        <f t="shared" si="10"/>
        <v>0</v>
      </c>
      <c r="BD74" s="277">
        <f t="shared" si="10"/>
        <v>0</v>
      </c>
      <c r="BE74" s="277">
        <f t="shared" si="10"/>
        <v>0</v>
      </c>
      <c r="BF74" s="277">
        <f t="shared" si="10"/>
        <v>0</v>
      </c>
      <c r="BG74" s="277">
        <f t="shared" si="10"/>
        <v>0</v>
      </c>
      <c r="BH74" s="277">
        <f t="shared" si="10"/>
        <v>0</v>
      </c>
      <c r="BI74" s="277">
        <f t="shared" si="10"/>
        <v>0</v>
      </c>
    </row>
    <row r="75" spans="1:61" ht="19.149999999999999" customHeight="1" thickBot="1" x14ac:dyDescent="0.4">
      <c r="A75" s="724" t="s">
        <v>669</v>
      </c>
      <c r="B75" s="804"/>
      <c r="C75" s="724"/>
      <c r="D75" s="411"/>
      <c r="E75" s="804"/>
      <c r="F75" s="724"/>
      <c r="G75" s="411"/>
      <c r="H75" s="804"/>
      <c r="I75" s="724"/>
      <c r="J75" s="411"/>
      <c r="K75" s="865"/>
      <c r="L75" s="865"/>
      <c r="M75" s="865"/>
      <c r="N75" s="865"/>
      <c r="O75" s="277">
        <f>VLOOKUP(A75,'Fruchtfolge Tabellen'!$B$3:$E$231,4,FALSE)</f>
        <v>0</v>
      </c>
      <c r="P75" s="277">
        <f t="shared" si="11"/>
        <v>0</v>
      </c>
      <c r="Q75" s="277">
        <f>VLOOKUP(O75,'Fruchtfolge Tabellen'!$E$3:$Q$231,4,FALSE)*(P75/1000)</f>
        <v>0</v>
      </c>
      <c r="R75" s="277">
        <f>VLOOKUP(O75,'Fruchtfolge Tabellen'!$E$3:$Q$231,5,FALSE)*(P75/1000)</f>
        <v>0</v>
      </c>
      <c r="S75" s="277">
        <f>VLOOKUP(O75,'Fruchtfolge Tabellen'!$E$3:$Q$231,6,FALSE)*(P75/1000)</f>
        <v>0</v>
      </c>
      <c r="T75" s="277">
        <f>VLOOKUP(O75,'Fruchtfolge Tabellen'!$E$3:$Q$231,7,FALSE)*(P75/1000)</f>
        <v>0</v>
      </c>
      <c r="U75" s="277">
        <f>VLOOKUP(O75,'Fruchtfolge Tabellen'!$E$3:$Q$231,8,FALSE)*(P75/1000)</f>
        <v>0</v>
      </c>
      <c r="V75" s="277">
        <f>VLOOKUP(O75,'Fruchtfolge Tabellen'!$E$3:$Q$231,9,FALSE)*(P75/1000)</f>
        <v>0</v>
      </c>
      <c r="W75" s="277">
        <f>VLOOKUP(O75,'Fruchtfolge Tabellen'!$E$3:$Q$231,10,FALSE)*(P75/1000)</f>
        <v>0</v>
      </c>
      <c r="X75" s="277">
        <f>VLOOKUP(O75,'Fruchtfolge Tabellen'!$E$3:$Q$231,11,FALSE)*(P75/1000)</f>
        <v>0</v>
      </c>
      <c r="Y75" s="277">
        <f>VLOOKUP(O75,'Fruchtfolge Tabellen'!$E$3:$Q$231,12,FALSE)*(P75/1000)</f>
        <v>0</v>
      </c>
      <c r="Z75" s="277">
        <f>VLOOKUP(O75,'Fruchtfolge Tabellen'!$E$3:$Q$231,13,FALSE)*(P75/1000)</f>
        <v>0</v>
      </c>
      <c r="AA75" s="277">
        <f>VLOOKUP(A75,'Fruchtfolge Tabellen'!$B$3:$E$231,4,FALSE)</f>
        <v>0</v>
      </c>
      <c r="AB75" s="277">
        <f t="shared" si="7"/>
        <v>0</v>
      </c>
      <c r="AC75" s="277">
        <f>VLOOKUP(AA75,'Fruchtfolge Tabellen'!$E$3:$Q$231,4,FALSE)*(AB75/1000)</f>
        <v>0</v>
      </c>
      <c r="AD75" s="277">
        <f>VLOOKUP(AA75,'Fruchtfolge Tabellen'!$E$3:$Q$231,5,FALSE)*(AB75/1000)</f>
        <v>0</v>
      </c>
      <c r="AE75" s="277">
        <f>VLOOKUP(AA75,'Fruchtfolge Tabellen'!$E$3:$Q$231,6,FALSE)*(AB75/1000)</f>
        <v>0</v>
      </c>
      <c r="AF75" s="277">
        <f>VLOOKUP(AA75,'Fruchtfolge Tabellen'!$E$3:$Q$231,7,FALSE)*(AB75/1000)</f>
        <v>0</v>
      </c>
      <c r="AG75" s="277">
        <f>VLOOKUP(AA75,'Fruchtfolge Tabellen'!$E$3:$Q$231,8,FALSE)*(AB75/1000)</f>
        <v>0</v>
      </c>
      <c r="AH75" s="277">
        <f>VLOOKUP(AA75,'Fruchtfolge Tabellen'!$E$3:$Q$231,9,FALSE)*(AB75/1000)</f>
        <v>0</v>
      </c>
      <c r="AI75" s="277">
        <f>VLOOKUP(AA75,'Fruchtfolge Tabellen'!$E$3:$Q$231,10,FALSE)*(AB75/1000)</f>
        <v>0</v>
      </c>
      <c r="AJ75" s="277">
        <f>VLOOKUP(AA75,'Fruchtfolge Tabellen'!$E$3:$Q$231,11,FALSE)*(AB75/1000)</f>
        <v>0</v>
      </c>
      <c r="AK75" s="277">
        <f>VLOOKUP(AA75,'Fruchtfolge Tabellen'!$E$3:$Q$231,12,FALSE)*(AB75/1000)</f>
        <v>0</v>
      </c>
      <c r="AL75" s="277">
        <f>VLOOKUP(AA75,'Fruchtfolge Tabellen'!$E$3:$Q$231,13,FALSE)*(AB75/1000)</f>
        <v>0</v>
      </c>
      <c r="AM75" s="277">
        <f>VLOOKUP(A75,'Fruchtfolge Tabellen'!$B$3:$E$231,4,FALSE)</f>
        <v>0</v>
      </c>
      <c r="AN75" s="277">
        <f t="shared" si="14"/>
        <v>0</v>
      </c>
      <c r="AO75" s="277">
        <f>VLOOKUP(AM75,'Fruchtfolge Tabellen'!$E$3:$Q$231,4,FALSE)*(AN75/1000)</f>
        <v>0</v>
      </c>
      <c r="AP75" s="277">
        <f>VLOOKUP(AM75,'Fruchtfolge Tabellen'!$E$3:$Q$231,5,FALSE)*(AN75/1000)</f>
        <v>0</v>
      </c>
      <c r="AQ75" s="277">
        <f>VLOOKUP(AM75,'Fruchtfolge Tabellen'!$E$3:$Q$231,6,FALSE)*(AN75/1000)</f>
        <v>0</v>
      </c>
      <c r="AR75" s="277">
        <f>VLOOKUP(AM75,'Fruchtfolge Tabellen'!$E$3:$Q$231,7,FALSE)*(AN75/1000)</f>
        <v>0</v>
      </c>
      <c r="AS75" s="277">
        <f>VLOOKUP(AM75,'Fruchtfolge Tabellen'!$E$3:$Q$231,8,FALSE)*(AN75/1000)</f>
        <v>0</v>
      </c>
      <c r="AT75" s="277">
        <f>VLOOKUP(AM75,'Fruchtfolge Tabellen'!$E$3:$Q$231,9,FALSE)*(AN75/1000)</f>
        <v>0</v>
      </c>
      <c r="AU75" s="277">
        <f>VLOOKUP(AM75,'Fruchtfolge Tabellen'!$E$3:$Q$231,10,FALSE)*(AN75/1000)</f>
        <v>0</v>
      </c>
      <c r="AV75" s="277">
        <f>VLOOKUP(AM75,'Fruchtfolge Tabellen'!$E$3:$Q$231,11,FALSE)*(AN75/1000)</f>
        <v>0</v>
      </c>
      <c r="AW75" s="277">
        <f>VLOOKUP(AM75,'Fruchtfolge Tabellen'!$E$3:$Q$231,12,FALSE)*(AN75/1000)</f>
        <v>0</v>
      </c>
      <c r="AX75" s="277">
        <f>VLOOKUP(AM75,'Fruchtfolge Tabellen'!$E$3:$Q$231,13,FALSE)*(AN75/1000)</f>
        <v>0</v>
      </c>
      <c r="AY75" s="277">
        <f t="shared" si="8"/>
        <v>0</v>
      </c>
      <c r="AZ75" s="277">
        <f t="shared" si="9"/>
        <v>0</v>
      </c>
      <c r="BA75" s="277">
        <f t="shared" si="12"/>
        <v>0</v>
      </c>
      <c r="BB75" s="277">
        <f t="shared" si="10"/>
        <v>0</v>
      </c>
      <c r="BC75" s="277">
        <f t="shared" si="10"/>
        <v>0</v>
      </c>
      <c r="BD75" s="277">
        <f t="shared" si="10"/>
        <v>0</v>
      </c>
      <c r="BE75" s="277">
        <f t="shared" si="10"/>
        <v>0</v>
      </c>
      <c r="BF75" s="277">
        <f t="shared" si="10"/>
        <v>0</v>
      </c>
      <c r="BG75" s="277">
        <f t="shared" si="10"/>
        <v>0</v>
      </c>
      <c r="BH75" s="277">
        <f t="shared" si="10"/>
        <v>0</v>
      </c>
      <c r="BI75" s="277">
        <f t="shared" si="10"/>
        <v>0</v>
      </c>
    </row>
    <row r="76" spans="1:61" ht="19.149999999999999" customHeight="1" thickBot="1" x14ac:dyDescent="0.4">
      <c r="A76" s="724" t="s">
        <v>669</v>
      </c>
      <c r="B76" s="804"/>
      <c r="C76" s="724"/>
      <c r="D76" s="411"/>
      <c r="E76" s="804"/>
      <c r="F76" s="724"/>
      <c r="G76" s="411"/>
      <c r="H76" s="804"/>
      <c r="I76" s="724"/>
      <c r="J76" s="411"/>
      <c r="K76" s="865"/>
      <c r="L76" s="865"/>
      <c r="M76" s="865"/>
      <c r="N76" s="865"/>
      <c r="O76" s="277">
        <f>VLOOKUP(A76,'Fruchtfolge Tabellen'!$B$3:$E$231,4,FALSE)</f>
        <v>0</v>
      </c>
      <c r="P76" s="277">
        <f t="shared" si="11"/>
        <v>0</v>
      </c>
      <c r="Q76" s="277">
        <f>VLOOKUP(O76,'Fruchtfolge Tabellen'!$E$3:$Q$231,4,FALSE)*(P76/1000)</f>
        <v>0</v>
      </c>
      <c r="R76" s="277">
        <f>VLOOKUP(O76,'Fruchtfolge Tabellen'!$E$3:$Q$231,5,FALSE)*(P76/1000)</f>
        <v>0</v>
      </c>
      <c r="S76" s="277">
        <f>VLOOKUP(O76,'Fruchtfolge Tabellen'!$E$3:$Q$231,6,FALSE)*(P76/1000)</f>
        <v>0</v>
      </c>
      <c r="T76" s="277">
        <f>VLOOKUP(O76,'Fruchtfolge Tabellen'!$E$3:$Q$231,7,FALSE)*(P76/1000)</f>
        <v>0</v>
      </c>
      <c r="U76" s="277">
        <f>VLOOKUP(O76,'Fruchtfolge Tabellen'!$E$3:$Q$231,8,FALSE)*(P76/1000)</f>
        <v>0</v>
      </c>
      <c r="V76" s="277">
        <f>VLOOKUP(O76,'Fruchtfolge Tabellen'!$E$3:$Q$231,9,FALSE)*(P76/1000)</f>
        <v>0</v>
      </c>
      <c r="W76" s="277">
        <f>VLOOKUP(O76,'Fruchtfolge Tabellen'!$E$3:$Q$231,10,FALSE)*(P76/1000)</f>
        <v>0</v>
      </c>
      <c r="X76" s="277">
        <f>VLOOKUP(O76,'Fruchtfolge Tabellen'!$E$3:$Q$231,11,FALSE)*(P76/1000)</f>
        <v>0</v>
      </c>
      <c r="Y76" s="277">
        <f>VLOOKUP(O76,'Fruchtfolge Tabellen'!$E$3:$Q$231,12,FALSE)*(P76/1000)</f>
        <v>0</v>
      </c>
      <c r="Z76" s="277">
        <f>VLOOKUP(O76,'Fruchtfolge Tabellen'!$E$3:$Q$231,13,FALSE)*(P76/1000)</f>
        <v>0</v>
      </c>
      <c r="AA76" s="277">
        <f>VLOOKUP(A76,'Fruchtfolge Tabellen'!$B$3:$E$231,4,FALSE)</f>
        <v>0</v>
      </c>
      <c r="AB76" s="277">
        <f t="shared" si="7"/>
        <v>0</v>
      </c>
      <c r="AC76" s="277">
        <f>VLOOKUP(AA76,'Fruchtfolge Tabellen'!$E$3:$Q$231,4,FALSE)*(AB76/1000)</f>
        <v>0</v>
      </c>
      <c r="AD76" s="277">
        <f>VLOOKUP(AA76,'Fruchtfolge Tabellen'!$E$3:$Q$231,5,FALSE)*(AB76/1000)</f>
        <v>0</v>
      </c>
      <c r="AE76" s="277">
        <f>VLOOKUP(AA76,'Fruchtfolge Tabellen'!$E$3:$Q$231,6,FALSE)*(AB76/1000)</f>
        <v>0</v>
      </c>
      <c r="AF76" s="277">
        <f>VLOOKUP(AA76,'Fruchtfolge Tabellen'!$E$3:$Q$231,7,FALSE)*(AB76/1000)</f>
        <v>0</v>
      </c>
      <c r="AG76" s="277">
        <f>VLOOKUP(AA76,'Fruchtfolge Tabellen'!$E$3:$Q$231,8,FALSE)*(AB76/1000)</f>
        <v>0</v>
      </c>
      <c r="AH76" s="277">
        <f>VLOOKUP(AA76,'Fruchtfolge Tabellen'!$E$3:$Q$231,9,FALSE)*(AB76/1000)</f>
        <v>0</v>
      </c>
      <c r="AI76" s="277">
        <f>VLOOKUP(AA76,'Fruchtfolge Tabellen'!$E$3:$Q$231,10,FALSE)*(AB76/1000)</f>
        <v>0</v>
      </c>
      <c r="AJ76" s="277">
        <f>VLOOKUP(AA76,'Fruchtfolge Tabellen'!$E$3:$Q$231,11,FALSE)*(AB76/1000)</f>
        <v>0</v>
      </c>
      <c r="AK76" s="277">
        <f>VLOOKUP(AA76,'Fruchtfolge Tabellen'!$E$3:$Q$231,12,FALSE)*(AB76/1000)</f>
        <v>0</v>
      </c>
      <c r="AL76" s="277">
        <f>VLOOKUP(AA76,'Fruchtfolge Tabellen'!$E$3:$Q$231,13,FALSE)*(AB76/1000)</f>
        <v>0</v>
      </c>
      <c r="AM76" s="277">
        <f>VLOOKUP(A76,'Fruchtfolge Tabellen'!$B$3:$E$231,4,FALSE)</f>
        <v>0</v>
      </c>
      <c r="AN76" s="277">
        <f t="shared" si="14"/>
        <v>0</v>
      </c>
      <c r="AO76" s="277">
        <f>VLOOKUP(AM76,'Fruchtfolge Tabellen'!$E$3:$Q$231,4,FALSE)*(AN76/1000)</f>
        <v>0</v>
      </c>
      <c r="AP76" s="277">
        <f>VLOOKUP(AM76,'Fruchtfolge Tabellen'!$E$3:$Q$231,5,FALSE)*(AN76/1000)</f>
        <v>0</v>
      </c>
      <c r="AQ76" s="277">
        <f>VLOOKUP(AM76,'Fruchtfolge Tabellen'!$E$3:$Q$231,6,FALSE)*(AN76/1000)</f>
        <v>0</v>
      </c>
      <c r="AR76" s="277">
        <f>VLOOKUP(AM76,'Fruchtfolge Tabellen'!$E$3:$Q$231,7,FALSE)*(AN76/1000)</f>
        <v>0</v>
      </c>
      <c r="AS76" s="277">
        <f>VLOOKUP(AM76,'Fruchtfolge Tabellen'!$E$3:$Q$231,8,FALSE)*(AN76/1000)</f>
        <v>0</v>
      </c>
      <c r="AT76" s="277">
        <f>VLOOKUP(AM76,'Fruchtfolge Tabellen'!$E$3:$Q$231,9,FALSE)*(AN76/1000)</f>
        <v>0</v>
      </c>
      <c r="AU76" s="277">
        <f>VLOOKUP(AM76,'Fruchtfolge Tabellen'!$E$3:$Q$231,10,FALSE)*(AN76/1000)</f>
        <v>0</v>
      </c>
      <c r="AV76" s="277">
        <f>VLOOKUP(AM76,'Fruchtfolge Tabellen'!$E$3:$Q$231,11,FALSE)*(AN76/1000)</f>
        <v>0</v>
      </c>
      <c r="AW76" s="277">
        <f>VLOOKUP(AM76,'Fruchtfolge Tabellen'!$E$3:$Q$231,12,FALSE)*(AN76/1000)</f>
        <v>0</v>
      </c>
      <c r="AX76" s="277">
        <f>VLOOKUP(AM76,'Fruchtfolge Tabellen'!$E$3:$Q$231,13,FALSE)*(AN76/1000)</f>
        <v>0</v>
      </c>
      <c r="AY76" s="277">
        <f t="shared" si="8"/>
        <v>0</v>
      </c>
      <c r="AZ76" s="277">
        <f t="shared" si="9"/>
        <v>0</v>
      </c>
      <c r="BA76" s="277">
        <f t="shared" si="12"/>
        <v>0</v>
      </c>
      <c r="BB76" s="277">
        <f t="shared" si="10"/>
        <v>0</v>
      </c>
      <c r="BC76" s="277">
        <f t="shared" si="10"/>
        <v>0</v>
      </c>
      <c r="BD76" s="277">
        <f t="shared" si="10"/>
        <v>0</v>
      </c>
      <c r="BE76" s="277">
        <f t="shared" si="10"/>
        <v>0</v>
      </c>
      <c r="BF76" s="277">
        <f t="shared" si="10"/>
        <v>0</v>
      </c>
      <c r="BG76" s="277">
        <f t="shared" si="10"/>
        <v>0</v>
      </c>
      <c r="BH76" s="277">
        <f t="shared" si="10"/>
        <v>0</v>
      </c>
      <c r="BI76" s="277">
        <f t="shared" si="10"/>
        <v>0</v>
      </c>
    </row>
    <row r="77" spans="1:61" ht="19.149999999999999" customHeight="1" thickBot="1" x14ac:dyDescent="0.4">
      <c r="A77" s="724" t="s">
        <v>669</v>
      </c>
      <c r="B77" s="804"/>
      <c r="C77" s="724"/>
      <c r="D77" s="411"/>
      <c r="E77" s="804"/>
      <c r="F77" s="724"/>
      <c r="G77" s="411"/>
      <c r="H77" s="804"/>
      <c r="I77" s="724"/>
      <c r="J77" s="411"/>
      <c r="K77" s="865"/>
      <c r="L77" s="865"/>
      <c r="M77" s="865"/>
      <c r="N77" s="865"/>
      <c r="O77" s="277">
        <f>VLOOKUP(A77,'Fruchtfolge Tabellen'!$B$3:$E$231,4,FALSE)</f>
        <v>0</v>
      </c>
      <c r="P77" s="277">
        <f t="shared" si="11"/>
        <v>0</v>
      </c>
      <c r="Q77" s="277">
        <f>VLOOKUP(O77,'Fruchtfolge Tabellen'!$E$3:$Q$231,4,FALSE)*(P77/1000)</f>
        <v>0</v>
      </c>
      <c r="R77" s="277">
        <f>VLOOKUP(O77,'Fruchtfolge Tabellen'!$E$3:$Q$231,5,FALSE)*(P77/1000)</f>
        <v>0</v>
      </c>
      <c r="S77" s="277">
        <f>VLOOKUP(O77,'Fruchtfolge Tabellen'!$E$3:$Q$231,6,FALSE)*(P77/1000)</f>
        <v>0</v>
      </c>
      <c r="T77" s="277">
        <f>VLOOKUP(O77,'Fruchtfolge Tabellen'!$E$3:$Q$231,7,FALSE)*(P77/1000)</f>
        <v>0</v>
      </c>
      <c r="U77" s="277">
        <f>VLOOKUP(O77,'Fruchtfolge Tabellen'!$E$3:$Q$231,8,FALSE)*(P77/1000)</f>
        <v>0</v>
      </c>
      <c r="V77" s="277">
        <f>VLOOKUP(O77,'Fruchtfolge Tabellen'!$E$3:$Q$231,9,FALSE)*(P77/1000)</f>
        <v>0</v>
      </c>
      <c r="W77" s="277">
        <f>VLOOKUP(O77,'Fruchtfolge Tabellen'!$E$3:$Q$231,10,FALSE)*(P77/1000)</f>
        <v>0</v>
      </c>
      <c r="X77" s="277">
        <f>VLOOKUP(O77,'Fruchtfolge Tabellen'!$E$3:$Q$231,11,FALSE)*(P77/1000)</f>
        <v>0</v>
      </c>
      <c r="Y77" s="277">
        <f>VLOOKUP(O77,'Fruchtfolge Tabellen'!$E$3:$Q$231,12,FALSE)*(P77/1000)</f>
        <v>0</v>
      </c>
      <c r="Z77" s="277">
        <f>VLOOKUP(O77,'Fruchtfolge Tabellen'!$E$3:$Q$231,13,FALSE)*(P77/1000)</f>
        <v>0</v>
      </c>
      <c r="AA77" s="277">
        <f>VLOOKUP(A77,'Fruchtfolge Tabellen'!$B$3:$E$231,4,FALSE)</f>
        <v>0</v>
      </c>
      <c r="AB77" s="277">
        <f t="shared" si="7"/>
        <v>0</v>
      </c>
      <c r="AC77" s="277">
        <f>VLOOKUP(AA77,'Fruchtfolge Tabellen'!$E$3:$Q$231,4,FALSE)*(AB77/1000)</f>
        <v>0</v>
      </c>
      <c r="AD77" s="277">
        <f>VLOOKUP(AA77,'Fruchtfolge Tabellen'!$E$3:$Q$231,5,FALSE)*(AB77/1000)</f>
        <v>0</v>
      </c>
      <c r="AE77" s="277">
        <f>VLOOKUP(AA77,'Fruchtfolge Tabellen'!$E$3:$Q$231,6,FALSE)*(AB77/1000)</f>
        <v>0</v>
      </c>
      <c r="AF77" s="277">
        <f>VLOOKUP(AA77,'Fruchtfolge Tabellen'!$E$3:$Q$231,7,FALSE)*(AB77/1000)</f>
        <v>0</v>
      </c>
      <c r="AG77" s="277">
        <f>VLOOKUP(AA77,'Fruchtfolge Tabellen'!$E$3:$Q$231,8,FALSE)*(AB77/1000)</f>
        <v>0</v>
      </c>
      <c r="AH77" s="277">
        <f>VLOOKUP(AA77,'Fruchtfolge Tabellen'!$E$3:$Q$231,9,FALSE)*(AB77/1000)</f>
        <v>0</v>
      </c>
      <c r="AI77" s="277">
        <f>VLOOKUP(AA77,'Fruchtfolge Tabellen'!$E$3:$Q$231,10,FALSE)*(AB77/1000)</f>
        <v>0</v>
      </c>
      <c r="AJ77" s="277">
        <f>VLOOKUP(AA77,'Fruchtfolge Tabellen'!$E$3:$Q$231,11,FALSE)*(AB77/1000)</f>
        <v>0</v>
      </c>
      <c r="AK77" s="277">
        <f>VLOOKUP(AA77,'Fruchtfolge Tabellen'!$E$3:$Q$231,12,FALSE)*(AB77/1000)</f>
        <v>0</v>
      </c>
      <c r="AL77" s="277">
        <f>VLOOKUP(AA77,'Fruchtfolge Tabellen'!$E$3:$Q$231,13,FALSE)*(AB77/1000)</f>
        <v>0</v>
      </c>
      <c r="AM77" s="277">
        <f>VLOOKUP(A77,'Fruchtfolge Tabellen'!$B$3:$E$231,4,FALSE)</f>
        <v>0</v>
      </c>
      <c r="AN77" s="277">
        <f t="shared" si="14"/>
        <v>0</v>
      </c>
      <c r="AO77" s="277">
        <f>VLOOKUP(AM77,'Fruchtfolge Tabellen'!$E$3:$Q$231,4,FALSE)*(AN77/1000)</f>
        <v>0</v>
      </c>
      <c r="AP77" s="277">
        <f>VLOOKUP(AM77,'Fruchtfolge Tabellen'!$E$3:$Q$231,5,FALSE)*(AN77/1000)</f>
        <v>0</v>
      </c>
      <c r="AQ77" s="277">
        <f>VLOOKUP(AM77,'Fruchtfolge Tabellen'!$E$3:$Q$231,6,FALSE)*(AN77/1000)</f>
        <v>0</v>
      </c>
      <c r="AR77" s="277">
        <f>VLOOKUP(AM77,'Fruchtfolge Tabellen'!$E$3:$Q$231,7,FALSE)*(AN77/1000)</f>
        <v>0</v>
      </c>
      <c r="AS77" s="277">
        <f>VLOOKUP(AM77,'Fruchtfolge Tabellen'!$E$3:$Q$231,8,FALSE)*(AN77/1000)</f>
        <v>0</v>
      </c>
      <c r="AT77" s="277">
        <f>VLOOKUP(AM77,'Fruchtfolge Tabellen'!$E$3:$Q$231,9,FALSE)*(AN77/1000)</f>
        <v>0</v>
      </c>
      <c r="AU77" s="277">
        <f>VLOOKUP(AM77,'Fruchtfolge Tabellen'!$E$3:$Q$231,10,FALSE)*(AN77/1000)</f>
        <v>0</v>
      </c>
      <c r="AV77" s="277">
        <f>VLOOKUP(AM77,'Fruchtfolge Tabellen'!$E$3:$Q$231,11,FALSE)*(AN77/1000)</f>
        <v>0</v>
      </c>
      <c r="AW77" s="277">
        <f>VLOOKUP(AM77,'Fruchtfolge Tabellen'!$E$3:$Q$231,12,FALSE)*(AN77/1000)</f>
        <v>0</v>
      </c>
      <c r="AX77" s="277">
        <f>VLOOKUP(AM77,'Fruchtfolge Tabellen'!$E$3:$Q$231,13,FALSE)*(AN77/1000)</f>
        <v>0</v>
      </c>
      <c r="AY77" s="277">
        <f t="shared" si="8"/>
        <v>0</v>
      </c>
      <c r="AZ77" s="277">
        <f t="shared" si="9"/>
        <v>0</v>
      </c>
      <c r="BA77" s="277">
        <f t="shared" si="12"/>
        <v>0</v>
      </c>
      <c r="BB77" s="277">
        <f t="shared" si="10"/>
        <v>0</v>
      </c>
      <c r="BC77" s="277">
        <f t="shared" si="10"/>
        <v>0</v>
      </c>
      <c r="BD77" s="277">
        <f t="shared" si="10"/>
        <v>0</v>
      </c>
      <c r="BE77" s="277">
        <f t="shared" si="10"/>
        <v>0</v>
      </c>
      <c r="BF77" s="277">
        <f t="shared" si="10"/>
        <v>0</v>
      </c>
      <c r="BG77" s="277">
        <f t="shared" si="10"/>
        <v>0</v>
      </c>
      <c r="BH77" s="277">
        <f t="shared" si="10"/>
        <v>0</v>
      </c>
      <c r="BI77" s="277">
        <f t="shared" si="10"/>
        <v>0</v>
      </c>
    </row>
    <row r="78" spans="1:61" ht="19.149999999999999" customHeight="1" thickBot="1" x14ac:dyDescent="0.4">
      <c r="A78" s="724" t="s">
        <v>669</v>
      </c>
      <c r="B78" s="804"/>
      <c r="C78" s="724"/>
      <c r="D78" s="411"/>
      <c r="E78" s="804"/>
      <c r="F78" s="724"/>
      <c r="G78" s="411"/>
      <c r="H78" s="804"/>
      <c r="I78" s="724"/>
      <c r="J78" s="411"/>
      <c r="K78" s="865"/>
      <c r="L78" s="865"/>
      <c r="M78" s="865"/>
      <c r="N78" s="865"/>
      <c r="O78" s="277">
        <f>VLOOKUP(A78,'Fruchtfolge Tabellen'!$B$3:$E$231,4,FALSE)</f>
        <v>0</v>
      </c>
      <c r="P78" s="277">
        <f t="shared" si="11"/>
        <v>0</v>
      </c>
      <c r="Q78" s="277">
        <f>VLOOKUP(O78,'Fruchtfolge Tabellen'!$E$3:$Q$231,4,FALSE)*(P78/1000)</f>
        <v>0</v>
      </c>
      <c r="R78" s="277">
        <f>VLOOKUP(O78,'Fruchtfolge Tabellen'!$E$3:$Q$231,5,FALSE)*(P78/1000)</f>
        <v>0</v>
      </c>
      <c r="S78" s="277">
        <f>VLOOKUP(O78,'Fruchtfolge Tabellen'!$E$3:$Q$231,6,FALSE)*(P78/1000)</f>
        <v>0</v>
      </c>
      <c r="T78" s="277">
        <f>VLOOKUP(O78,'Fruchtfolge Tabellen'!$E$3:$Q$231,7,FALSE)*(P78/1000)</f>
        <v>0</v>
      </c>
      <c r="U78" s="277">
        <f>VLOOKUP(O78,'Fruchtfolge Tabellen'!$E$3:$Q$231,8,FALSE)*(P78/1000)</f>
        <v>0</v>
      </c>
      <c r="V78" s="277">
        <f>VLOOKUP(O78,'Fruchtfolge Tabellen'!$E$3:$Q$231,9,FALSE)*(P78/1000)</f>
        <v>0</v>
      </c>
      <c r="W78" s="277">
        <f>VLOOKUP(O78,'Fruchtfolge Tabellen'!$E$3:$Q$231,10,FALSE)*(P78/1000)</f>
        <v>0</v>
      </c>
      <c r="X78" s="277">
        <f>VLOOKUP(O78,'Fruchtfolge Tabellen'!$E$3:$Q$231,11,FALSE)*(P78/1000)</f>
        <v>0</v>
      </c>
      <c r="Y78" s="277">
        <f>VLOOKUP(O78,'Fruchtfolge Tabellen'!$E$3:$Q$231,12,FALSE)*(P78/1000)</f>
        <v>0</v>
      </c>
      <c r="Z78" s="277">
        <f>VLOOKUP(O78,'Fruchtfolge Tabellen'!$E$3:$Q$231,13,FALSE)*(P78/1000)</f>
        <v>0</v>
      </c>
      <c r="AA78" s="277">
        <f>VLOOKUP(A78,'Fruchtfolge Tabellen'!$B$3:$E$231,4,FALSE)</f>
        <v>0</v>
      </c>
      <c r="AB78" s="277">
        <f t="shared" si="7"/>
        <v>0</v>
      </c>
      <c r="AC78" s="277">
        <f>VLOOKUP(AA78,'Fruchtfolge Tabellen'!$E$3:$Q$231,4,FALSE)*(AB78/1000)</f>
        <v>0</v>
      </c>
      <c r="AD78" s="277">
        <f>VLOOKUP(AA78,'Fruchtfolge Tabellen'!$E$3:$Q$231,5,FALSE)*(AB78/1000)</f>
        <v>0</v>
      </c>
      <c r="AE78" s="277">
        <f>VLOOKUP(AA78,'Fruchtfolge Tabellen'!$E$3:$Q$231,6,FALSE)*(AB78/1000)</f>
        <v>0</v>
      </c>
      <c r="AF78" s="277">
        <f>VLOOKUP(AA78,'Fruchtfolge Tabellen'!$E$3:$Q$231,7,FALSE)*(AB78/1000)</f>
        <v>0</v>
      </c>
      <c r="AG78" s="277">
        <f>VLOOKUP(AA78,'Fruchtfolge Tabellen'!$E$3:$Q$231,8,FALSE)*(AB78/1000)</f>
        <v>0</v>
      </c>
      <c r="AH78" s="277">
        <f>VLOOKUP(AA78,'Fruchtfolge Tabellen'!$E$3:$Q$231,9,FALSE)*(AB78/1000)</f>
        <v>0</v>
      </c>
      <c r="AI78" s="277">
        <f>VLOOKUP(AA78,'Fruchtfolge Tabellen'!$E$3:$Q$231,10,FALSE)*(AB78/1000)</f>
        <v>0</v>
      </c>
      <c r="AJ78" s="277">
        <f>VLOOKUP(AA78,'Fruchtfolge Tabellen'!$E$3:$Q$231,11,FALSE)*(AB78/1000)</f>
        <v>0</v>
      </c>
      <c r="AK78" s="277">
        <f>VLOOKUP(AA78,'Fruchtfolge Tabellen'!$E$3:$Q$231,12,FALSE)*(AB78/1000)</f>
        <v>0</v>
      </c>
      <c r="AL78" s="277">
        <f>VLOOKUP(AA78,'Fruchtfolge Tabellen'!$E$3:$Q$231,13,FALSE)*(AB78/1000)</f>
        <v>0</v>
      </c>
      <c r="AM78" s="277">
        <f>VLOOKUP(A78,'Fruchtfolge Tabellen'!$B$3:$E$231,4,FALSE)</f>
        <v>0</v>
      </c>
      <c r="AN78" s="277">
        <f t="shared" si="14"/>
        <v>0</v>
      </c>
      <c r="AO78" s="277">
        <f>VLOOKUP(AM78,'Fruchtfolge Tabellen'!$E$3:$Q$231,4,FALSE)*(AN78/1000)</f>
        <v>0</v>
      </c>
      <c r="AP78" s="277">
        <f>VLOOKUP(AM78,'Fruchtfolge Tabellen'!$E$3:$Q$231,5,FALSE)*(AN78/1000)</f>
        <v>0</v>
      </c>
      <c r="AQ78" s="277">
        <f>VLOOKUP(AM78,'Fruchtfolge Tabellen'!$E$3:$Q$231,6,FALSE)*(AN78/1000)</f>
        <v>0</v>
      </c>
      <c r="AR78" s="277">
        <f>VLOOKUP(AM78,'Fruchtfolge Tabellen'!$E$3:$Q$231,7,FALSE)*(AN78/1000)</f>
        <v>0</v>
      </c>
      <c r="AS78" s="277">
        <f>VLOOKUP(AM78,'Fruchtfolge Tabellen'!$E$3:$Q$231,8,FALSE)*(AN78/1000)</f>
        <v>0</v>
      </c>
      <c r="AT78" s="277">
        <f>VLOOKUP(AM78,'Fruchtfolge Tabellen'!$E$3:$Q$231,9,FALSE)*(AN78/1000)</f>
        <v>0</v>
      </c>
      <c r="AU78" s="277">
        <f>VLOOKUP(AM78,'Fruchtfolge Tabellen'!$E$3:$Q$231,10,FALSE)*(AN78/1000)</f>
        <v>0</v>
      </c>
      <c r="AV78" s="277">
        <f>VLOOKUP(AM78,'Fruchtfolge Tabellen'!$E$3:$Q$231,11,FALSE)*(AN78/1000)</f>
        <v>0</v>
      </c>
      <c r="AW78" s="277">
        <f>VLOOKUP(AM78,'Fruchtfolge Tabellen'!$E$3:$Q$231,12,FALSE)*(AN78/1000)</f>
        <v>0</v>
      </c>
      <c r="AX78" s="277">
        <f>VLOOKUP(AM78,'Fruchtfolge Tabellen'!$E$3:$Q$231,13,FALSE)*(AN78/1000)</f>
        <v>0</v>
      </c>
      <c r="AY78" s="277">
        <f t="shared" si="8"/>
        <v>0</v>
      </c>
      <c r="AZ78" s="277">
        <f t="shared" si="9"/>
        <v>0</v>
      </c>
      <c r="BA78" s="277">
        <f t="shared" si="12"/>
        <v>0</v>
      </c>
      <c r="BB78" s="277">
        <f t="shared" si="10"/>
        <v>0</v>
      </c>
      <c r="BC78" s="277">
        <f t="shared" si="10"/>
        <v>0</v>
      </c>
      <c r="BD78" s="277">
        <f t="shared" si="10"/>
        <v>0</v>
      </c>
      <c r="BE78" s="277">
        <f t="shared" si="10"/>
        <v>0</v>
      </c>
      <c r="BF78" s="277">
        <f t="shared" si="10"/>
        <v>0</v>
      </c>
      <c r="BG78" s="277">
        <f t="shared" si="10"/>
        <v>0</v>
      </c>
      <c r="BH78" s="277">
        <f t="shared" si="10"/>
        <v>0</v>
      </c>
      <c r="BI78" s="277">
        <f t="shared" si="10"/>
        <v>0</v>
      </c>
    </row>
    <row r="79" spans="1:61" ht="19.149999999999999" customHeight="1" thickBot="1" x14ac:dyDescent="0.4">
      <c r="A79" s="724" t="s">
        <v>669</v>
      </c>
      <c r="B79" s="804"/>
      <c r="C79" s="724"/>
      <c r="D79" s="411"/>
      <c r="E79" s="804"/>
      <c r="F79" s="724"/>
      <c r="G79" s="411"/>
      <c r="H79" s="804"/>
      <c r="I79" s="724"/>
      <c r="J79" s="411"/>
      <c r="K79" s="865"/>
      <c r="L79" s="865"/>
      <c r="M79" s="865"/>
      <c r="N79" s="865"/>
      <c r="O79" s="277">
        <f>VLOOKUP(A79,'Fruchtfolge Tabellen'!$B$3:$E$231,4,FALSE)</f>
        <v>0</v>
      </c>
      <c r="P79" s="277">
        <f t="shared" si="11"/>
        <v>0</v>
      </c>
      <c r="Q79" s="277">
        <f>VLOOKUP(O79,'Fruchtfolge Tabellen'!$E$3:$Q$231,4,FALSE)*(P79/1000)</f>
        <v>0</v>
      </c>
      <c r="R79" s="277">
        <f>VLOOKUP(O79,'Fruchtfolge Tabellen'!$E$3:$Q$231,5,FALSE)*(P79/1000)</f>
        <v>0</v>
      </c>
      <c r="S79" s="277">
        <f>VLOOKUP(O79,'Fruchtfolge Tabellen'!$E$3:$Q$231,6,FALSE)*(P79/1000)</f>
        <v>0</v>
      </c>
      <c r="T79" s="277">
        <f>VLOOKUP(O79,'Fruchtfolge Tabellen'!$E$3:$Q$231,7,FALSE)*(P79/1000)</f>
        <v>0</v>
      </c>
      <c r="U79" s="277">
        <f>VLOOKUP(O79,'Fruchtfolge Tabellen'!$E$3:$Q$231,8,FALSE)*(P79/1000)</f>
        <v>0</v>
      </c>
      <c r="V79" s="277">
        <f>VLOOKUP(O79,'Fruchtfolge Tabellen'!$E$3:$Q$231,9,FALSE)*(P79/1000)</f>
        <v>0</v>
      </c>
      <c r="W79" s="277">
        <f>VLOOKUP(O79,'Fruchtfolge Tabellen'!$E$3:$Q$231,10,FALSE)*(P79/1000)</f>
        <v>0</v>
      </c>
      <c r="X79" s="277">
        <f>VLOOKUP(O79,'Fruchtfolge Tabellen'!$E$3:$Q$231,11,FALSE)*(P79/1000)</f>
        <v>0</v>
      </c>
      <c r="Y79" s="277">
        <f>VLOOKUP(O79,'Fruchtfolge Tabellen'!$E$3:$Q$231,12,FALSE)*(P79/1000)</f>
        <v>0</v>
      </c>
      <c r="Z79" s="277">
        <f>VLOOKUP(O79,'Fruchtfolge Tabellen'!$E$3:$Q$231,13,FALSE)*(P79/1000)</f>
        <v>0</v>
      </c>
      <c r="AA79" s="277">
        <f>VLOOKUP(A79,'Fruchtfolge Tabellen'!$B$3:$E$231,4,FALSE)</f>
        <v>0</v>
      </c>
      <c r="AB79" s="277">
        <f t="shared" si="7"/>
        <v>0</v>
      </c>
      <c r="AC79" s="277">
        <f>VLOOKUP(AA79,'Fruchtfolge Tabellen'!$E$3:$Q$231,4,FALSE)*(AB79/1000)</f>
        <v>0</v>
      </c>
      <c r="AD79" s="277">
        <f>VLOOKUP(AA79,'Fruchtfolge Tabellen'!$E$3:$Q$231,5,FALSE)*(AB79/1000)</f>
        <v>0</v>
      </c>
      <c r="AE79" s="277">
        <f>VLOOKUP(AA79,'Fruchtfolge Tabellen'!$E$3:$Q$231,6,FALSE)*(AB79/1000)</f>
        <v>0</v>
      </c>
      <c r="AF79" s="277">
        <f>VLOOKUP(AA79,'Fruchtfolge Tabellen'!$E$3:$Q$231,7,FALSE)*(AB79/1000)</f>
        <v>0</v>
      </c>
      <c r="AG79" s="277">
        <f>VLOOKUP(AA79,'Fruchtfolge Tabellen'!$E$3:$Q$231,8,FALSE)*(AB79/1000)</f>
        <v>0</v>
      </c>
      <c r="AH79" s="277">
        <f>VLOOKUP(AA79,'Fruchtfolge Tabellen'!$E$3:$Q$231,9,FALSE)*(AB79/1000)</f>
        <v>0</v>
      </c>
      <c r="AI79" s="277">
        <f>VLOOKUP(AA79,'Fruchtfolge Tabellen'!$E$3:$Q$231,10,FALSE)*(AB79/1000)</f>
        <v>0</v>
      </c>
      <c r="AJ79" s="277">
        <f>VLOOKUP(AA79,'Fruchtfolge Tabellen'!$E$3:$Q$231,11,FALSE)*(AB79/1000)</f>
        <v>0</v>
      </c>
      <c r="AK79" s="277">
        <f>VLOOKUP(AA79,'Fruchtfolge Tabellen'!$E$3:$Q$231,12,FALSE)*(AB79/1000)</f>
        <v>0</v>
      </c>
      <c r="AL79" s="277">
        <f>VLOOKUP(AA79,'Fruchtfolge Tabellen'!$E$3:$Q$231,13,FALSE)*(AB79/1000)</f>
        <v>0</v>
      </c>
      <c r="AM79" s="277">
        <f>VLOOKUP(A79,'Fruchtfolge Tabellen'!$B$3:$E$231,4,FALSE)</f>
        <v>0</v>
      </c>
      <c r="AN79" s="277">
        <f t="shared" si="14"/>
        <v>0</v>
      </c>
      <c r="AO79" s="277">
        <f>VLOOKUP(AM79,'Fruchtfolge Tabellen'!$E$3:$Q$231,4,FALSE)*(AN79/1000)</f>
        <v>0</v>
      </c>
      <c r="AP79" s="277">
        <f>VLOOKUP(AM79,'Fruchtfolge Tabellen'!$E$3:$Q$231,5,FALSE)*(AN79/1000)</f>
        <v>0</v>
      </c>
      <c r="AQ79" s="277">
        <f>VLOOKUP(AM79,'Fruchtfolge Tabellen'!$E$3:$Q$231,6,FALSE)*(AN79/1000)</f>
        <v>0</v>
      </c>
      <c r="AR79" s="277">
        <f>VLOOKUP(AM79,'Fruchtfolge Tabellen'!$E$3:$Q$231,7,FALSE)*(AN79/1000)</f>
        <v>0</v>
      </c>
      <c r="AS79" s="277">
        <f>VLOOKUP(AM79,'Fruchtfolge Tabellen'!$E$3:$Q$231,8,FALSE)*(AN79/1000)</f>
        <v>0</v>
      </c>
      <c r="AT79" s="277">
        <f>VLOOKUP(AM79,'Fruchtfolge Tabellen'!$E$3:$Q$231,9,FALSE)*(AN79/1000)</f>
        <v>0</v>
      </c>
      <c r="AU79" s="277">
        <f>VLOOKUP(AM79,'Fruchtfolge Tabellen'!$E$3:$Q$231,10,FALSE)*(AN79/1000)</f>
        <v>0</v>
      </c>
      <c r="AV79" s="277">
        <f>VLOOKUP(AM79,'Fruchtfolge Tabellen'!$E$3:$Q$231,11,FALSE)*(AN79/1000)</f>
        <v>0</v>
      </c>
      <c r="AW79" s="277">
        <f>VLOOKUP(AM79,'Fruchtfolge Tabellen'!$E$3:$Q$231,12,FALSE)*(AN79/1000)</f>
        <v>0</v>
      </c>
      <c r="AX79" s="277">
        <f>VLOOKUP(AM79,'Fruchtfolge Tabellen'!$E$3:$Q$231,13,FALSE)*(AN79/1000)</f>
        <v>0</v>
      </c>
      <c r="AY79" s="277">
        <f t="shared" si="8"/>
        <v>0</v>
      </c>
      <c r="AZ79" s="277">
        <f t="shared" si="9"/>
        <v>0</v>
      </c>
      <c r="BA79" s="277">
        <f t="shared" si="12"/>
        <v>0</v>
      </c>
      <c r="BB79" s="277">
        <f t="shared" si="10"/>
        <v>0</v>
      </c>
      <c r="BC79" s="277">
        <f t="shared" si="10"/>
        <v>0</v>
      </c>
      <c r="BD79" s="277">
        <f t="shared" si="10"/>
        <v>0</v>
      </c>
      <c r="BE79" s="277">
        <f t="shared" si="10"/>
        <v>0</v>
      </c>
      <c r="BF79" s="277">
        <f t="shared" si="10"/>
        <v>0</v>
      </c>
      <c r="BG79" s="277">
        <f t="shared" si="10"/>
        <v>0</v>
      </c>
      <c r="BH79" s="277">
        <f t="shared" si="10"/>
        <v>0</v>
      </c>
      <c r="BI79" s="277">
        <f t="shared" si="10"/>
        <v>0</v>
      </c>
    </row>
    <row r="80" spans="1:61" ht="19.149999999999999" customHeight="1" thickBot="1" x14ac:dyDescent="0.4">
      <c r="A80" s="724" t="s">
        <v>669</v>
      </c>
      <c r="B80" s="804"/>
      <c r="C80" s="724"/>
      <c r="D80" s="411"/>
      <c r="E80" s="804"/>
      <c r="F80" s="724"/>
      <c r="G80" s="411"/>
      <c r="H80" s="804"/>
      <c r="I80" s="724"/>
      <c r="J80" s="411"/>
      <c r="K80" s="865"/>
      <c r="L80" s="865"/>
      <c r="M80" s="865"/>
      <c r="N80" s="865"/>
      <c r="O80" s="277">
        <f>VLOOKUP(A80,'Fruchtfolge Tabellen'!$B$3:$E$231,4,FALSE)</f>
        <v>0</v>
      </c>
      <c r="P80" s="277">
        <f t="shared" si="11"/>
        <v>0</v>
      </c>
      <c r="Q80" s="277">
        <f>VLOOKUP(O80,'Fruchtfolge Tabellen'!$E$3:$Q$231,4,FALSE)*(P80/1000)</f>
        <v>0</v>
      </c>
      <c r="R80" s="277">
        <f>VLOOKUP(O80,'Fruchtfolge Tabellen'!$E$3:$Q$231,5,FALSE)*(P80/1000)</f>
        <v>0</v>
      </c>
      <c r="S80" s="277">
        <f>VLOOKUP(O80,'Fruchtfolge Tabellen'!$E$3:$Q$231,6,FALSE)*(P80/1000)</f>
        <v>0</v>
      </c>
      <c r="T80" s="277">
        <f>VLOOKUP(O80,'Fruchtfolge Tabellen'!$E$3:$Q$231,7,FALSE)*(P80/1000)</f>
        <v>0</v>
      </c>
      <c r="U80" s="277">
        <f>VLOOKUP(O80,'Fruchtfolge Tabellen'!$E$3:$Q$231,8,FALSE)*(P80/1000)</f>
        <v>0</v>
      </c>
      <c r="V80" s="277">
        <f>VLOOKUP(O80,'Fruchtfolge Tabellen'!$E$3:$Q$231,9,FALSE)*(P80/1000)</f>
        <v>0</v>
      </c>
      <c r="W80" s="277">
        <f>VLOOKUP(O80,'Fruchtfolge Tabellen'!$E$3:$Q$231,10,FALSE)*(P80/1000)</f>
        <v>0</v>
      </c>
      <c r="X80" s="277">
        <f>VLOOKUP(O80,'Fruchtfolge Tabellen'!$E$3:$Q$231,11,FALSE)*(P80/1000)</f>
        <v>0</v>
      </c>
      <c r="Y80" s="277">
        <f>VLOOKUP(O80,'Fruchtfolge Tabellen'!$E$3:$Q$231,12,FALSE)*(P80/1000)</f>
        <v>0</v>
      </c>
      <c r="Z80" s="277">
        <f>VLOOKUP(O80,'Fruchtfolge Tabellen'!$E$3:$Q$231,13,FALSE)*(P80/1000)</f>
        <v>0</v>
      </c>
      <c r="AA80" s="277">
        <f>VLOOKUP(A80,'Fruchtfolge Tabellen'!$B$3:$E$231,4,FALSE)</f>
        <v>0</v>
      </c>
      <c r="AB80" s="277">
        <f t="shared" si="7"/>
        <v>0</v>
      </c>
      <c r="AC80" s="277">
        <f>VLOOKUP(AA80,'Fruchtfolge Tabellen'!$E$3:$Q$231,4,FALSE)*(AB80/1000)</f>
        <v>0</v>
      </c>
      <c r="AD80" s="277">
        <f>VLOOKUP(AA80,'Fruchtfolge Tabellen'!$E$3:$Q$231,5,FALSE)*(AB80/1000)</f>
        <v>0</v>
      </c>
      <c r="AE80" s="277">
        <f>VLOOKUP(AA80,'Fruchtfolge Tabellen'!$E$3:$Q$231,6,FALSE)*(AB80/1000)</f>
        <v>0</v>
      </c>
      <c r="AF80" s="277">
        <f>VLOOKUP(AA80,'Fruchtfolge Tabellen'!$E$3:$Q$231,7,FALSE)*(AB80/1000)</f>
        <v>0</v>
      </c>
      <c r="AG80" s="277">
        <f>VLOOKUP(AA80,'Fruchtfolge Tabellen'!$E$3:$Q$231,8,FALSE)*(AB80/1000)</f>
        <v>0</v>
      </c>
      <c r="AH80" s="277">
        <f>VLOOKUP(AA80,'Fruchtfolge Tabellen'!$E$3:$Q$231,9,FALSE)*(AB80/1000)</f>
        <v>0</v>
      </c>
      <c r="AI80" s="277">
        <f>VLOOKUP(AA80,'Fruchtfolge Tabellen'!$E$3:$Q$231,10,FALSE)*(AB80/1000)</f>
        <v>0</v>
      </c>
      <c r="AJ80" s="277">
        <f>VLOOKUP(AA80,'Fruchtfolge Tabellen'!$E$3:$Q$231,11,FALSE)*(AB80/1000)</f>
        <v>0</v>
      </c>
      <c r="AK80" s="277">
        <f>VLOOKUP(AA80,'Fruchtfolge Tabellen'!$E$3:$Q$231,12,FALSE)*(AB80/1000)</f>
        <v>0</v>
      </c>
      <c r="AL80" s="277">
        <f>VLOOKUP(AA80,'Fruchtfolge Tabellen'!$E$3:$Q$231,13,FALSE)*(AB80/1000)</f>
        <v>0</v>
      </c>
      <c r="AM80" s="277">
        <f>VLOOKUP(A80,'Fruchtfolge Tabellen'!$B$3:$E$231,4,FALSE)</f>
        <v>0</v>
      </c>
      <c r="AN80" s="277">
        <f t="shared" si="14"/>
        <v>0</v>
      </c>
      <c r="AO80" s="277">
        <f>VLOOKUP(AM80,'Fruchtfolge Tabellen'!$E$3:$Q$231,4,FALSE)*(AN80/1000)</f>
        <v>0</v>
      </c>
      <c r="AP80" s="277">
        <f>VLOOKUP(AM80,'Fruchtfolge Tabellen'!$E$3:$Q$231,5,FALSE)*(AN80/1000)</f>
        <v>0</v>
      </c>
      <c r="AQ80" s="277">
        <f>VLOOKUP(AM80,'Fruchtfolge Tabellen'!$E$3:$Q$231,6,FALSE)*(AN80/1000)</f>
        <v>0</v>
      </c>
      <c r="AR80" s="277">
        <f>VLOOKUP(AM80,'Fruchtfolge Tabellen'!$E$3:$Q$231,7,FALSE)*(AN80/1000)</f>
        <v>0</v>
      </c>
      <c r="AS80" s="277">
        <f>VLOOKUP(AM80,'Fruchtfolge Tabellen'!$E$3:$Q$231,8,FALSE)*(AN80/1000)</f>
        <v>0</v>
      </c>
      <c r="AT80" s="277">
        <f>VLOOKUP(AM80,'Fruchtfolge Tabellen'!$E$3:$Q$231,9,FALSE)*(AN80/1000)</f>
        <v>0</v>
      </c>
      <c r="AU80" s="277">
        <f>VLOOKUP(AM80,'Fruchtfolge Tabellen'!$E$3:$Q$231,10,FALSE)*(AN80/1000)</f>
        <v>0</v>
      </c>
      <c r="AV80" s="277">
        <f>VLOOKUP(AM80,'Fruchtfolge Tabellen'!$E$3:$Q$231,11,FALSE)*(AN80/1000)</f>
        <v>0</v>
      </c>
      <c r="AW80" s="277">
        <f>VLOOKUP(AM80,'Fruchtfolge Tabellen'!$E$3:$Q$231,12,FALSE)*(AN80/1000)</f>
        <v>0</v>
      </c>
      <c r="AX80" s="277">
        <f>VLOOKUP(AM80,'Fruchtfolge Tabellen'!$E$3:$Q$231,13,FALSE)*(AN80/1000)</f>
        <v>0</v>
      </c>
      <c r="AY80" s="277">
        <f t="shared" si="8"/>
        <v>0</v>
      </c>
      <c r="AZ80" s="277">
        <f t="shared" si="9"/>
        <v>0</v>
      </c>
      <c r="BA80" s="277">
        <f t="shared" si="12"/>
        <v>0</v>
      </c>
      <c r="BB80" s="277">
        <f t="shared" si="10"/>
        <v>0</v>
      </c>
      <c r="BC80" s="277">
        <f t="shared" si="10"/>
        <v>0</v>
      </c>
      <c r="BD80" s="277">
        <f t="shared" si="10"/>
        <v>0</v>
      </c>
      <c r="BE80" s="277">
        <f t="shared" si="10"/>
        <v>0</v>
      </c>
      <c r="BF80" s="277">
        <f t="shared" si="10"/>
        <v>0</v>
      </c>
      <c r="BG80" s="277">
        <f t="shared" si="10"/>
        <v>0</v>
      </c>
      <c r="BH80" s="277">
        <f t="shared" si="10"/>
        <v>0</v>
      </c>
      <c r="BI80" s="277">
        <f t="shared" si="10"/>
        <v>0</v>
      </c>
    </row>
    <row r="81" spans="1:61" ht="19.149999999999999" customHeight="1" thickBot="1" x14ac:dyDescent="0.4">
      <c r="A81" s="724" t="s">
        <v>669</v>
      </c>
      <c r="B81" s="804"/>
      <c r="C81" s="724"/>
      <c r="D81" s="411"/>
      <c r="E81" s="804"/>
      <c r="F81" s="724"/>
      <c r="G81" s="411"/>
      <c r="H81" s="804"/>
      <c r="I81" s="724"/>
      <c r="J81" s="411"/>
      <c r="K81" s="865"/>
      <c r="L81" s="865"/>
      <c r="M81" s="865"/>
      <c r="N81" s="865"/>
      <c r="O81" s="277">
        <f>VLOOKUP(A81,'Fruchtfolge Tabellen'!$B$3:$E$231,4,FALSE)</f>
        <v>0</v>
      </c>
      <c r="P81" s="277">
        <f t="shared" ref="P81:P84" si="15">B81*1000</f>
        <v>0</v>
      </c>
      <c r="Q81" s="277">
        <f>VLOOKUP(O81,'Fruchtfolge Tabellen'!$E$3:$Q$231,4,FALSE)*(P81/1000)</f>
        <v>0</v>
      </c>
      <c r="R81" s="277">
        <f>VLOOKUP(O81,'Fruchtfolge Tabellen'!$E$3:$Q$231,5,FALSE)*(P81/1000)</f>
        <v>0</v>
      </c>
      <c r="S81" s="277">
        <f>VLOOKUP(O81,'Fruchtfolge Tabellen'!$E$3:$Q$231,6,FALSE)*(P81/1000)</f>
        <v>0</v>
      </c>
      <c r="T81" s="277">
        <f>VLOOKUP(O81,'Fruchtfolge Tabellen'!$E$3:$Q$231,7,FALSE)*(P81/1000)</f>
        <v>0</v>
      </c>
      <c r="U81" s="277">
        <f>VLOOKUP(O81,'Fruchtfolge Tabellen'!$E$3:$Q$231,8,FALSE)*(P81/1000)</f>
        <v>0</v>
      </c>
      <c r="V81" s="277">
        <f>VLOOKUP(O81,'Fruchtfolge Tabellen'!$E$3:$Q$231,9,FALSE)*(P81/1000)</f>
        <v>0</v>
      </c>
      <c r="W81" s="277">
        <f>VLOOKUP(O81,'Fruchtfolge Tabellen'!$E$3:$Q$231,10,FALSE)*(P81/1000)</f>
        <v>0</v>
      </c>
      <c r="X81" s="277">
        <f>VLOOKUP(O81,'Fruchtfolge Tabellen'!$E$3:$Q$231,11,FALSE)*(P81/1000)</f>
        <v>0</v>
      </c>
      <c r="Y81" s="277">
        <f>VLOOKUP(O81,'Fruchtfolge Tabellen'!$E$3:$Q$231,12,FALSE)*(P81/1000)</f>
        <v>0</v>
      </c>
      <c r="Z81" s="277">
        <f>VLOOKUP(O81,'Fruchtfolge Tabellen'!$E$3:$Q$231,13,FALSE)*(P81/1000)</f>
        <v>0</v>
      </c>
      <c r="AA81" s="277">
        <f>VLOOKUP(A81,'Fruchtfolge Tabellen'!$B$3:$E$231,4,FALSE)</f>
        <v>0</v>
      </c>
      <c r="AB81" s="277">
        <f t="shared" si="7"/>
        <v>0</v>
      </c>
      <c r="AC81" s="277">
        <f>VLOOKUP(AA81,'Fruchtfolge Tabellen'!$E$3:$Q$231,4,FALSE)*(AB81/1000)</f>
        <v>0</v>
      </c>
      <c r="AD81" s="277">
        <f>VLOOKUP(AA81,'Fruchtfolge Tabellen'!$E$3:$Q$231,5,FALSE)*(AB81/1000)</f>
        <v>0</v>
      </c>
      <c r="AE81" s="277">
        <f>VLOOKUP(AA81,'Fruchtfolge Tabellen'!$E$3:$Q$231,6,FALSE)*(AB81/1000)</f>
        <v>0</v>
      </c>
      <c r="AF81" s="277">
        <f>VLOOKUP(AA81,'Fruchtfolge Tabellen'!$E$3:$Q$231,7,FALSE)*(AB81/1000)</f>
        <v>0</v>
      </c>
      <c r="AG81" s="277">
        <f>VLOOKUP(AA81,'Fruchtfolge Tabellen'!$E$3:$Q$231,8,FALSE)*(AB81/1000)</f>
        <v>0</v>
      </c>
      <c r="AH81" s="277">
        <f>VLOOKUP(AA81,'Fruchtfolge Tabellen'!$E$3:$Q$231,9,FALSE)*(AB81/1000)</f>
        <v>0</v>
      </c>
      <c r="AI81" s="277">
        <f>VLOOKUP(AA81,'Fruchtfolge Tabellen'!$E$3:$Q$231,10,FALSE)*(AB81/1000)</f>
        <v>0</v>
      </c>
      <c r="AJ81" s="277">
        <f>VLOOKUP(AA81,'Fruchtfolge Tabellen'!$E$3:$Q$231,11,FALSE)*(AB81/1000)</f>
        <v>0</v>
      </c>
      <c r="AK81" s="277">
        <f>VLOOKUP(AA81,'Fruchtfolge Tabellen'!$E$3:$Q$231,12,FALSE)*(AB81/1000)</f>
        <v>0</v>
      </c>
      <c r="AL81" s="277">
        <f>VLOOKUP(AA81,'Fruchtfolge Tabellen'!$E$3:$Q$231,13,FALSE)*(AB81/1000)</f>
        <v>0</v>
      </c>
      <c r="AM81" s="277">
        <f>VLOOKUP(A81,'Fruchtfolge Tabellen'!$B$3:$E$231,4,FALSE)</f>
        <v>0</v>
      </c>
      <c r="AN81" s="277">
        <f t="shared" si="14"/>
        <v>0</v>
      </c>
      <c r="AO81" s="277">
        <f>VLOOKUP(AM81,'Fruchtfolge Tabellen'!$E$3:$Q$231,4,FALSE)*(AN81/1000)</f>
        <v>0</v>
      </c>
      <c r="AP81" s="277">
        <f>VLOOKUP(AM81,'Fruchtfolge Tabellen'!$E$3:$Q$231,5,FALSE)*(AN81/1000)</f>
        <v>0</v>
      </c>
      <c r="AQ81" s="277">
        <f>VLOOKUP(AM81,'Fruchtfolge Tabellen'!$E$3:$Q$231,6,FALSE)*(AN81/1000)</f>
        <v>0</v>
      </c>
      <c r="AR81" s="277">
        <f>VLOOKUP(AM81,'Fruchtfolge Tabellen'!$E$3:$Q$231,7,FALSE)*(AN81/1000)</f>
        <v>0</v>
      </c>
      <c r="AS81" s="277">
        <f>VLOOKUP(AM81,'Fruchtfolge Tabellen'!$E$3:$Q$231,8,FALSE)*(AN81/1000)</f>
        <v>0</v>
      </c>
      <c r="AT81" s="277">
        <f>VLOOKUP(AM81,'Fruchtfolge Tabellen'!$E$3:$Q$231,9,FALSE)*(AN81/1000)</f>
        <v>0</v>
      </c>
      <c r="AU81" s="277">
        <f>VLOOKUP(AM81,'Fruchtfolge Tabellen'!$E$3:$Q$231,10,FALSE)*(AN81/1000)</f>
        <v>0</v>
      </c>
      <c r="AV81" s="277">
        <f>VLOOKUP(AM81,'Fruchtfolge Tabellen'!$E$3:$Q$231,11,FALSE)*(AN81/1000)</f>
        <v>0</v>
      </c>
      <c r="AW81" s="277">
        <f>VLOOKUP(AM81,'Fruchtfolge Tabellen'!$E$3:$Q$231,12,FALSE)*(AN81/1000)</f>
        <v>0</v>
      </c>
      <c r="AX81" s="277">
        <f>VLOOKUP(AM81,'Fruchtfolge Tabellen'!$E$3:$Q$231,13,FALSE)*(AN81/1000)</f>
        <v>0</v>
      </c>
      <c r="AY81" s="277">
        <f t="shared" ref="AY81:BA84" si="16">AVERAGE(P81,AB81,AN81)</f>
        <v>0</v>
      </c>
      <c r="AZ81" s="277">
        <f t="shared" si="16"/>
        <v>0</v>
      </c>
      <c r="BA81" s="277">
        <f t="shared" si="16"/>
        <v>0</v>
      </c>
      <c r="BB81" s="277">
        <f t="shared" si="10"/>
        <v>0</v>
      </c>
      <c r="BC81" s="277">
        <f t="shared" si="10"/>
        <v>0</v>
      </c>
      <c r="BD81" s="277">
        <f t="shared" si="10"/>
        <v>0</v>
      </c>
      <c r="BE81" s="277">
        <f t="shared" si="10"/>
        <v>0</v>
      </c>
      <c r="BF81" s="277">
        <f t="shared" si="10"/>
        <v>0</v>
      </c>
      <c r="BG81" s="277">
        <f t="shared" si="10"/>
        <v>0</v>
      </c>
      <c r="BH81" s="277">
        <f t="shared" si="10"/>
        <v>0</v>
      </c>
      <c r="BI81" s="277">
        <f t="shared" si="10"/>
        <v>0</v>
      </c>
    </row>
    <row r="82" spans="1:61" ht="19.149999999999999" customHeight="1" thickBot="1" x14ac:dyDescent="0.4">
      <c r="A82" s="724" t="s">
        <v>669</v>
      </c>
      <c r="B82" s="804"/>
      <c r="C82" s="724"/>
      <c r="D82" s="411"/>
      <c r="E82" s="804"/>
      <c r="F82" s="724"/>
      <c r="G82" s="411"/>
      <c r="H82" s="804"/>
      <c r="I82" s="724"/>
      <c r="J82" s="411"/>
      <c r="K82" s="865"/>
      <c r="L82" s="865"/>
      <c r="M82" s="865"/>
      <c r="N82" s="865"/>
      <c r="O82" s="277">
        <f>VLOOKUP(A82,'Fruchtfolge Tabellen'!$B$3:$E$231,4,FALSE)</f>
        <v>0</v>
      </c>
      <c r="P82" s="277">
        <f t="shared" si="15"/>
        <v>0</v>
      </c>
      <c r="Q82" s="277">
        <f>VLOOKUP(O82,'Fruchtfolge Tabellen'!$E$3:$Q$231,4,FALSE)*(P82/1000)</f>
        <v>0</v>
      </c>
      <c r="R82" s="277">
        <f>VLOOKUP(O82,'Fruchtfolge Tabellen'!$E$3:$Q$231,5,FALSE)*(P82/1000)</f>
        <v>0</v>
      </c>
      <c r="S82" s="277">
        <f>VLOOKUP(O82,'Fruchtfolge Tabellen'!$E$3:$Q$231,6,FALSE)*(P82/1000)</f>
        <v>0</v>
      </c>
      <c r="T82" s="277">
        <f>VLOOKUP(O82,'Fruchtfolge Tabellen'!$E$3:$Q$231,7,FALSE)*(P82/1000)</f>
        <v>0</v>
      </c>
      <c r="U82" s="277">
        <f>VLOOKUP(O82,'Fruchtfolge Tabellen'!$E$3:$Q$231,8,FALSE)*(P82/1000)</f>
        <v>0</v>
      </c>
      <c r="V82" s="277">
        <f>VLOOKUP(O82,'Fruchtfolge Tabellen'!$E$3:$Q$231,9,FALSE)*(P82/1000)</f>
        <v>0</v>
      </c>
      <c r="W82" s="277">
        <f>VLOOKUP(O82,'Fruchtfolge Tabellen'!$E$3:$Q$231,10,FALSE)*(P82/1000)</f>
        <v>0</v>
      </c>
      <c r="X82" s="277">
        <f>VLOOKUP(O82,'Fruchtfolge Tabellen'!$E$3:$Q$231,11,FALSE)*(P82/1000)</f>
        <v>0</v>
      </c>
      <c r="Y82" s="277">
        <f>VLOOKUP(O82,'Fruchtfolge Tabellen'!$E$3:$Q$231,12,FALSE)*(P82/1000)</f>
        <v>0</v>
      </c>
      <c r="Z82" s="277">
        <f>VLOOKUP(O82,'Fruchtfolge Tabellen'!$E$3:$Q$231,13,FALSE)*(P82/1000)</f>
        <v>0</v>
      </c>
      <c r="AA82" s="277">
        <f>VLOOKUP(A82,'Fruchtfolge Tabellen'!$B$3:$E$231,4,FALSE)</f>
        <v>0</v>
      </c>
      <c r="AB82" s="277">
        <f t="shared" si="7"/>
        <v>0</v>
      </c>
      <c r="AC82" s="277">
        <f>VLOOKUP(AA82,'Fruchtfolge Tabellen'!$E$3:$Q$231,4,FALSE)*(AB82/1000)</f>
        <v>0</v>
      </c>
      <c r="AD82" s="277">
        <f>VLOOKUP(AA82,'Fruchtfolge Tabellen'!$E$3:$Q$231,5,FALSE)*(AB82/1000)</f>
        <v>0</v>
      </c>
      <c r="AE82" s="277">
        <f>VLOOKUP(AA82,'Fruchtfolge Tabellen'!$E$3:$Q$231,6,FALSE)*(AB82/1000)</f>
        <v>0</v>
      </c>
      <c r="AF82" s="277">
        <f>VLOOKUP(AA82,'Fruchtfolge Tabellen'!$E$3:$Q$231,7,FALSE)*(AB82/1000)</f>
        <v>0</v>
      </c>
      <c r="AG82" s="277">
        <f>VLOOKUP(AA82,'Fruchtfolge Tabellen'!$E$3:$Q$231,8,FALSE)*(AB82/1000)</f>
        <v>0</v>
      </c>
      <c r="AH82" s="277">
        <f>VLOOKUP(AA82,'Fruchtfolge Tabellen'!$E$3:$Q$231,9,FALSE)*(AB82/1000)</f>
        <v>0</v>
      </c>
      <c r="AI82" s="277">
        <f>VLOOKUP(AA82,'Fruchtfolge Tabellen'!$E$3:$Q$231,10,FALSE)*(AB82/1000)</f>
        <v>0</v>
      </c>
      <c r="AJ82" s="277">
        <f>VLOOKUP(AA82,'Fruchtfolge Tabellen'!$E$3:$Q$231,11,FALSE)*(AB82/1000)</f>
        <v>0</v>
      </c>
      <c r="AK82" s="277">
        <f>VLOOKUP(AA82,'Fruchtfolge Tabellen'!$E$3:$Q$231,12,FALSE)*(AB82/1000)</f>
        <v>0</v>
      </c>
      <c r="AL82" s="277">
        <f>VLOOKUP(AA82,'Fruchtfolge Tabellen'!$E$3:$Q$231,13,FALSE)*(AB82/1000)</f>
        <v>0</v>
      </c>
      <c r="AM82" s="277">
        <f>VLOOKUP(A82,'Fruchtfolge Tabellen'!$B$3:$E$231,4,FALSE)</f>
        <v>0</v>
      </c>
      <c r="AN82" s="277">
        <f t="shared" si="14"/>
        <v>0</v>
      </c>
      <c r="AO82" s="277">
        <f>VLOOKUP(AM82,'Fruchtfolge Tabellen'!$E$3:$Q$231,4,FALSE)*(AN82/1000)</f>
        <v>0</v>
      </c>
      <c r="AP82" s="277">
        <f>VLOOKUP(AM82,'Fruchtfolge Tabellen'!$E$3:$Q$231,5,FALSE)*(AN82/1000)</f>
        <v>0</v>
      </c>
      <c r="AQ82" s="277">
        <f>VLOOKUP(AM82,'Fruchtfolge Tabellen'!$E$3:$Q$231,6,FALSE)*(AN82/1000)</f>
        <v>0</v>
      </c>
      <c r="AR82" s="277">
        <f>VLOOKUP(AM82,'Fruchtfolge Tabellen'!$E$3:$Q$231,7,FALSE)*(AN82/1000)</f>
        <v>0</v>
      </c>
      <c r="AS82" s="277">
        <f>VLOOKUP(AM82,'Fruchtfolge Tabellen'!$E$3:$Q$231,8,FALSE)*(AN82/1000)</f>
        <v>0</v>
      </c>
      <c r="AT82" s="277">
        <f>VLOOKUP(AM82,'Fruchtfolge Tabellen'!$E$3:$Q$231,9,FALSE)*(AN82/1000)</f>
        <v>0</v>
      </c>
      <c r="AU82" s="277">
        <f>VLOOKUP(AM82,'Fruchtfolge Tabellen'!$E$3:$Q$231,10,FALSE)*(AN82/1000)</f>
        <v>0</v>
      </c>
      <c r="AV82" s="277">
        <f>VLOOKUP(AM82,'Fruchtfolge Tabellen'!$E$3:$Q$231,11,FALSE)*(AN82/1000)</f>
        <v>0</v>
      </c>
      <c r="AW82" s="277">
        <f>VLOOKUP(AM82,'Fruchtfolge Tabellen'!$E$3:$Q$231,12,FALSE)*(AN82/1000)</f>
        <v>0</v>
      </c>
      <c r="AX82" s="277">
        <f>VLOOKUP(AM82,'Fruchtfolge Tabellen'!$E$3:$Q$231,13,FALSE)*(AN82/1000)</f>
        <v>0</v>
      </c>
      <c r="AY82" s="277">
        <f t="shared" si="16"/>
        <v>0</v>
      </c>
      <c r="AZ82" s="277">
        <f t="shared" si="16"/>
        <v>0</v>
      </c>
      <c r="BA82" s="277">
        <f t="shared" si="16"/>
        <v>0</v>
      </c>
      <c r="BB82" s="277">
        <f t="shared" si="10"/>
        <v>0</v>
      </c>
      <c r="BC82" s="277">
        <f t="shared" si="10"/>
        <v>0</v>
      </c>
      <c r="BD82" s="277">
        <f t="shared" si="10"/>
        <v>0</v>
      </c>
      <c r="BE82" s="277">
        <f t="shared" si="10"/>
        <v>0</v>
      </c>
      <c r="BF82" s="277">
        <f t="shared" si="10"/>
        <v>0</v>
      </c>
      <c r="BG82" s="277">
        <f t="shared" si="10"/>
        <v>0</v>
      </c>
      <c r="BH82" s="277">
        <f t="shared" si="10"/>
        <v>0</v>
      </c>
      <c r="BI82" s="277">
        <f t="shared" si="10"/>
        <v>0</v>
      </c>
    </row>
    <row r="83" spans="1:61" ht="19.149999999999999" customHeight="1" thickBot="1" x14ac:dyDescent="0.4">
      <c r="A83" s="724" t="s">
        <v>669</v>
      </c>
      <c r="B83" s="804"/>
      <c r="C83" s="724"/>
      <c r="D83" s="411"/>
      <c r="E83" s="804"/>
      <c r="F83" s="724"/>
      <c r="G83" s="411"/>
      <c r="H83" s="804"/>
      <c r="I83" s="724"/>
      <c r="J83" s="411"/>
      <c r="K83" s="865"/>
      <c r="L83" s="865"/>
      <c r="M83" s="865"/>
      <c r="N83" s="865"/>
      <c r="O83" s="277">
        <f>VLOOKUP(A83,'Fruchtfolge Tabellen'!$B$3:$E$231,4,FALSE)</f>
        <v>0</v>
      </c>
      <c r="P83" s="277">
        <f t="shared" si="15"/>
        <v>0</v>
      </c>
      <c r="Q83" s="277">
        <f>VLOOKUP(O83,'Fruchtfolge Tabellen'!$E$3:$Q$231,4,FALSE)*(P83/1000)</f>
        <v>0</v>
      </c>
      <c r="R83" s="277">
        <f>VLOOKUP(O83,'Fruchtfolge Tabellen'!$E$3:$Q$231,5,FALSE)*(P83/1000)</f>
        <v>0</v>
      </c>
      <c r="S83" s="277">
        <f>VLOOKUP(O83,'Fruchtfolge Tabellen'!$E$3:$Q$231,6,FALSE)*(P83/1000)</f>
        <v>0</v>
      </c>
      <c r="T83" s="277">
        <f>VLOOKUP(O83,'Fruchtfolge Tabellen'!$E$3:$Q$231,7,FALSE)*(P83/1000)</f>
        <v>0</v>
      </c>
      <c r="U83" s="277">
        <f>VLOOKUP(O83,'Fruchtfolge Tabellen'!$E$3:$Q$231,8,FALSE)*(P83/1000)</f>
        <v>0</v>
      </c>
      <c r="V83" s="277">
        <f>VLOOKUP(O83,'Fruchtfolge Tabellen'!$E$3:$Q$231,9,FALSE)*(P83/1000)</f>
        <v>0</v>
      </c>
      <c r="W83" s="277">
        <f>VLOOKUP(O83,'Fruchtfolge Tabellen'!$E$3:$Q$231,10,FALSE)*(P83/1000)</f>
        <v>0</v>
      </c>
      <c r="X83" s="277">
        <f>VLOOKUP(O83,'Fruchtfolge Tabellen'!$E$3:$Q$231,11,FALSE)*(P83/1000)</f>
        <v>0</v>
      </c>
      <c r="Y83" s="277">
        <f>VLOOKUP(O83,'Fruchtfolge Tabellen'!$E$3:$Q$231,12,FALSE)*(P83/1000)</f>
        <v>0</v>
      </c>
      <c r="Z83" s="277">
        <f>VLOOKUP(O83,'Fruchtfolge Tabellen'!$E$3:$Q$231,13,FALSE)*(P83/1000)</f>
        <v>0</v>
      </c>
      <c r="AA83" s="277">
        <f>VLOOKUP(A83,'Fruchtfolge Tabellen'!$B$3:$E$231,4,FALSE)</f>
        <v>0</v>
      </c>
      <c r="AB83" s="277">
        <f t="shared" si="7"/>
        <v>0</v>
      </c>
      <c r="AC83" s="277">
        <f>VLOOKUP(AA83,'Fruchtfolge Tabellen'!$E$3:$Q$231,4,FALSE)*(AB83/1000)</f>
        <v>0</v>
      </c>
      <c r="AD83" s="277">
        <f>VLOOKUP(AA83,'Fruchtfolge Tabellen'!$E$3:$Q$231,5,FALSE)*(AB83/1000)</f>
        <v>0</v>
      </c>
      <c r="AE83" s="277">
        <f>VLOOKUP(AA83,'Fruchtfolge Tabellen'!$E$3:$Q$231,6,FALSE)*(AB83/1000)</f>
        <v>0</v>
      </c>
      <c r="AF83" s="277">
        <f>VLOOKUP(AA83,'Fruchtfolge Tabellen'!$E$3:$Q$231,7,FALSE)*(AB83/1000)</f>
        <v>0</v>
      </c>
      <c r="AG83" s="277">
        <f>VLOOKUP(AA83,'Fruchtfolge Tabellen'!$E$3:$Q$231,8,FALSE)*(AB83/1000)</f>
        <v>0</v>
      </c>
      <c r="AH83" s="277">
        <f>VLOOKUP(AA83,'Fruchtfolge Tabellen'!$E$3:$Q$231,9,FALSE)*(AB83/1000)</f>
        <v>0</v>
      </c>
      <c r="AI83" s="277">
        <f>VLOOKUP(AA83,'Fruchtfolge Tabellen'!$E$3:$Q$231,10,FALSE)*(AB83/1000)</f>
        <v>0</v>
      </c>
      <c r="AJ83" s="277">
        <f>VLOOKUP(AA83,'Fruchtfolge Tabellen'!$E$3:$Q$231,11,FALSE)*(AB83/1000)</f>
        <v>0</v>
      </c>
      <c r="AK83" s="277">
        <f>VLOOKUP(AA83,'Fruchtfolge Tabellen'!$E$3:$Q$231,12,FALSE)*(AB83/1000)</f>
        <v>0</v>
      </c>
      <c r="AL83" s="277">
        <f>VLOOKUP(AA83,'Fruchtfolge Tabellen'!$E$3:$Q$231,13,FALSE)*(AB83/1000)</f>
        <v>0</v>
      </c>
      <c r="AM83" s="277">
        <f>VLOOKUP(A83,'Fruchtfolge Tabellen'!$B$3:$E$231,4,FALSE)</f>
        <v>0</v>
      </c>
      <c r="AN83" s="277">
        <f t="shared" si="14"/>
        <v>0</v>
      </c>
      <c r="AO83" s="277">
        <f>VLOOKUP(AM83,'Fruchtfolge Tabellen'!$E$3:$Q$231,4,FALSE)*(AN83/1000)</f>
        <v>0</v>
      </c>
      <c r="AP83" s="277">
        <f>VLOOKUP(AM83,'Fruchtfolge Tabellen'!$E$3:$Q$231,5,FALSE)*(AN83/1000)</f>
        <v>0</v>
      </c>
      <c r="AQ83" s="277">
        <f>VLOOKUP(AM83,'Fruchtfolge Tabellen'!$E$3:$Q$231,6,FALSE)*(AN83/1000)</f>
        <v>0</v>
      </c>
      <c r="AR83" s="277">
        <f>VLOOKUP(AM83,'Fruchtfolge Tabellen'!$E$3:$Q$231,7,FALSE)*(AN83/1000)</f>
        <v>0</v>
      </c>
      <c r="AS83" s="277">
        <f>VLOOKUP(AM83,'Fruchtfolge Tabellen'!$E$3:$Q$231,8,FALSE)*(AN83/1000)</f>
        <v>0</v>
      </c>
      <c r="AT83" s="277">
        <f>VLOOKUP(AM83,'Fruchtfolge Tabellen'!$E$3:$Q$231,9,FALSE)*(AN83/1000)</f>
        <v>0</v>
      </c>
      <c r="AU83" s="277">
        <f>VLOOKUP(AM83,'Fruchtfolge Tabellen'!$E$3:$Q$231,10,FALSE)*(AN83/1000)</f>
        <v>0</v>
      </c>
      <c r="AV83" s="277">
        <f>VLOOKUP(AM83,'Fruchtfolge Tabellen'!$E$3:$Q$231,11,FALSE)*(AN83/1000)</f>
        <v>0</v>
      </c>
      <c r="AW83" s="277">
        <f>VLOOKUP(AM83,'Fruchtfolge Tabellen'!$E$3:$Q$231,12,FALSE)*(AN83/1000)</f>
        <v>0</v>
      </c>
      <c r="AX83" s="277">
        <f>VLOOKUP(AM83,'Fruchtfolge Tabellen'!$E$3:$Q$231,13,FALSE)*(AN83/1000)</f>
        <v>0</v>
      </c>
      <c r="AY83" s="277">
        <f t="shared" si="16"/>
        <v>0</v>
      </c>
      <c r="AZ83" s="277">
        <f t="shared" si="16"/>
        <v>0</v>
      </c>
      <c r="BA83" s="277">
        <f t="shared" si="16"/>
        <v>0</v>
      </c>
      <c r="BB83" s="277">
        <f t="shared" ref="BB83:BI84" si="17">AVERAGE(S83,AE83,AQ83)</f>
        <v>0</v>
      </c>
      <c r="BC83" s="277">
        <f t="shared" si="17"/>
        <v>0</v>
      </c>
      <c r="BD83" s="277">
        <f t="shared" si="17"/>
        <v>0</v>
      </c>
      <c r="BE83" s="277">
        <f t="shared" si="17"/>
        <v>0</v>
      </c>
      <c r="BF83" s="277">
        <f t="shared" si="17"/>
        <v>0</v>
      </c>
      <c r="BG83" s="277">
        <f t="shared" si="17"/>
        <v>0</v>
      </c>
      <c r="BH83" s="277">
        <f t="shared" si="17"/>
        <v>0</v>
      </c>
      <c r="BI83" s="277">
        <f t="shared" si="17"/>
        <v>0</v>
      </c>
    </row>
    <row r="84" spans="1:61" ht="19.149999999999999" customHeight="1" thickBot="1" x14ac:dyDescent="0.4">
      <c r="A84" s="937" t="s">
        <v>669</v>
      </c>
      <c r="B84" s="804"/>
      <c r="C84" s="724"/>
      <c r="D84" s="411"/>
      <c r="E84" s="804"/>
      <c r="F84" s="724"/>
      <c r="G84" s="411"/>
      <c r="H84" s="804"/>
      <c r="I84" s="724"/>
      <c r="J84" s="411"/>
      <c r="K84" s="865"/>
      <c r="L84" s="865"/>
      <c r="M84" s="865"/>
      <c r="N84" s="865"/>
      <c r="O84" s="277">
        <f>VLOOKUP(A84,'Fruchtfolge Tabellen'!$B$3:$E$231,4,FALSE)</f>
        <v>0</v>
      </c>
      <c r="P84" s="277">
        <f t="shared" si="15"/>
        <v>0</v>
      </c>
      <c r="Q84" s="277">
        <f>VLOOKUP(O84,'Fruchtfolge Tabellen'!$E$3:$Q$231,4,FALSE)*(P84/1000)</f>
        <v>0</v>
      </c>
      <c r="R84" s="277">
        <f>VLOOKUP(O84,'Fruchtfolge Tabellen'!$E$3:$Q$231,5,FALSE)*(P84/1000)</f>
        <v>0</v>
      </c>
      <c r="S84" s="277">
        <f>VLOOKUP(O84,'Fruchtfolge Tabellen'!$E$3:$Q$231,6,FALSE)*(P84/1000)</f>
        <v>0</v>
      </c>
      <c r="T84" s="277">
        <f>VLOOKUP(O84,'Fruchtfolge Tabellen'!$E$3:$Q$231,7,FALSE)*(P84/1000)</f>
        <v>0</v>
      </c>
      <c r="U84" s="277">
        <f>VLOOKUP(O84,'Fruchtfolge Tabellen'!$E$3:$Q$231,8,FALSE)*(P84/1000)</f>
        <v>0</v>
      </c>
      <c r="V84" s="277">
        <f>VLOOKUP(O84,'Fruchtfolge Tabellen'!$E$3:$Q$231,9,FALSE)*(P84/1000)</f>
        <v>0</v>
      </c>
      <c r="W84" s="277">
        <f>VLOOKUP(O84,'Fruchtfolge Tabellen'!$E$3:$Q$231,10,FALSE)*(P84/1000)</f>
        <v>0</v>
      </c>
      <c r="X84" s="277">
        <f>VLOOKUP(O84,'Fruchtfolge Tabellen'!$E$3:$Q$231,11,FALSE)*(P84/1000)</f>
        <v>0</v>
      </c>
      <c r="Y84" s="277">
        <f>VLOOKUP(O84,'Fruchtfolge Tabellen'!$E$3:$Q$231,12,FALSE)*(P84/1000)</f>
        <v>0</v>
      </c>
      <c r="Z84" s="277">
        <f>VLOOKUP(O84,'Fruchtfolge Tabellen'!$E$3:$Q$231,13,FALSE)*(P84/1000)</f>
        <v>0</v>
      </c>
      <c r="AA84" s="277">
        <f>VLOOKUP(A84,'Fruchtfolge Tabellen'!$B$3:$E$231,4,FALSE)</f>
        <v>0</v>
      </c>
      <c r="AB84" s="277">
        <f t="shared" si="7"/>
        <v>0</v>
      </c>
      <c r="AC84" s="277">
        <f>VLOOKUP(AA84,'Fruchtfolge Tabellen'!$E$3:$Q$231,4,FALSE)*(AB84/1000)</f>
        <v>0</v>
      </c>
      <c r="AD84" s="277">
        <f>VLOOKUP(AA84,'Fruchtfolge Tabellen'!$E$3:$Q$231,5,FALSE)*(AB84/1000)</f>
        <v>0</v>
      </c>
      <c r="AE84" s="277">
        <f>VLOOKUP(AA84,'Fruchtfolge Tabellen'!$E$3:$Q$231,6,FALSE)*(AB84/1000)</f>
        <v>0</v>
      </c>
      <c r="AF84" s="277">
        <f>VLOOKUP(AA84,'Fruchtfolge Tabellen'!$E$3:$Q$231,7,FALSE)*(AB84/1000)</f>
        <v>0</v>
      </c>
      <c r="AG84" s="277">
        <f>VLOOKUP(AA84,'Fruchtfolge Tabellen'!$E$3:$Q$231,8,FALSE)*(AB84/1000)</f>
        <v>0</v>
      </c>
      <c r="AH84" s="277">
        <f>VLOOKUP(AA84,'Fruchtfolge Tabellen'!$E$3:$Q$231,9,FALSE)*(AB84/1000)</f>
        <v>0</v>
      </c>
      <c r="AI84" s="277">
        <f>VLOOKUP(AA84,'Fruchtfolge Tabellen'!$E$3:$Q$231,10,FALSE)*(AB84/1000)</f>
        <v>0</v>
      </c>
      <c r="AJ84" s="277">
        <f>VLOOKUP(AA84,'Fruchtfolge Tabellen'!$E$3:$Q$231,11,FALSE)*(AB84/1000)</f>
        <v>0</v>
      </c>
      <c r="AK84" s="277">
        <f>VLOOKUP(AA84,'Fruchtfolge Tabellen'!$E$3:$Q$231,12,FALSE)*(AB84/1000)</f>
        <v>0</v>
      </c>
      <c r="AL84" s="277">
        <f>VLOOKUP(AA84,'Fruchtfolge Tabellen'!$E$3:$Q$231,13,FALSE)*(AB84/1000)</f>
        <v>0</v>
      </c>
      <c r="AM84" s="277">
        <f>VLOOKUP(A84,'Fruchtfolge Tabellen'!$B$3:$E$231,4,FALSE)</f>
        <v>0</v>
      </c>
      <c r="AN84" s="277">
        <f t="shared" si="14"/>
        <v>0</v>
      </c>
      <c r="AO84" s="277">
        <f>VLOOKUP(AM84,'Fruchtfolge Tabellen'!$E$3:$Q$231,4,FALSE)*(AN84/1000)</f>
        <v>0</v>
      </c>
      <c r="AP84" s="277">
        <f>VLOOKUP(AM84,'Fruchtfolge Tabellen'!$E$3:$Q$231,5,FALSE)*(AN84/1000)</f>
        <v>0</v>
      </c>
      <c r="AQ84" s="277">
        <f>VLOOKUP(AM84,'Fruchtfolge Tabellen'!$E$3:$Q$231,6,FALSE)*(AN84/1000)</f>
        <v>0</v>
      </c>
      <c r="AR84" s="277">
        <f>VLOOKUP(AM84,'Fruchtfolge Tabellen'!$E$3:$Q$231,7,FALSE)*(AN84/1000)</f>
        <v>0</v>
      </c>
      <c r="AS84" s="277">
        <f>VLOOKUP(AM84,'Fruchtfolge Tabellen'!$E$3:$Q$231,8,FALSE)*(AN84/1000)</f>
        <v>0</v>
      </c>
      <c r="AT84" s="277">
        <f>VLOOKUP(AM84,'Fruchtfolge Tabellen'!$E$3:$Q$231,9,FALSE)*(AN84/1000)</f>
        <v>0</v>
      </c>
      <c r="AU84" s="277">
        <f>VLOOKUP(AM84,'Fruchtfolge Tabellen'!$E$3:$Q$231,10,FALSE)*(AN84/1000)</f>
        <v>0</v>
      </c>
      <c r="AV84" s="277">
        <f>VLOOKUP(AM84,'Fruchtfolge Tabellen'!$E$3:$Q$231,11,FALSE)*(AN84/1000)</f>
        <v>0</v>
      </c>
      <c r="AW84" s="277">
        <f>VLOOKUP(AM84,'Fruchtfolge Tabellen'!$E$3:$Q$231,12,FALSE)*(AN84/1000)</f>
        <v>0</v>
      </c>
      <c r="AX84" s="277">
        <f>VLOOKUP(AM84,'Fruchtfolge Tabellen'!$E$3:$Q$231,13,FALSE)*(AN84/1000)</f>
        <v>0</v>
      </c>
      <c r="AY84" s="277">
        <f t="shared" si="16"/>
        <v>0</v>
      </c>
      <c r="AZ84" s="277">
        <f t="shared" si="16"/>
        <v>0</v>
      </c>
      <c r="BA84" s="277">
        <f t="shared" si="16"/>
        <v>0</v>
      </c>
      <c r="BB84" s="277">
        <f t="shared" si="17"/>
        <v>0</v>
      </c>
      <c r="BC84" s="277">
        <f t="shared" si="17"/>
        <v>0</v>
      </c>
      <c r="BD84" s="277">
        <f t="shared" si="17"/>
        <v>0</v>
      </c>
      <c r="BE84" s="277">
        <f t="shared" si="17"/>
        <v>0</v>
      </c>
      <c r="BF84" s="277">
        <f t="shared" si="17"/>
        <v>0</v>
      </c>
      <c r="BG84" s="277">
        <f t="shared" si="17"/>
        <v>0</v>
      </c>
      <c r="BH84" s="277">
        <f t="shared" si="17"/>
        <v>0</v>
      </c>
      <c r="BI84" s="277">
        <f t="shared" si="17"/>
        <v>0</v>
      </c>
    </row>
    <row r="85" spans="1:61" x14ac:dyDescent="0.35">
      <c r="A85" s="938" t="s">
        <v>87</v>
      </c>
      <c r="B85" s="939">
        <f>SUM(B6:B84)</f>
        <v>0</v>
      </c>
      <c r="C85" s="938"/>
      <c r="D85" s="940"/>
      <c r="E85" s="939">
        <f>SUM(E6:E84)</f>
        <v>0</v>
      </c>
      <c r="F85" s="938"/>
      <c r="G85" s="940"/>
      <c r="H85" s="939">
        <f>SUM(H6:H84)</f>
        <v>0</v>
      </c>
      <c r="I85" s="938"/>
      <c r="J85" s="941"/>
      <c r="K85" s="932"/>
      <c r="L85" s="865"/>
      <c r="M85" s="865"/>
      <c r="N85" s="865"/>
      <c r="O85" s="1403">
        <f>Betriebsdaten!$B$29</f>
        <v>2022</v>
      </c>
      <c r="P85" s="1404"/>
      <c r="Q85" s="1404"/>
      <c r="R85" s="1404"/>
      <c r="S85" s="1404"/>
      <c r="T85" s="1405"/>
      <c r="U85" s="1405"/>
      <c r="V85" s="1404"/>
      <c r="W85" s="1404"/>
      <c r="X85" s="1404"/>
      <c r="Y85" s="1404"/>
      <c r="Z85" s="1406"/>
      <c r="AA85" s="1407">
        <f>Betriebsdaten!$B$30</f>
        <v>2021</v>
      </c>
      <c r="AB85" s="1408"/>
      <c r="AC85" s="1408"/>
      <c r="AD85" s="1408"/>
      <c r="AE85" s="1408"/>
      <c r="AF85" s="1409"/>
      <c r="AG85" s="1409"/>
      <c r="AH85" s="1408"/>
      <c r="AI85" s="1408"/>
      <c r="AJ85" s="1408"/>
      <c r="AK85" s="1408"/>
      <c r="AL85" s="1410"/>
      <c r="AM85" s="1411">
        <f>Betriebsdaten!$B$31</f>
        <v>2020</v>
      </c>
      <c r="AN85" s="1412"/>
      <c r="AO85" s="1412"/>
      <c r="AP85" s="1412"/>
      <c r="AQ85" s="1412"/>
      <c r="AR85" s="1413"/>
      <c r="AS85" s="1413"/>
      <c r="AT85" s="1412"/>
      <c r="AU85" s="1412"/>
      <c r="AV85" s="1412"/>
      <c r="AW85" s="1412"/>
      <c r="AX85" s="1412"/>
      <c r="AY85" s="1414" t="s">
        <v>36</v>
      </c>
      <c r="AZ85" s="1415"/>
      <c r="BA85" s="1415"/>
      <c r="BB85" s="1415"/>
      <c r="BC85" s="1416"/>
      <c r="BD85" s="1416"/>
      <c r="BE85" s="1415"/>
      <c r="BF85" s="1415"/>
      <c r="BG85" s="1415"/>
      <c r="BH85" s="1415"/>
      <c r="BI85" s="1417"/>
    </row>
    <row r="86" spans="1:61" ht="17.5" x14ac:dyDescent="0.45">
      <c r="A86" s="1468" t="s">
        <v>652</v>
      </c>
      <c r="B86" s="1468"/>
      <c r="C86" s="1468"/>
      <c r="D86" s="1468"/>
      <c r="E86" s="1468"/>
      <c r="F86" s="1468"/>
      <c r="G86" s="1468"/>
      <c r="H86" s="1468"/>
      <c r="I86" s="1468"/>
      <c r="J86" s="1468"/>
      <c r="K86" s="1468"/>
      <c r="L86" s="1468"/>
      <c r="M86" s="1468"/>
      <c r="N86" s="1468"/>
      <c r="O86" s="1418" t="s">
        <v>38</v>
      </c>
      <c r="P86" s="1419"/>
      <c r="Q86" s="745" t="s">
        <v>32</v>
      </c>
      <c r="R86" s="746" t="s">
        <v>13</v>
      </c>
      <c r="S86" s="747" t="s">
        <v>668</v>
      </c>
      <c r="T86" s="748" t="s">
        <v>867</v>
      </c>
      <c r="U86" s="748" t="s">
        <v>868</v>
      </c>
      <c r="V86" s="749" t="s">
        <v>16</v>
      </c>
      <c r="W86" s="748" t="s">
        <v>611</v>
      </c>
      <c r="X86" s="746" t="s">
        <v>18</v>
      </c>
      <c r="Y86" s="746" t="s">
        <v>19</v>
      </c>
      <c r="Z86" s="750" t="s">
        <v>20</v>
      </c>
      <c r="AA86" s="1424" t="s">
        <v>38</v>
      </c>
      <c r="AB86" s="1424"/>
      <c r="AC86" s="751" t="s">
        <v>32</v>
      </c>
      <c r="AD86" s="752" t="s">
        <v>13</v>
      </c>
      <c r="AE86" s="753" t="s">
        <v>668</v>
      </c>
      <c r="AF86" s="754" t="s">
        <v>867</v>
      </c>
      <c r="AG86" s="754" t="s">
        <v>868</v>
      </c>
      <c r="AH86" s="755" t="s">
        <v>16</v>
      </c>
      <c r="AI86" s="754" t="s">
        <v>611</v>
      </c>
      <c r="AJ86" s="752" t="s">
        <v>18</v>
      </c>
      <c r="AK86" s="752" t="s">
        <v>19</v>
      </c>
      <c r="AL86" s="756" t="s">
        <v>20</v>
      </c>
      <c r="AM86" s="1433" t="s">
        <v>38</v>
      </c>
      <c r="AN86" s="1433"/>
      <c r="AO86" s="757" t="s">
        <v>32</v>
      </c>
      <c r="AP86" s="758" t="s">
        <v>13</v>
      </c>
      <c r="AQ86" s="759" t="s">
        <v>668</v>
      </c>
      <c r="AR86" s="760" t="s">
        <v>867</v>
      </c>
      <c r="AS86" s="760" t="s">
        <v>868</v>
      </c>
      <c r="AT86" s="761" t="s">
        <v>16</v>
      </c>
      <c r="AU86" s="760" t="s">
        <v>611</v>
      </c>
      <c r="AV86" s="758" t="s">
        <v>18</v>
      </c>
      <c r="AW86" s="758" t="s">
        <v>19</v>
      </c>
      <c r="AX86" s="762" t="s">
        <v>20</v>
      </c>
      <c r="AY86" s="1426" t="s">
        <v>38</v>
      </c>
      <c r="AZ86" s="763" t="s">
        <v>32</v>
      </c>
      <c r="BA86" s="764" t="s">
        <v>13</v>
      </c>
      <c r="BB86" s="765" t="s">
        <v>668</v>
      </c>
      <c r="BC86" s="766" t="s">
        <v>867</v>
      </c>
      <c r="BD86" s="766" t="s">
        <v>868</v>
      </c>
      <c r="BE86" s="767" t="s">
        <v>16</v>
      </c>
      <c r="BF86" s="766" t="s">
        <v>611</v>
      </c>
      <c r="BG86" s="764" t="s">
        <v>18</v>
      </c>
      <c r="BH86" s="764" t="s">
        <v>19</v>
      </c>
      <c r="BI86" s="768" t="s">
        <v>20</v>
      </c>
    </row>
    <row r="87" spans="1:61" ht="19" thickBot="1" x14ac:dyDescent="0.4">
      <c r="A87" s="1468"/>
      <c r="B87" s="1468"/>
      <c r="C87" s="1468"/>
      <c r="D87" s="1468"/>
      <c r="E87" s="1468"/>
      <c r="F87" s="1468"/>
      <c r="G87" s="1468"/>
      <c r="H87" s="1468"/>
      <c r="I87" s="1468"/>
      <c r="J87" s="1468"/>
      <c r="K87" s="1468"/>
      <c r="L87" s="1468"/>
      <c r="M87" s="1468"/>
      <c r="N87" s="1468"/>
      <c r="O87" s="1420"/>
      <c r="P87" s="1421"/>
      <c r="Q87" s="769" t="s">
        <v>1125</v>
      </c>
      <c r="R87" s="769" t="s">
        <v>1125</v>
      </c>
      <c r="S87" s="769" t="s">
        <v>1125</v>
      </c>
      <c r="T87" s="770" t="s">
        <v>1125</v>
      </c>
      <c r="U87" s="770" t="s">
        <v>1125</v>
      </c>
      <c r="V87" s="769" t="s">
        <v>1125</v>
      </c>
      <c r="W87" s="769" t="s">
        <v>1125</v>
      </c>
      <c r="X87" s="769" t="s">
        <v>1125</v>
      </c>
      <c r="Y87" s="769" t="s">
        <v>1125</v>
      </c>
      <c r="Z87" s="769" t="s">
        <v>1125</v>
      </c>
      <c r="AA87" s="1425"/>
      <c r="AB87" s="1425"/>
      <c r="AC87" s="771" t="s">
        <v>1125</v>
      </c>
      <c r="AD87" s="771" t="s">
        <v>1125</v>
      </c>
      <c r="AE87" s="771" t="s">
        <v>1125</v>
      </c>
      <c r="AF87" s="772" t="s">
        <v>1125</v>
      </c>
      <c r="AG87" s="772" t="s">
        <v>1125</v>
      </c>
      <c r="AH87" s="771" t="s">
        <v>1125</v>
      </c>
      <c r="AI87" s="771" t="s">
        <v>1125</v>
      </c>
      <c r="AJ87" s="771" t="s">
        <v>1125</v>
      </c>
      <c r="AK87" s="771" t="s">
        <v>1125</v>
      </c>
      <c r="AL87" s="771" t="s">
        <v>1125</v>
      </c>
      <c r="AM87" s="1434"/>
      <c r="AN87" s="1434"/>
      <c r="AO87" s="773" t="s">
        <v>1125</v>
      </c>
      <c r="AP87" s="773" t="s">
        <v>1125</v>
      </c>
      <c r="AQ87" s="773" t="s">
        <v>1125</v>
      </c>
      <c r="AR87" s="774" t="s">
        <v>1125</v>
      </c>
      <c r="AS87" s="774" t="s">
        <v>1125</v>
      </c>
      <c r="AT87" s="773" t="s">
        <v>1125</v>
      </c>
      <c r="AU87" s="773" t="s">
        <v>1125</v>
      </c>
      <c r="AV87" s="773" t="s">
        <v>1125</v>
      </c>
      <c r="AW87" s="773" t="s">
        <v>1125</v>
      </c>
      <c r="AX87" s="773" t="s">
        <v>1125</v>
      </c>
      <c r="AY87" s="1427"/>
      <c r="AZ87" s="775" t="s">
        <v>1125</v>
      </c>
      <c r="BA87" s="775" t="s">
        <v>1125</v>
      </c>
      <c r="BB87" s="775" t="s">
        <v>1125</v>
      </c>
      <c r="BC87" s="776" t="s">
        <v>1125</v>
      </c>
      <c r="BD87" s="776" t="s">
        <v>1125</v>
      </c>
      <c r="BE87" s="775" t="s">
        <v>1125</v>
      </c>
      <c r="BF87" s="775" t="s">
        <v>1125</v>
      </c>
      <c r="BG87" s="775" t="s">
        <v>1125</v>
      </c>
      <c r="BH87" s="775" t="s">
        <v>1125</v>
      </c>
      <c r="BI87" s="775" t="s">
        <v>1125</v>
      </c>
    </row>
    <row r="88" spans="1:61" ht="16" thickBot="1" x14ac:dyDescent="0.4">
      <c r="A88" s="1468"/>
      <c r="B88" s="1468"/>
      <c r="C88" s="1468"/>
      <c r="D88" s="1468"/>
      <c r="E88" s="1468"/>
      <c r="F88" s="1468"/>
      <c r="G88" s="1468"/>
      <c r="H88" s="1468"/>
      <c r="I88" s="1468"/>
      <c r="J88" s="1468"/>
      <c r="K88" s="1468"/>
      <c r="L88" s="1468"/>
      <c r="M88" s="1468"/>
      <c r="N88" s="1468"/>
      <c r="O88" s="1420"/>
      <c r="P88" s="1421"/>
      <c r="Q88" s="769"/>
      <c r="R88" s="769"/>
      <c r="S88" s="769"/>
      <c r="T88" s="769"/>
      <c r="U88" s="769"/>
      <c r="V88" s="769"/>
      <c r="W88" s="769"/>
      <c r="X88" s="769"/>
      <c r="Y88" s="769"/>
      <c r="Z88" s="769"/>
      <c r="AA88" s="1425"/>
      <c r="AB88" s="1425"/>
      <c r="AC88" s="771"/>
      <c r="AD88" s="771"/>
      <c r="AE88" s="771"/>
      <c r="AF88" s="771"/>
      <c r="AG88" s="771"/>
      <c r="AH88" s="771"/>
      <c r="AI88" s="771"/>
      <c r="AJ88" s="771"/>
      <c r="AK88" s="771"/>
      <c r="AL88" s="771"/>
      <c r="AM88" s="1434"/>
      <c r="AN88" s="1434"/>
      <c r="AO88" s="942"/>
      <c r="AP88" s="943"/>
      <c r="AQ88" s="943"/>
      <c r="AR88" s="943"/>
      <c r="AS88" s="943"/>
      <c r="AT88" s="943"/>
      <c r="AU88" s="943"/>
      <c r="AV88" s="943"/>
      <c r="AW88" s="943"/>
      <c r="AX88" s="944"/>
      <c r="AY88" s="1427"/>
      <c r="AZ88" s="775"/>
      <c r="BA88" s="775"/>
      <c r="BB88" s="775"/>
      <c r="BC88" s="775"/>
      <c r="BD88" s="775"/>
      <c r="BE88" s="775"/>
      <c r="BF88" s="775"/>
      <c r="BG88" s="775"/>
      <c r="BH88" s="775"/>
      <c r="BI88" s="775"/>
    </row>
    <row r="89" spans="1:61" ht="16.5" thickTop="1" thickBot="1" x14ac:dyDescent="0.4">
      <c r="A89" s="1468"/>
      <c r="B89" s="1468"/>
      <c r="C89" s="1468"/>
      <c r="D89" s="1468"/>
      <c r="E89" s="1468"/>
      <c r="F89" s="1468"/>
      <c r="G89" s="1468"/>
      <c r="H89" s="1468"/>
      <c r="I89" s="1468"/>
      <c r="J89" s="1468"/>
      <c r="K89" s="1468"/>
      <c r="L89" s="1468"/>
      <c r="M89" s="1468"/>
      <c r="N89" s="1468"/>
      <c r="O89" s="1422"/>
      <c r="P89" s="1423"/>
      <c r="Q89" s="945">
        <f>SUM(Q6:Q84)</f>
        <v>0</v>
      </c>
      <c r="R89" s="945">
        <f t="shared" ref="R89:Z89" si="18">SUM(R6:R84)</f>
        <v>0</v>
      </c>
      <c r="S89" s="945">
        <f t="shared" si="18"/>
        <v>0</v>
      </c>
      <c r="T89" s="945">
        <f t="shared" si="18"/>
        <v>0</v>
      </c>
      <c r="U89" s="945">
        <f t="shared" si="18"/>
        <v>0</v>
      </c>
      <c r="V89" s="945">
        <f t="shared" si="18"/>
        <v>0</v>
      </c>
      <c r="W89" s="945">
        <f t="shared" si="18"/>
        <v>0</v>
      </c>
      <c r="X89" s="945">
        <f t="shared" si="18"/>
        <v>0</v>
      </c>
      <c r="Y89" s="945">
        <f t="shared" si="18"/>
        <v>0</v>
      </c>
      <c r="Z89" s="945">
        <f t="shared" si="18"/>
        <v>0</v>
      </c>
      <c r="AA89" s="1425"/>
      <c r="AB89" s="1425"/>
      <c r="AC89" s="945">
        <f>SUM(AC6:AC84)</f>
        <v>0</v>
      </c>
      <c r="AD89" s="945">
        <f t="shared" ref="AD89:AL89" si="19">SUM(AD6:AD84)</f>
        <v>0</v>
      </c>
      <c r="AE89" s="945">
        <f t="shared" si="19"/>
        <v>0</v>
      </c>
      <c r="AF89" s="945">
        <f t="shared" si="19"/>
        <v>0</v>
      </c>
      <c r="AG89" s="945">
        <f t="shared" si="19"/>
        <v>0</v>
      </c>
      <c r="AH89" s="945">
        <f t="shared" si="19"/>
        <v>0</v>
      </c>
      <c r="AI89" s="945">
        <f t="shared" si="19"/>
        <v>0</v>
      </c>
      <c r="AJ89" s="945">
        <f t="shared" si="19"/>
        <v>0</v>
      </c>
      <c r="AK89" s="945">
        <f t="shared" si="19"/>
        <v>0</v>
      </c>
      <c r="AL89" s="945">
        <f t="shared" si="19"/>
        <v>0</v>
      </c>
      <c r="AM89" s="1434"/>
      <c r="AN89" s="1434"/>
      <c r="AO89" s="945">
        <f>SUM(AO6:AO84)</f>
        <v>0</v>
      </c>
      <c r="AP89" s="945">
        <f t="shared" ref="AP89:AX89" si="20">SUM(AP6:AP84)</f>
        <v>0</v>
      </c>
      <c r="AQ89" s="945">
        <f t="shared" si="20"/>
        <v>0</v>
      </c>
      <c r="AR89" s="945">
        <f t="shared" si="20"/>
        <v>0</v>
      </c>
      <c r="AS89" s="945">
        <f t="shared" si="20"/>
        <v>0</v>
      </c>
      <c r="AT89" s="945">
        <f t="shared" si="20"/>
        <v>0</v>
      </c>
      <c r="AU89" s="945">
        <f t="shared" si="20"/>
        <v>0</v>
      </c>
      <c r="AV89" s="945">
        <f t="shared" si="20"/>
        <v>0</v>
      </c>
      <c r="AW89" s="945">
        <f t="shared" si="20"/>
        <v>0</v>
      </c>
      <c r="AX89" s="945">
        <f t="shared" si="20"/>
        <v>0</v>
      </c>
      <c r="AY89" s="1427"/>
      <c r="AZ89" s="945">
        <f>SUM(AZ6:AZ84)</f>
        <v>0</v>
      </c>
      <c r="BA89" s="945">
        <f t="shared" ref="BA89:BI89" si="21">SUM(BA6:BA84)</f>
        <v>0</v>
      </c>
      <c r="BB89" s="945">
        <f t="shared" si="21"/>
        <v>0</v>
      </c>
      <c r="BC89" s="945">
        <f t="shared" si="21"/>
        <v>0</v>
      </c>
      <c r="BD89" s="945">
        <f t="shared" si="21"/>
        <v>0</v>
      </c>
      <c r="BE89" s="945">
        <f t="shared" si="21"/>
        <v>0</v>
      </c>
      <c r="BF89" s="945">
        <f t="shared" si="21"/>
        <v>0</v>
      </c>
      <c r="BG89" s="945">
        <f t="shared" si="21"/>
        <v>0</v>
      </c>
      <c r="BH89" s="945">
        <f t="shared" si="21"/>
        <v>0</v>
      </c>
      <c r="BI89" s="945">
        <f t="shared" si="21"/>
        <v>0</v>
      </c>
    </row>
    <row r="90" spans="1:61" x14ac:dyDescent="0.35">
      <c r="A90" s="861"/>
      <c r="B90" s="861"/>
      <c r="C90" s="861"/>
      <c r="D90" s="861"/>
      <c r="E90" s="861"/>
      <c r="F90" s="861"/>
      <c r="G90" s="861"/>
      <c r="H90" s="861"/>
      <c r="I90" s="861"/>
      <c r="J90" s="861"/>
      <c r="K90" s="861"/>
      <c r="L90" s="861"/>
      <c r="M90" s="861"/>
      <c r="N90" s="861"/>
      <c r="O90" s="861"/>
      <c r="P90" s="861"/>
      <c r="Q90" s="861"/>
      <c r="R90" s="861"/>
      <c r="S90" s="861"/>
      <c r="T90" s="861"/>
      <c r="U90" s="861"/>
      <c r="V90" s="861"/>
      <c r="W90" s="861"/>
      <c r="X90" s="861"/>
      <c r="Y90" s="861"/>
      <c r="Z90" s="861"/>
      <c r="AA90" s="861"/>
      <c r="AB90" s="861"/>
      <c r="AC90" s="861"/>
      <c r="AD90" s="861"/>
      <c r="AE90" s="861"/>
      <c r="AF90" s="861"/>
      <c r="AG90" s="861"/>
      <c r="AH90" s="861"/>
      <c r="AI90" s="861"/>
      <c r="AJ90" s="861"/>
      <c r="AK90" s="861"/>
      <c r="AL90" s="861"/>
      <c r="AM90" s="861"/>
      <c r="AN90" s="861"/>
      <c r="AO90" s="861"/>
      <c r="AP90" s="861"/>
      <c r="AQ90" s="861"/>
      <c r="AR90" s="861"/>
      <c r="AS90" s="861"/>
      <c r="AT90" s="861"/>
      <c r="AU90" s="861"/>
      <c r="AV90" s="861"/>
      <c r="AW90" s="861"/>
      <c r="AX90" s="861"/>
      <c r="AY90" s="861"/>
      <c r="AZ90" s="861"/>
      <c r="BA90" s="861"/>
      <c r="BB90" s="861"/>
      <c r="BC90" s="861"/>
      <c r="BD90" s="861"/>
      <c r="BE90" s="861"/>
      <c r="BF90" s="861"/>
      <c r="BG90" s="861"/>
      <c r="BH90" s="861"/>
      <c r="BI90" s="861"/>
    </row>
    <row r="91" spans="1:61" x14ac:dyDescent="0.35">
      <c r="A91" s="861"/>
      <c r="B91" s="861"/>
      <c r="C91" s="861"/>
      <c r="D91" s="861"/>
      <c r="E91" s="861"/>
      <c r="F91" s="861"/>
      <c r="G91" s="861"/>
      <c r="H91" s="861"/>
      <c r="I91" s="861"/>
      <c r="J91" s="861"/>
      <c r="K91" s="861"/>
      <c r="L91" s="861"/>
      <c r="M91" s="861"/>
      <c r="N91" s="861"/>
      <c r="O91" s="861"/>
      <c r="P91" s="861"/>
      <c r="Q91" s="861"/>
      <c r="R91" s="861"/>
      <c r="S91" s="861"/>
      <c r="T91" s="861"/>
      <c r="U91" s="861"/>
      <c r="V91" s="861"/>
      <c r="W91" s="861"/>
      <c r="X91" s="861"/>
      <c r="Y91" s="861"/>
      <c r="Z91" s="861"/>
      <c r="AA91" s="861"/>
      <c r="AB91" s="861"/>
      <c r="AC91" s="861"/>
      <c r="AD91" s="861"/>
      <c r="AE91" s="861"/>
      <c r="AF91" s="861"/>
      <c r="AG91" s="861"/>
      <c r="AH91" s="861"/>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row>
    <row r="92" spans="1:61" x14ac:dyDescent="0.35">
      <c r="A92" s="861"/>
      <c r="B92" s="861"/>
      <c r="C92" s="861"/>
      <c r="D92" s="861"/>
      <c r="E92" s="861"/>
      <c r="F92" s="861"/>
      <c r="G92" s="861"/>
      <c r="H92" s="861"/>
      <c r="I92" s="861"/>
      <c r="J92" s="861"/>
      <c r="K92" s="861"/>
      <c r="L92" s="861"/>
      <c r="M92" s="861"/>
      <c r="N92" s="861"/>
      <c r="O92" s="861"/>
      <c r="P92" s="861"/>
      <c r="Q92" s="861"/>
      <c r="R92" s="861"/>
      <c r="S92" s="861"/>
      <c r="T92" s="861"/>
      <c r="U92" s="861"/>
      <c r="V92" s="861"/>
      <c r="W92" s="861"/>
      <c r="X92" s="861"/>
      <c r="Y92" s="861"/>
      <c r="Z92" s="861"/>
      <c r="AA92" s="861"/>
      <c r="AB92" s="861"/>
      <c r="AC92" s="861"/>
      <c r="AD92" s="861"/>
      <c r="AE92" s="861"/>
      <c r="AF92" s="861"/>
      <c r="AG92" s="861"/>
      <c r="AH92" s="861"/>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row>
    <row r="93" spans="1:61" x14ac:dyDescent="0.35">
      <c r="A93" s="861"/>
      <c r="B93" s="861"/>
      <c r="C93" s="861"/>
      <c r="D93" s="861"/>
      <c r="E93" s="861"/>
      <c r="F93" s="861"/>
      <c r="G93" s="861"/>
      <c r="H93" s="861"/>
      <c r="I93" s="861"/>
      <c r="J93" s="861"/>
      <c r="K93" s="861"/>
      <c r="L93" s="861"/>
      <c r="M93" s="861"/>
      <c r="N93" s="861"/>
      <c r="O93" s="861"/>
      <c r="P93" s="861"/>
      <c r="Q93" s="861"/>
      <c r="R93" s="861"/>
      <c r="S93" s="861"/>
      <c r="T93" s="861"/>
      <c r="U93" s="861"/>
      <c r="V93" s="861"/>
      <c r="W93" s="861"/>
      <c r="X93" s="861"/>
      <c r="Y93" s="861"/>
      <c r="Z93" s="861"/>
      <c r="AA93" s="861"/>
      <c r="AB93" s="861"/>
      <c r="AC93" s="861"/>
      <c r="AD93" s="861"/>
      <c r="AE93" s="861"/>
      <c r="AF93" s="861"/>
      <c r="AG93" s="861"/>
      <c r="AH93" s="861"/>
      <c r="AI93" s="861"/>
      <c r="AJ93" s="861"/>
      <c r="AK93" s="861"/>
      <c r="AL93" s="861"/>
      <c r="AM93" s="861"/>
      <c r="AN93" s="861"/>
      <c r="AO93" s="861"/>
      <c r="AP93" s="861"/>
      <c r="AQ93" s="861"/>
      <c r="AR93" s="861"/>
      <c r="AS93" s="861"/>
      <c r="AT93" s="861"/>
      <c r="AU93" s="861"/>
      <c r="AV93" s="861"/>
      <c r="AW93" s="861"/>
      <c r="AX93" s="861"/>
      <c r="AY93" s="861"/>
      <c r="AZ93" s="861"/>
      <c r="BA93" s="861"/>
      <c r="BB93" s="861"/>
      <c r="BC93" s="861"/>
      <c r="BD93" s="861"/>
      <c r="BE93" s="861"/>
      <c r="BF93" s="861"/>
      <c r="BG93" s="861"/>
      <c r="BH93" s="861"/>
      <c r="BI93" s="861"/>
    </row>
    <row r="94" spans="1:61" x14ac:dyDescent="0.35">
      <c r="A94" s="861"/>
      <c r="B94" s="861"/>
      <c r="C94" s="861"/>
      <c r="D94" s="861"/>
      <c r="E94" s="861"/>
      <c r="F94" s="861"/>
      <c r="G94" s="861"/>
      <c r="H94" s="861"/>
      <c r="I94" s="861"/>
      <c r="J94" s="861"/>
      <c r="K94" s="861"/>
      <c r="L94" s="861"/>
      <c r="M94" s="861"/>
      <c r="N94" s="861"/>
      <c r="O94" s="861"/>
      <c r="P94" s="861"/>
      <c r="Q94" s="861"/>
      <c r="R94" s="861"/>
      <c r="S94" s="861"/>
      <c r="T94" s="861"/>
      <c r="U94" s="861"/>
      <c r="V94" s="861"/>
      <c r="W94" s="861"/>
      <c r="X94" s="861"/>
      <c r="Y94" s="861"/>
      <c r="Z94" s="861"/>
      <c r="AA94" s="861"/>
      <c r="AB94" s="861"/>
      <c r="AC94" s="861"/>
      <c r="AD94" s="861"/>
      <c r="AE94" s="861"/>
      <c r="AF94" s="861"/>
      <c r="AG94" s="861"/>
      <c r="AH94" s="861"/>
      <c r="AI94" s="861"/>
      <c r="AJ94" s="861"/>
      <c r="AK94" s="861"/>
      <c r="AL94" s="861"/>
      <c r="AM94" s="861"/>
      <c r="AN94" s="861"/>
      <c r="AO94" s="861"/>
      <c r="AP94" s="861"/>
      <c r="AQ94" s="861"/>
      <c r="AR94" s="861"/>
      <c r="AS94" s="861"/>
      <c r="AT94" s="861"/>
      <c r="AU94" s="861"/>
      <c r="AV94" s="861"/>
      <c r="AW94" s="861"/>
      <c r="AX94" s="861"/>
      <c r="AY94" s="861"/>
      <c r="AZ94" s="861"/>
      <c r="BA94" s="861"/>
      <c r="BB94" s="861"/>
      <c r="BC94" s="861"/>
      <c r="BD94" s="861"/>
      <c r="BE94" s="861"/>
      <c r="BF94" s="861"/>
      <c r="BG94" s="861"/>
      <c r="BH94" s="861"/>
      <c r="BI94" s="861"/>
    </row>
  </sheetData>
  <mergeCells count="30">
    <mergeCell ref="A1:M1"/>
    <mergeCell ref="A2:M2"/>
    <mergeCell ref="B3:D3"/>
    <mergeCell ref="E3:G3"/>
    <mergeCell ref="H3:J3"/>
    <mergeCell ref="A3:A4"/>
    <mergeCell ref="AM3:AX3"/>
    <mergeCell ref="AY3:BI3"/>
    <mergeCell ref="O4:O5"/>
    <mergeCell ref="P4:P5"/>
    <mergeCell ref="AA4:AA5"/>
    <mergeCell ref="AB4:AB5"/>
    <mergeCell ref="AM4:AM5"/>
    <mergeCell ref="AN4:AN5"/>
    <mergeCell ref="O2:Q2"/>
    <mergeCell ref="AA2:AC2"/>
    <mergeCell ref="AM2:AO2"/>
    <mergeCell ref="AY2:BA2"/>
    <mergeCell ref="A86:N89"/>
    <mergeCell ref="AY4:AY5"/>
    <mergeCell ref="O85:Z85"/>
    <mergeCell ref="AA85:AL85"/>
    <mergeCell ref="AM85:AX85"/>
    <mergeCell ref="AY85:BI85"/>
    <mergeCell ref="O86:P89"/>
    <mergeCell ref="AA86:AB89"/>
    <mergeCell ref="AM86:AN89"/>
    <mergeCell ref="AY86:AY89"/>
    <mergeCell ref="O3:Z3"/>
    <mergeCell ref="AA3:AL3"/>
  </mergeCells>
  <hyperlinks>
    <hyperlink ref="A5" location="'Fruchtfolge Tabellen'!A1" display="Neue Kultur anlegen" xr:uid="{00000000-0004-0000-0C00-000000000000}"/>
  </hyperlinks>
  <pageMargins left="0.7" right="0.7" top="0.78740157499999996" bottom="0.78740157499999996" header="0.3" footer="0.3"/>
  <pageSetup paperSize="9" scale="53" orientation="portrait" r:id="rId1"/>
  <headerFooter>
    <oddHeader xml:space="preserve">&amp;LVerkauf pflanzlicher Produkte&amp;C&amp;D&amp;R&amp;G
</oddHeader>
  </headerFooter>
  <colBreaks count="4" manualBreakCount="4">
    <brk id="11" max="36" man="1"/>
    <brk id="26" max="1048575" man="1"/>
    <brk id="38" max="1048575" man="1"/>
    <brk id="50" max="1048575" man="1"/>
  </colBreaks>
  <drawing r:id="rId2"/>
  <legacyDrawing r:id="rId3"/>
  <legacyDrawingHF r:id="rId4"/>
  <controls>
    <mc:AlternateContent xmlns:mc="http://schemas.openxmlformats.org/markup-compatibility/2006">
      <mc:Choice Requires="x14">
        <control shapeId="95320" r:id="rId5" name="ComboBox79">
          <controlPr autoLine="0" autoPict="0" linkedCell="A49" listFillRange="'Fruchtfolge Tabellen'!$B$3:$B$231" r:id="rId6">
            <anchor moveWithCells="1">
              <from>
                <xdr:col>0</xdr:col>
                <xdr:colOff>0</xdr:colOff>
                <xdr:row>48</xdr:row>
                <xdr:rowOff>0</xdr:rowOff>
              </from>
              <to>
                <xdr:col>1</xdr:col>
                <xdr:colOff>0</xdr:colOff>
                <xdr:row>49</xdr:row>
                <xdr:rowOff>0</xdr:rowOff>
              </to>
            </anchor>
          </controlPr>
        </control>
      </mc:Choice>
      <mc:Fallback>
        <control shapeId="95320" r:id="rId5" name="ComboBox79"/>
      </mc:Fallback>
    </mc:AlternateContent>
    <mc:AlternateContent xmlns:mc="http://schemas.openxmlformats.org/markup-compatibility/2006">
      <mc:Choice Requires="x14">
        <control shapeId="95319" r:id="rId7" name="ComboBox78">
          <controlPr autoLine="0" autoPict="0" linkedCell="A48" listFillRange="'Fruchtfolge Tabellen'!$B$3:$B$231" r:id="rId8">
            <anchor moveWithCells="1">
              <from>
                <xdr:col>0</xdr:col>
                <xdr:colOff>0</xdr:colOff>
                <xdr:row>47</xdr:row>
                <xdr:rowOff>0</xdr:rowOff>
              </from>
              <to>
                <xdr:col>1</xdr:col>
                <xdr:colOff>0</xdr:colOff>
                <xdr:row>48</xdr:row>
                <xdr:rowOff>0</xdr:rowOff>
              </to>
            </anchor>
          </controlPr>
        </control>
      </mc:Choice>
      <mc:Fallback>
        <control shapeId="95319" r:id="rId7" name="ComboBox78"/>
      </mc:Fallback>
    </mc:AlternateContent>
    <mc:AlternateContent xmlns:mc="http://schemas.openxmlformats.org/markup-compatibility/2006">
      <mc:Choice Requires="x14">
        <control shapeId="95318" r:id="rId9" name="ComboBox77">
          <controlPr autoLine="0" autoPict="0" linkedCell="A47" listFillRange="'Fruchtfolge Tabellen'!$B$3:$B$231" r:id="rId10">
            <anchor moveWithCells="1">
              <from>
                <xdr:col>0</xdr:col>
                <xdr:colOff>0</xdr:colOff>
                <xdr:row>46</xdr:row>
                <xdr:rowOff>0</xdr:rowOff>
              </from>
              <to>
                <xdr:col>1</xdr:col>
                <xdr:colOff>0</xdr:colOff>
                <xdr:row>47</xdr:row>
                <xdr:rowOff>0</xdr:rowOff>
              </to>
            </anchor>
          </controlPr>
        </control>
      </mc:Choice>
      <mc:Fallback>
        <control shapeId="95318" r:id="rId9" name="ComboBox77"/>
      </mc:Fallback>
    </mc:AlternateContent>
    <mc:AlternateContent xmlns:mc="http://schemas.openxmlformats.org/markup-compatibility/2006">
      <mc:Choice Requires="x14">
        <control shapeId="95317" r:id="rId11" name="ComboBox76">
          <controlPr autoLine="0" autoPict="0" linkedCell="A46" listFillRange="'Fruchtfolge Tabellen'!$B$3:$B$231" r:id="rId12">
            <anchor moveWithCells="1">
              <from>
                <xdr:col>0</xdr:col>
                <xdr:colOff>0</xdr:colOff>
                <xdr:row>45</xdr:row>
                <xdr:rowOff>0</xdr:rowOff>
              </from>
              <to>
                <xdr:col>1</xdr:col>
                <xdr:colOff>0</xdr:colOff>
                <xdr:row>46</xdr:row>
                <xdr:rowOff>0</xdr:rowOff>
              </to>
            </anchor>
          </controlPr>
        </control>
      </mc:Choice>
      <mc:Fallback>
        <control shapeId="95317" r:id="rId11" name="ComboBox76"/>
      </mc:Fallback>
    </mc:AlternateContent>
    <mc:AlternateContent xmlns:mc="http://schemas.openxmlformats.org/markup-compatibility/2006">
      <mc:Choice Requires="x14">
        <control shapeId="95316" r:id="rId13" name="ComboBox75">
          <controlPr autoLine="0" autoPict="0" linkedCell="A45" listFillRange="'Fruchtfolge Tabellen'!$B$3:$B$231" r:id="rId14">
            <anchor moveWithCells="1">
              <from>
                <xdr:col>0</xdr:col>
                <xdr:colOff>0</xdr:colOff>
                <xdr:row>44</xdr:row>
                <xdr:rowOff>0</xdr:rowOff>
              </from>
              <to>
                <xdr:col>1</xdr:col>
                <xdr:colOff>0</xdr:colOff>
                <xdr:row>45</xdr:row>
                <xdr:rowOff>0</xdr:rowOff>
              </to>
            </anchor>
          </controlPr>
        </control>
      </mc:Choice>
      <mc:Fallback>
        <control shapeId="95316" r:id="rId13" name="ComboBox75"/>
      </mc:Fallback>
    </mc:AlternateContent>
    <mc:AlternateContent xmlns:mc="http://schemas.openxmlformats.org/markup-compatibility/2006">
      <mc:Choice Requires="x14">
        <control shapeId="95315" r:id="rId15" name="ComboBox74">
          <controlPr autoLine="0" autoPict="0" linkedCell="A44" listFillRange="'Fruchtfolge Tabellen'!$B$3:$B$231" r:id="rId16">
            <anchor moveWithCells="1">
              <from>
                <xdr:col>0</xdr:col>
                <xdr:colOff>0</xdr:colOff>
                <xdr:row>43</xdr:row>
                <xdr:rowOff>0</xdr:rowOff>
              </from>
              <to>
                <xdr:col>1</xdr:col>
                <xdr:colOff>0</xdr:colOff>
                <xdr:row>44</xdr:row>
                <xdr:rowOff>0</xdr:rowOff>
              </to>
            </anchor>
          </controlPr>
        </control>
      </mc:Choice>
      <mc:Fallback>
        <control shapeId="95315" r:id="rId15" name="ComboBox74"/>
      </mc:Fallback>
    </mc:AlternateContent>
    <mc:AlternateContent xmlns:mc="http://schemas.openxmlformats.org/markup-compatibility/2006">
      <mc:Choice Requires="x14">
        <control shapeId="95314" r:id="rId17" name="ComboBox73">
          <controlPr autoLine="0" autoPict="0" linkedCell="A43" listFillRange="'Fruchtfolge Tabellen'!$B$3:$B$231" r:id="rId18">
            <anchor moveWithCells="1">
              <from>
                <xdr:col>0</xdr:col>
                <xdr:colOff>0</xdr:colOff>
                <xdr:row>42</xdr:row>
                <xdr:rowOff>0</xdr:rowOff>
              </from>
              <to>
                <xdr:col>1</xdr:col>
                <xdr:colOff>0</xdr:colOff>
                <xdr:row>43</xdr:row>
                <xdr:rowOff>0</xdr:rowOff>
              </to>
            </anchor>
          </controlPr>
        </control>
      </mc:Choice>
      <mc:Fallback>
        <control shapeId="95314" r:id="rId17" name="ComboBox73"/>
      </mc:Fallback>
    </mc:AlternateContent>
    <mc:AlternateContent xmlns:mc="http://schemas.openxmlformats.org/markup-compatibility/2006">
      <mc:Choice Requires="x14">
        <control shapeId="95313" r:id="rId19" name="ComboBox72">
          <controlPr autoLine="0" autoPict="0" linkedCell="A42" listFillRange="'Fruchtfolge Tabellen'!$B$3:$B$231" r:id="rId20">
            <anchor moveWithCells="1">
              <from>
                <xdr:col>0</xdr:col>
                <xdr:colOff>0</xdr:colOff>
                <xdr:row>41</xdr:row>
                <xdr:rowOff>0</xdr:rowOff>
              </from>
              <to>
                <xdr:col>1</xdr:col>
                <xdr:colOff>0</xdr:colOff>
                <xdr:row>42</xdr:row>
                <xdr:rowOff>0</xdr:rowOff>
              </to>
            </anchor>
          </controlPr>
        </control>
      </mc:Choice>
      <mc:Fallback>
        <control shapeId="95313" r:id="rId19" name="ComboBox72"/>
      </mc:Fallback>
    </mc:AlternateContent>
    <mc:AlternateContent xmlns:mc="http://schemas.openxmlformats.org/markup-compatibility/2006">
      <mc:Choice Requires="x14">
        <control shapeId="95312" r:id="rId21" name="ComboBox71">
          <controlPr autoLine="0" autoPict="0" linkedCell="A41" listFillRange="'Fruchtfolge Tabellen'!$B$3:$B$231" r:id="rId22">
            <anchor moveWithCells="1">
              <from>
                <xdr:col>0</xdr:col>
                <xdr:colOff>0</xdr:colOff>
                <xdr:row>40</xdr:row>
                <xdr:rowOff>0</xdr:rowOff>
              </from>
              <to>
                <xdr:col>1</xdr:col>
                <xdr:colOff>0</xdr:colOff>
                <xdr:row>41</xdr:row>
                <xdr:rowOff>0</xdr:rowOff>
              </to>
            </anchor>
          </controlPr>
        </control>
      </mc:Choice>
      <mc:Fallback>
        <control shapeId="95312" r:id="rId21" name="ComboBox71"/>
      </mc:Fallback>
    </mc:AlternateContent>
    <mc:AlternateContent xmlns:mc="http://schemas.openxmlformats.org/markup-compatibility/2006">
      <mc:Choice Requires="x14">
        <control shapeId="95311" r:id="rId23" name="ComboBox70">
          <controlPr autoLine="0" autoPict="0" linkedCell="A40" listFillRange="'Fruchtfolge Tabellen'!$B$3:$B$231" r:id="rId24">
            <anchor moveWithCells="1">
              <from>
                <xdr:col>0</xdr:col>
                <xdr:colOff>0</xdr:colOff>
                <xdr:row>39</xdr:row>
                <xdr:rowOff>0</xdr:rowOff>
              </from>
              <to>
                <xdr:col>1</xdr:col>
                <xdr:colOff>0</xdr:colOff>
                <xdr:row>40</xdr:row>
                <xdr:rowOff>0</xdr:rowOff>
              </to>
            </anchor>
          </controlPr>
        </control>
      </mc:Choice>
      <mc:Fallback>
        <control shapeId="95311" r:id="rId23" name="ComboBox70"/>
      </mc:Fallback>
    </mc:AlternateContent>
    <mc:AlternateContent xmlns:mc="http://schemas.openxmlformats.org/markup-compatibility/2006">
      <mc:Choice Requires="x14">
        <control shapeId="95308" r:id="rId25" name="ComboBox69">
          <controlPr autoLine="0" autoPict="0" linkedCell="A39" listFillRange="'Fruchtfolge Tabellen'!$B$3:$B$231" r:id="rId26">
            <anchor moveWithCells="1">
              <from>
                <xdr:col>0</xdr:col>
                <xdr:colOff>19050</xdr:colOff>
                <xdr:row>38</xdr:row>
                <xdr:rowOff>0</xdr:rowOff>
              </from>
              <to>
                <xdr:col>1</xdr:col>
                <xdr:colOff>0</xdr:colOff>
                <xdr:row>39</xdr:row>
                <xdr:rowOff>0</xdr:rowOff>
              </to>
            </anchor>
          </controlPr>
        </control>
      </mc:Choice>
      <mc:Fallback>
        <control shapeId="95308" r:id="rId25" name="ComboBox69"/>
      </mc:Fallback>
    </mc:AlternateContent>
    <mc:AlternateContent xmlns:mc="http://schemas.openxmlformats.org/markup-compatibility/2006">
      <mc:Choice Requires="x14">
        <control shapeId="95307" r:id="rId27" name="ComboBox68">
          <controlPr autoLine="0" autoPict="0" linkedCell="A38" listFillRange="'Fruchtfolge Tabellen'!$B$3:$B$231" r:id="rId28">
            <anchor moveWithCells="1">
              <from>
                <xdr:col>0</xdr:col>
                <xdr:colOff>0</xdr:colOff>
                <xdr:row>37</xdr:row>
                <xdr:rowOff>0</xdr:rowOff>
              </from>
              <to>
                <xdr:col>1</xdr:col>
                <xdr:colOff>0</xdr:colOff>
                <xdr:row>38</xdr:row>
                <xdr:rowOff>0</xdr:rowOff>
              </to>
            </anchor>
          </controlPr>
        </control>
      </mc:Choice>
      <mc:Fallback>
        <control shapeId="95307" r:id="rId27" name="ComboBox68"/>
      </mc:Fallback>
    </mc:AlternateContent>
    <mc:AlternateContent xmlns:mc="http://schemas.openxmlformats.org/markup-compatibility/2006">
      <mc:Choice Requires="x14">
        <control shapeId="95306" r:id="rId29" name="ComboBox67">
          <controlPr autoLine="0" autoPict="0" linkedCell="A37" listFillRange="'Fruchtfolge Tabellen'!$B$3:$B$231" r:id="rId30">
            <anchor moveWithCells="1">
              <from>
                <xdr:col>0</xdr:col>
                <xdr:colOff>0</xdr:colOff>
                <xdr:row>36</xdr:row>
                <xdr:rowOff>0</xdr:rowOff>
              </from>
              <to>
                <xdr:col>1</xdr:col>
                <xdr:colOff>0</xdr:colOff>
                <xdr:row>37</xdr:row>
                <xdr:rowOff>0</xdr:rowOff>
              </to>
            </anchor>
          </controlPr>
        </control>
      </mc:Choice>
      <mc:Fallback>
        <control shapeId="95306" r:id="rId29" name="ComboBox67"/>
      </mc:Fallback>
    </mc:AlternateContent>
    <mc:AlternateContent xmlns:mc="http://schemas.openxmlformats.org/markup-compatibility/2006">
      <mc:Choice Requires="x14">
        <control shapeId="95305" r:id="rId31" name="ComboBox66">
          <controlPr autoLine="0" autoPict="0" linkedCell="A36" listFillRange="'Fruchtfolge Tabellen'!$B$3:$B$231" r:id="rId32">
            <anchor moveWithCells="1">
              <from>
                <xdr:col>0</xdr:col>
                <xdr:colOff>0</xdr:colOff>
                <xdr:row>35</xdr:row>
                <xdr:rowOff>0</xdr:rowOff>
              </from>
              <to>
                <xdr:col>1</xdr:col>
                <xdr:colOff>0</xdr:colOff>
                <xdr:row>36</xdr:row>
                <xdr:rowOff>0</xdr:rowOff>
              </to>
            </anchor>
          </controlPr>
        </control>
      </mc:Choice>
      <mc:Fallback>
        <control shapeId="95305" r:id="rId31" name="ComboBox66"/>
      </mc:Fallback>
    </mc:AlternateContent>
    <mc:AlternateContent xmlns:mc="http://schemas.openxmlformats.org/markup-compatibility/2006">
      <mc:Choice Requires="x14">
        <control shapeId="95304" r:id="rId33" name="ComboBox65">
          <controlPr autoLine="0" autoPict="0" linkedCell="A35" listFillRange="'Fruchtfolge Tabellen'!$B$3:$B$231" r:id="rId34">
            <anchor moveWithCells="1">
              <from>
                <xdr:col>0</xdr:col>
                <xdr:colOff>0</xdr:colOff>
                <xdr:row>34</xdr:row>
                <xdr:rowOff>0</xdr:rowOff>
              </from>
              <to>
                <xdr:col>1</xdr:col>
                <xdr:colOff>0</xdr:colOff>
                <xdr:row>35</xdr:row>
                <xdr:rowOff>0</xdr:rowOff>
              </to>
            </anchor>
          </controlPr>
        </control>
      </mc:Choice>
      <mc:Fallback>
        <control shapeId="95304" r:id="rId33" name="ComboBox65"/>
      </mc:Fallback>
    </mc:AlternateContent>
    <mc:AlternateContent xmlns:mc="http://schemas.openxmlformats.org/markup-compatibility/2006">
      <mc:Choice Requires="x14">
        <control shapeId="95303" r:id="rId35" name="ComboBox64">
          <controlPr autoLine="0" autoPict="0" linkedCell="A34" listFillRange="'Fruchtfolge Tabellen'!$B$3:$B$231" r:id="rId36">
            <anchor moveWithCells="1">
              <from>
                <xdr:col>0</xdr:col>
                <xdr:colOff>0</xdr:colOff>
                <xdr:row>33</xdr:row>
                <xdr:rowOff>0</xdr:rowOff>
              </from>
              <to>
                <xdr:col>1</xdr:col>
                <xdr:colOff>0</xdr:colOff>
                <xdr:row>34</xdr:row>
                <xdr:rowOff>0</xdr:rowOff>
              </to>
            </anchor>
          </controlPr>
        </control>
      </mc:Choice>
      <mc:Fallback>
        <control shapeId="95303" r:id="rId35" name="ComboBox64"/>
      </mc:Fallback>
    </mc:AlternateContent>
    <mc:AlternateContent xmlns:mc="http://schemas.openxmlformats.org/markup-compatibility/2006">
      <mc:Choice Requires="x14">
        <control shapeId="95302" r:id="rId37" name="ComboBox63">
          <controlPr autoLine="0" autoPict="0" linkedCell="A33" listFillRange="'Fruchtfolge Tabellen'!$B$3:$B$231" r:id="rId38">
            <anchor moveWithCells="1">
              <from>
                <xdr:col>0</xdr:col>
                <xdr:colOff>0</xdr:colOff>
                <xdr:row>32</xdr:row>
                <xdr:rowOff>0</xdr:rowOff>
              </from>
              <to>
                <xdr:col>1</xdr:col>
                <xdr:colOff>0</xdr:colOff>
                <xdr:row>33</xdr:row>
                <xdr:rowOff>0</xdr:rowOff>
              </to>
            </anchor>
          </controlPr>
        </control>
      </mc:Choice>
      <mc:Fallback>
        <control shapeId="95302" r:id="rId37" name="ComboBox63"/>
      </mc:Fallback>
    </mc:AlternateContent>
    <mc:AlternateContent xmlns:mc="http://schemas.openxmlformats.org/markup-compatibility/2006">
      <mc:Choice Requires="x14">
        <control shapeId="95301" r:id="rId39" name="ComboBox62">
          <controlPr autoLine="0" autoPict="0" linkedCell="A32" listFillRange="'Fruchtfolge Tabellen'!$B$3:$B$231" r:id="rId40">
            <anchor moveWithCells="1">
              <from>
                <xdr:col>0</xdr:col>
                <xdr:colOff>0</xdr:colOff>
                <xdr:row>31</xdr:row>
                <xdr:rowOff>0</xdr:rowOff>
              </from>
              <to>
                <xdr:col>1</xdr:col>
                <xdr:colOff>0</xdr:colOff>
                <xdr:row>32</xdr:row>
                <xdr:rowOff>0</xdr:rowOff>
              </to>
            </anchor>
          </controlPr>
        </control>
      </mc:Choice>
      <mc:Fallback>
        <control shapeId="95301" r:id="rId39" name="ComboBox62"/>
      </mc:Fallback>
    </mc:AlternateContent>
    <mc:AlternateContent xmlns:mc="http://schemas.openxmlformats.org/markup-compatibility/2006">
      <mc:Choice Requires="x14">
        <control shapeId="95300" r:id="rId41" name="ComboBox61">
          <controlPr autoLine="0" autoPict="0" linkedCell="A31" listFillRange="'Fruchtfolge Tabellen'!$B$3:$B$231" r:id="rId42">
            <anchor moveWithCells="1">
              <from>
                <xdr:col>0</xdr:col>
                <xdr:colOff>0</xdr:colOff>
                <xdr:row>30</xdr:row>
                <xdr:rowOff>0</xdr:rowOff>
              </from>
              <to>
                <xdr:col>1</xdr:col>
                <xdr:colOff>0</xdr:colOff>
                <xdr:row>31</xdr:row>
                <xdr:rowOff>0</xdr:rowOff>
              </to>
            </anchor>
          </controlPr>
        </control>
      </mc:Choice>
      <mc:Fallback>
        <control shapeId="95300" r:id="rId41" name="ComboBox61"/>
      </mc:Fallback>
    </mc:AlternateContent>
    <mc:AlternateContent xmlns:mc="http://schemas.openxmlformats.org/markup-compatibility/2006">
      <mc:Choice Requires="x14">
        <control shapeId="95299" r:id="rId43" name="ComboBox60">
          <controlPr autoLine="0" autoPict="0" linkedCell="A30" listFillRange="'Fruchtfolge Tabellen'!$B$3:$B$231" r:id="rId44">
            <anchor moveWithCells="1">
              <from>
                <xdr:col>0</xdr:col>
                <xdr:colOff>0</xdr:colOff>
                <xdr:row>29</xdr:row>
                <xdr:rowOff>0</xdr:rowOff>
              </from>
              <to>
                <xdr:col>1</xdr:col>
                <xdr:colOff>0</xdr:colOff>
                <xdr:row>30</xdr:row>
                <xdr:rowOff>0</xdr:rowOff>
              </to>
            </anchor>
          </controlPr>
        </control>
      </mc:Choice>
      <mc:Fallback>
        <control shapeId="95299" r:id="rId43" name="ComboBox60"/>
      </mc:Fallback>
    </mc:AlternateContent>
    <mc:AlternateContent xmlns:mc="http://schemas.openxmlformats.org/markup-compatibility/2006">
      <mc:Choice Requires="x14">
        <control shapeId="95298" r:id="rId45" name="ComboBox59">
          <controlPr autoLine="0" autoPict="0" linkedCell="A29" listFillRange="'Fruchtfolge Tabellen'!$B$3:$B$231" r:id="rId46">
            <anchor moveWithCells="1">
              <from>
                <xdr:col>0</xdr:col>
                <xdr:colOff>0</xdr:colOff>
                <xdr:row>28</xdr:row>
                <xdr:rowOff>0</xdr:rowOff>
              </from>
              <to>
                <xdr:col>1</xdr:col>
                <xdr:colOff>0</xdr:colOff>
                <xdr:row>29</xdr:row>
                <xdr:rowOff>0</xdr:rowOff>
              </to>
            </anchor>
          </controlPr>
        </control>
      </mc:Choice>
      <mc:Fallback>
        <control shapeId="95298" r:id="rId45" name="ComboBox59"/>
      </mc:Fallback>
    </mc:AlternateContent>
    <mc:AlternateContent xmlns:mc="http://schemas.openxmlformats.org/markup-compatibility/2006">
      <mc:Choice Requires="x14">
        <control shapeId="95297" r:id="rId47" name="ComboBox58">
          <controlPr autoLine="0" autoPict="0" linkedCell="A28" listFillRange="'Fruchtfolge Tabellen'!$B$3:$B$231" r:id="rId48">
            <anchor moveWithCells="1">
              <from>
                <xdr:col>0</xdr:col>
                <xdr:colOff>0</xdr:colOff>
                <xdr:row>27</xdr:row>
                <xdr:rowOff>0</xdr:rowOff>
              </from>
              <to>
                <xdr:col>1</xdr:col>
                <xdr:colOff>0</xdr:colOff>
                <xdr:row>28</xdr:row>
                <xdr:rowOff>0</xdr:rowOff>
              </to>
            </anchor>
          </controlPr>
        </control>
      </mc:Choice>
      <mc:Fallback>
        <control shapeId="95297" r:id="rId47" name="ComboBox58"/>
      </mc:Fallback>
    </mc:AlternateContent>
    <mc:AlternateContent xmlns:mc="http://schemas.openxmlformats.org/markup-compatibility/2006">
      <mc:Choice Requires="x14">
        <control shapeId="95296" r:id="rId49" name="ComboBox57">
          <controlPr autoLine="0" autoPict="0" linkedCell="A27" listFillRange="'Fruchtfolge Tabellen'!$B$3:$B$231" r:id="rId50">
            <anchor moveWithCells="1">
              <from>
                <xdr:col>0</xdr:col>
                <xdr:colOff>0</xdr:colOff>
                <xdr:row>26</xdr:row>
                <xdr:rowOff>0</xdr:rowOff>
              </from>
              <to>
                <xdr:col>1</xdr:col>
                <xdr:colOff>0</xdr:colOff>
                <xdr:row>27</xdr:row>
                <xdr:rowOff>0</xdr:rowOff>
              </to>
            </anchor>
          </controlPr>
        </control>
      </mc:Choice>
      <mc:Fallback>
        <control shapeId="95296" r:id="rId49" name="ComboBox57"/>
      </mc:Fallback>
    </mc:AlternateContent>
    <mc:AlternateContent xmlns:mc="http://schemas.openxmlformats.org/markup-compatibility/2006">
      <mc:Choice Requires="x14">
        <control shapeId="95295" r:id="rId51" name="ComboBox56">
          <controlPr autoLine="0" autoPict="0" linkedCell="A26" listFillRange="'Fruchtfolge Tabellen'!$B$3:$B$231" r:id="rId52">
            <anchor moveWithCells="1">
              <from>
                <xdr:col>0</xdr:col>
                <xdr:colOff>0</xdr:colOff>
                <xdr:row>25</xdr:row>
                <xdr:rowOff>0</xdr:rowOff>
              </from>
              <to>
                <xdr:col>1</xdr:col>
                <xdr:colOff>0</xdr:colOff>
                <xdr:row>26</xdr:row>
                <xdr:rowOff>0</xdr:rowOff>
              </to>
            </anchor>
          </controlPr>
        </control>
      </mc:Choice>
      <mc:Fallback>
        <control shapeId="95295" r:id="rId51" name="ComboBox56"/>
      </mc:Fallback>
    </mc:AlternateContent>
    <mc:AlternateContent xmlns:mc="http://schemas.openxmlformats.org/markup-compatibility/2006">
      <mc:Choice Requires="x14">
        <control shapeId="95294" r:id="rId53" name="ComboBox55">
          <controlPr autoLine="0" autoPict="0" linkedCell="A25" listFillRange="'Fruchtfolge Tabellen'!$B$3:$B$231" r:id="rId54">
            <anchor moveWithCells="1">
              <from>
                <xdr:col>0</xdr:col>
                <xdr:colOff>0</xdr:colOff>
                <xdr:row>24</xdr:row>
                <xdr:rowOff>0</xdr:rowOff>
              </from>
              <to>
                <xdr:col>1</xdr:col>
                <xdr:colOff>0</xdr:colOff>
                <xdr:row>25</xdr:row>
                <xdr:rowOff>0</xdr:rowOff>
              </to>
            </anchor>
          </controlPr>
        </control>
      </mc:Choice>
      <mc:Fallback>
        <control shapeId="95294" r:id="rId53" name="ComboBox55"/>
      </mc:Fallback>
    </mc:AlternateContent>
    <mc:AlternateContent xmlns:mc="http://schemas.openxmlformats.org/markup-compatibility/2006">
      <mc:Choice Requires="x14">
        <control shapeId="95293" r:id="rId55" name="ComboBox54">
          <controlPr autoLine="0" autoPict="0" linkedCell="A24" listFillRange="'Fruchtfolge Tabellen'!$B$3:$B$231" r:id="rId56">
            <anchor moveWithCells="1">
              <from>
                <xdr:col>0</xdr:col>
                <xdr:colOff>0</xdr:colOff>
                <xdr:row>23</xdr:row>
                <xdr:rowOff>0</xdr:rowOff>
              </from>
              <to>
                <xdr:col>1</xdr:col>
                <xdr:colOff>0</xdr:colOff>
                <xdr:row>24</xdr:row>
                <xdr:rowOff>0</xdr:rowOff>
              </to>
            </anchor>
          </controlPr>
        </control>
      </mc:Choice>
      <mc:Fallback>
        <control shapeId="95293" r:id="rId55" name="ComboBox54"/>
      </mc:Fallback>
    </mc:AlternateContent>
    <mc:AlternateContent xmlns:mc="http://schemas.openxmlformats.org/markup-compatibility/2006">
      <mc:Choice Requires="x14">
        <control shapeId="95292" r:id="rId57" name="ComboBox53">
          <controlPr autoLine="0" autoPict="0" linkedCell="A23" listFillRange="'Fruchtfolge Tabellen'!$B$3:$B$231" r:id="rId58">
            <anchor moveWithCells="1">
              <from>
                <xdr:col>0</xdr:col>
                <xdr:colOff>0</xdr:colOff>
                <xdr:row>22</xdr:row>
                <xdr:rowOff>0</xdr:rowOff>
              </from>
              <to>
                <xdr:col>1</xdr:col>
                <xdr:colOff>0</xdr:colOff>
                <xdr:row>23</xdr:row>
                <xdr:rowOff>0</xdr:rowOff>
              </to>
            </anchor>
          </controlPr>
        </control>
      </mc:Choice>
      <mc:Fallback>
        <control shapeId="95292" r:id="rId57" name="ComboBox53"/>
      </mc:Fallback>
    </mc:AlternateContent>
    <mc:AlternateContent xmlns:mc="http://schemas.openxmlformats.org/markup-compatibility/2006">
      <mc:Choice Requires="x14">
        <control shapeId="95291" r:id="rId59" name="ComboBox52">
          <controlPr autoLine="0" autoPict="0" linkedCell="A22" listFillRange="'Fruchtfolge Tabellen'!$B$3:$B$231" r:id="rId60">
            <anchor moveWithCells="1">
              <from>
                <xdr:col>0</xdr:col>
                <xdr:colOff>0</xdr:colOff>
                <xdr:row>21</xdr:row>
                <xdr:rowOff>0</xdr:rowOff>
              </from>
              <to>
                <xdr:col>1</xdr:col>
                <xdr:colOff>0</xdr:colOff>
                <xdr:row>22</xdr:row>
                <xdr:rowOff>0</xdr:rowOff>
              </to>
            </anchor>
          </controlPr>
        </control>
      </mc:Choice>
      <mc:Fallback>
        <control shapeId="95291" r:id="rId59" name="ComboBox52"/>
      </mc:Fallback>
    </mc:AlternateContent>
    <mc:AlternateContent xmlns:mc="http://schemas.openxmlformats.org/markup-compatibility/2006">
      <mc:Choice Requires="x14">
        <control shapeId="95290" r:id="rId61" name="ComboBox51">
          <controlPr autoLine="0" autoPict="0" linkedCell="A21" listFillRange="'Fruchtfolge Tabellen'!$B$3:$B$231" r:id="rId62">
            <anchor moveWithCells="1">
              <from>
                <xdr:col>0</xdr:col>
                <xdr:colOff>0</xdr:colOff>
                <xdr:row>20</xdr:row>
                <xdr:rowOff>0</xdr:rowOff>
              </from>
              <to>
                <xdr:col>1</xdr:col>
                <xdr:colOff>0</xdr:colOff>
                <xdr:row>21</xdr:row>
                <xdr:rowOff>0</xdr:rowOff>
              </to>
            </anchor>
          </controlPr>
        </control>
      </mc:Choice>
      <mc:Fallback>
        <control shapeId="95290" r:id="rId61" name="ComboBox51"/>
      </mc:Fallback>
    </mc:AlternateContent>
    <mc:AlternateContent xmlns:mc="http://schemas.openxmlformats.org/markup-compatibility/2006">
      <mc:Choice Requires="x14">
        <control shapeId="95289" r:id="rId63" name="ComboBox50">
          <controlPr autoLine="0" autoPict="0" linkedCell="A20" listFillRange="'Fruchtfolge Tabellen'!$B$3:$B$231" r:id="rId64">
            <anchor moveWithCells="1">
              <from>
                <xdr:col>0</xdr:col>
                <xdr:colOff>0</xdr:colOff>
                <xdr:row>19</xdr:row>
                <xdr:rowOff>0</xdr:rowOff>
              </from>
              <to>
                <xdr:col>1</xdr:col>
                <xdr:colOff>0</xdr:colOff>
                <xdr:row>20</xdr:row>
                <xdr:rowOff>0</xdr:rowOff>
              </to>
            </anchor>
          </controlPr>
        </control>
      </mc:Choice>
      <mc:Fallback>
        <control shapeId="95289" r:id="rId63" name="ComboBox50"/>
      </mc:Fallback>
    </mc:AlternateContent>
    <mc:AlternateContent xmlns:mc="http://schemas.openxmlformats.org/markup-compatibility/2006">
      <mc:Choice Requires="x14">
        <control shapeId="95288" r:id="rId65" name="ComboBox49">
          <controlPr autoLine="0" autoPict="0" linkedCell="A19" listFillRange="'Fruchtfolge Tabellen'!$B$3:$B$231" r:id="rId66">
            <anchor moveWithCells="1">
              <from>
                <xdr:col>0</xdr:col>
                <xdr:colOff>0</xdr:colOff>
                <xdr:row>18</xdr:row>
                <xdr:rowOff>0</xdr:rowOff>
              </from>
              <to>
                <xdr:col>1</xdr:col>
                <xdr:colOff>0</xdr:colOff>
                <xdr:row>19</xdr:row>
                <xdr:rowOff>0</xdr:rowOff>
              </to>
            </anchor>
          </controlPr>
        </control>
      </mc:Choice>
      <mc:Fallback>
        <control shapeId="95288" r:id="rId65" name="ComboBox49"/>
      </mc:Fallback>
    </mc:AlternateContent>
    <mc:AlternateContent xmlns:mc="http://schemas.openxmlformats.org/markup-compatibility/2006">
      <mc:Choice Requires="x14">
        <control shapeId="95287" r:id="rId67" name="ComboBox48">
          <controlPr autoLine="0" autoPict="0" linkedCell="A18" listFillRange="'Fruchtfolge Tabellen'!$B$3:$B$231" r:id="rId68">
            <anchor moveWithCells="1">
              <from>
                <xdr:col>0</xdr:col>
                <xdr:colOff>0</xdr:colOff>
                <xdr:row>17</xdr:row>
                <xdr:rowOff>0</xdr:rowOff>
              </from>
              <to>
                <xdr:col>1</xdr:col>
                <xdr:colOff>0</xdr:colOff>
                <xdr:row>18</xdr:row>
                <xdr:rowOff>0</xdr:rowOff>
              </to>
            </anchor>
          </controlPr>
        </control>
      </mc:Choice>
      <mc:Fallback>
        <control shapeId="95287" r:id="rId67" name="ComboBox48"/>
      </mc:Fallback>
    </mc:AlternateContent>
    <mc:AlternateContent xmlns:mc="http://schemas.openxmlformats.org/markup-compatibility/2006">
      <mc:Choice Requires="x14">
        <control shapeId="95286" r:id="rId69" name="ComboBox47">
          <controlPr autoLine="0" autoPict="0" linkedCell="A17" listFillRange="'Fruchtfolge Tabellen'!$B$3:$B$231" r:id="rId70">
            <anchor moveWithCells="1">
              <from>
                <xdr:col>0</xdr:col>
                <xdr:colOff>0</xdr:colOff>
                <xdr:row>16</xdr:row>
                <xdr:rowOff>0</xdr:rowOff>
              </from>
              <to>
                <xdr:col>1</xdr:col>
                <xdr:colOff>0</xdr:colOff>
                <xdr:row>17</xdr:row>
                <xdr:rowOff>0</xdr:rowOff>
              </to>
            </anchor>
          </controlPr>
        </control>
      </mc:Choice>
      <mc:Fallback>
        <control shapeId="95286" r:id="rId69" name="ComboBox47"/>
      </mc:Fallback>
    </mc:AlternateContent>
    <mc:AlternateContent xmlns:mc="http://schemas.openxmlformats.org/markup-compatibility/2006">
      <mc:Choice Requires="x14">
        <control shapeId="95285" r:id="rId71" name="ComboBox46">
          <controlPr autoLine="0" autoPict="0" linkedCell="A16" listFillRange="'Fruchtfolge Tabellen'!$B$3:$B$231" r:id="rId72">
            <anchor moveWithCells="1">
              <from>
                <xdr:col>0</xdr:col>
                <xdr:colOff>0</xdr:colOff>
                <xdr:row>15</xdr:row>
                <xdr:rowOff>0</xdr:rowOff>
              </from>
              <to>
                <xdr:col>1</xdr:col>
                <xdr:colOff>0</xdr:colOff>
                <xdr:row>16</xdr:row>
                <xdr:rowOff>0</xdr:rowOff>
              </to>
            </anchor>
          </controlPr>
        </control>
      </mc:Choice>
      <mc:Fallback>
        <control shapeId="95285" r:id="rId71" name="ComboBox46"/>
      </mc:Fallback>
    </mc:AlternateContent>
    <mc:AlternateContent xmlns:mc="http://schemas.openxmlformats.org/markup-compatibility/2006">
      <mc:Choice Requires="x14">
        <control shapeId="95284" r:id="rId73" name="ComboBox45">
          <controlPr autoLine="0" autoPict="0" linkedCell="A15" listFillRange="'Fruchtfolge Tabellen'!$B$3:$B$231" r:id="rId74">
            <anchor moveWithCells="1">
              <from>
                <xdr:col>0</xdr:col>
                <xdr:colOff>0</xdr:colOff>
                <xdr:row>14</xdr:row>
                <xdr:rowOff>0</xdr:rowOff>
              </from>
              <to>
                <xdr:col>1</xdr:col>
                <xdr:colOff>0</xdr:colOff>
                <xdr:row>15</xdr:row>
                <xdr:rowOff>0</xdr:rowOff>
              </to>
            </anchor>
          </controlPr>
        </control>
      </mc:Choice>
      <mc:Fallback>
        <control shapeId="95284" r:id="rId73" name="ComboBox45"/>
      </mc:Fallback>
    </mc:AlternateContent>
    <mc:AlternateContent xmlns:mc="http://schemas.openxmlformats.org/markup-compatibility/2006">
      <mc:Choice Requires="x14">
        <control shapeId="95283" r:id="rId75" name="ComboBox44">
          <controlPr autoLine="0" autoPict="0" linkedCell="A14" listFillRange="'Fruchtfolge Tabellen'!$B$3:$B$231" r:id="rId76">
            <anchor moveWithCells="1">
              <from>
                <xdr:col>0</xdr:col>
                <xdr:colOff>0</xdr:colOff>
                <xdr:row>13</xdr:row>
                <xdr:rowOff>0</xdr:rowOff>
              </from>
              <to>
                <xdr:col>1</xdr:col>
                <xdr:colOff>0</xdr:colOff>
                <xdr:row>14</xdr:row>
                <xdr:rowOff>0</xdr:rowOff>
              </to>
            </anchor>
          </controlPr>
        </control>
      </mc:Choice>
      <mc:Fallback>
        <control shapeId="95283" r:id="rId75" name="ComboBox44"/>
      </mc:Fallback>
    </mc:AlternateContent>
    <mc:AlternateContent xmlns:mc="http://schemas.openxmlformats.org/markup-compatibility/2006">
      <mc:Choice Requires="x14">
        <control shapeId="95282" r:id="rId77" name="ComboBox43">
          <controlPr autoLine="0" autoPict="0" linkedCell="A13" listFillRange="'Fruchtfolge Tabellen'!$B$3:$B$231" r:id="rId78">
            <anchor moveWithCells="1">
              <from>
                <xdr:col>0</xdr:col>
                <xdr:colOff>0</xdr:colOff>
                <xdr:row>12</xdr:row>
                <xdr:rowOff>0</xdr:rowOff>
              </from>
              <to>
                <xdr:col>1</xdr:col>
                <xdr:colOff>0</xdr:colOff>
                <xdr:row>13</xdr:row>
                <xdr:rowOff>0</xdr:rowOff>
              </to>
            </anchor>
          </controlPr>
        </control>
      </mc:Choice>
      <mc:Fallback>
        <control shapeId="95282" r:id="rId77" name="ComboBox43"/>
      </mc:Fallback>
    </mc:AlternateContent>
    <mc:AlternateContent xmlns:mc="http://schemas.openxmlformats.org/markup-compatibility/2006">
      <mc:Choice Requires="x14">
        <control shapeId="95281" r:id="rId79" name="ComboBox42">
          <controlPr autoLine="0" autoPict="0" linkedCell="A12" listFillRange="'Fruchtfolge Tabellen'!$B$3:$B$231" r:id="rId80">
            <anchor moveWithCells="1">
              <from>
                <xdr:col>0</xdr:col>
                <xdr:colOff>0</xdr:colOff>
                <xdr:row>11</xdr:row>
                <xdr:rowOff>0</xdr:rowOff>
              </from>
              <to>
                <xdr:col>1</xdr:col>
                <xdr:colOff>0</xdr:colOff>
                <xdr:row>12</xdr:row>
                <xdr:rowOff>0</xdr:rowOff>
              </to>
            </anchor>
          </controlPr>
        </control>
      </mc:Choice>
      <mc:Fallback>
        <control shapeId="95281" r:id="rId79" name="ComboBox42"/>
      </mc:Fallback>
    </mc:AlternateContent>
    <mc:AlternateContent xmlns:mc="http://schemas.openxmlformats.org/markup-compatibility/2006">
      <mc:Choice Requires="x14">
        <control shapeId="95280" r:id="rId81" name="ComboBox39">
          <controlPr autoLine="0" autoPict="0" linkedCell="A11" listFillRange="'Fruchtfolge Tabellen'!$B$3:$B$231" r:id="rId82">
            <anchor moveWithCells="1">
              <from>
                <xdr:col>0</xdr:col>
                <xdr:colOff>0</xdr:colOff>
                <xdr:row>10</xdr:row>
                <xdr:rowOff>0</xdr:rowOff>
              </from>
              <to>
                <xdr:col>1</xdr:col>
                <xdr:colOff>0</xdr:colOff>
                <xdr:row>11</xdr:row>
                <xdr:rowOff>0</xdr:rowOff>
              </to>
            </anchor>
          </controlPr>
        </control>
      </mc:Choice>
      <mc:Fallback>
        <control shapeId="95280" r:id="rId81" name="ComboBox39"/>
      </mc:Fallback>
    </mc:AlternateContent>
    <mc:AlternateContent xmlns:mc="http://schemas.openxmlformats.org/markup-compatibility/2006">
      <mc:Choice Requires="x14">
        <control shapeId="95278" r:id="rId83" name="ComboBox41">
          <controlPr autoLine="0" autoPict="0" linkedCell="A10" listFillRange="'Fruchtfolge Tabellen'!$B$3:$B$231" r:id="rId84">
            <anchor moveWithCells="1">
              <from>
                <xdr:col>0</xdr:col>
                <xdr:colOff>0</xdr:colOff>
                <xdr:row>9</xdr:row>
                <xdr:rowOff>0</xdr:rowOff>
              </from>
              <to>
                <xdr:col>1</xdr:col>
                <xdr:colOff>0</xdr:colOff>
                <xdr:row>10</xdr:row>
                <xdr:rowOff>0</xdr:rowOff>
              </to>
            </anchor>
          </controlPr>
        </control>
      </mc:Choice>
      <mc:Fallback>
        <control shapeId="95278" r:id="rId83" name="ComboBox41"/>
      </mc:Fallback>
    </mc:AlternateContent>
    <mc:AlternateContent xmlns:mc="http://schemas.openxmlformats.org/markup-compatibility/2006">
      <mc:Choice Requires="x14">
        <control shapeId="95277" r:id="rId85" name="ComboBox40">
          <controlPr autoLine="0" autoPict="0" linkedCell="A9" listFillRange="'Fruchtfolge Tabellen'!$B$3:$B$231" r:id="rId86">
            <anchor moveWithCells="1">
              <from>
                <xdr:col>0</xdr:col>
                <xdr:colOff>0</xdr:colOff>
                <xdr:row>8</xdr:row>
                <xdr:rowOff>0</xdr:rowOff>
              </from>
              <to>
                <xdr:col>1</xdr:col>
                <xdr:colOff>0</xdr:colOff>
                <xdr:row>9</xdr:row>
                <xdr:rowOff>0</xdr:rowOff>
              </to>
            </anchor>
          </controlPr>
        </control>
      </mc:Choice>
      <mc:Fallback>
        <control shapeId="95277" r:id="rId85" name="ComboBox40"/>
      </mc:Fallback>
    </mc:AlternateContent>
    <mc:AlternateContent xmlns:mc="http://schemas.openxmlformats.org/markup-compatibility/2006">
      <mc:Choice Requires="x14">
        <control shapeId="95275" r:id="rId87" name="ComboBox38">
          <controlPr autoLine="0" autoPict="0" linkedCell="A8" listFillRange="'Fruchtfolge Tabellen'!$B$3:$B$231" r:id="rId88">
            <anchor moveWithCells="1">
              <from>
                <xdr:col>0</xdr:col>
                <xdr:colOff>0</xdr:colOff>
                <xdr:row>7</xdr:row>
                <xdr:rowOff>0</xdr:rowOff>
              </from>
              <to>
                <xdr:col>1</xdr:col>
                <xdr:colOff>0</xdr:colOff>
                <xdr:row>8</xdr:row>
                <xdr:rowOff>0</xdr:rowOff>
              </to>
            </anchor>
          </controlPr>
        </control>
      </mc:Choice>
      <mc:Fallback>
        <control shapeId="95275" r:id="rId87" name="ComboBox38"/>
      </mc:Fallback>
    </mc:AlternateContent>
    <mc:AlternateContent xmlns:mc="http://schemas.openxmlformats.org/markup-compatibility/2006">
      <mc:Choice Requires="x14">
        <control shapeId="95274" r:id="rId89" name="ComboBox37">
          <controlPr autoLine="0" autoPict="0" linkedCell="A7" listFillRange="'Fruchtfolge Tabellen'!$B$3:$B$231" r:id="rId90">
            <anchor moveWithCells="1">
              <from>
                <xdr:col>0</xdr:col>
                <xdr:colOff>0</xdr:colOff>
                <xdr:row>6</xdr:row>
                <xdr:rowOff>0</xdr:rowOff>
              </from>
              <to>
                <xdr:col>1</xdr:col>
                <xdr:colOff>0</xdr:colOff>
                <xdr:row>7</xdr:row>
                <xdr:rowOff>0</xdr:rowOff>
              </to>
            </anchor>
          </controlPr>
        </control>
      </mc:Choice>
      <mc:Fallback>
        <control shapeId="95274" r:id="rId89" name="ComboBox37"/>
      </mc:Fallback>
    </mc:AlternateContent>
    <mc:AlternateContent xmlns:mc="http://schemas.openxmlformats.org/markup-compatibility/2006">
      <mc:Choice Requires="x14">
        <control shapeId="95272" r:id="rId91" name="ComboBox36">
          <controlPr autoLine="0" linkedCell="A6" listFillRange="'Fruchtfolge Tabellen'!$B$3:$B$231" r:id="rId92">
            <anchor moveWithCells="1">
              <from>
                <xdr:col>0</xdr:col>
                <xdr:colOff>0</xdr:colOff>
                <xdr:row>5</xdr:row>
                <xdr:rowOff>0</xdr:rowOff>
              </from>
              <to>
                <xdr:col>0</xdr:col>
                <xdr:colOff>3359150</xdr:colOff>
                <xdr:row>6</xdr:row>
                <xdr:rowOff>0</xdr:rowOff>
              </to>
            </anchor>
          </controlPr>
        </control>
      </mc:Choice>
      <mc:Fallback>
        <control shapeId="95272" r:id="rId91" name="ComboBox36"/>
      </mc:Fallback>
    </mc:AlternateContent>
    <mc:AlternateContent xmlns:mc="http://schemas.openxmlformats.org/markup-compatibility/2006">
      <mc:Choice Requires="x14">
        <control shapeId="95271" r:id="rId93" name="ComboBox35">
          <controlPr autoLine="0" linkedCell="A70" listFillRange="'Fruchtfolge Tabellen'!$B$3:$B$231" r:id="rId94">
            <anchor moveWithCells="1">
              <from>
                <xdr:col>0</xdr:col>
                <xdr:colOff>0</xdr:colOff>
                <xdr:row>69</xdr:row>
                <xdr:rowOff>0</xdr:rowOff>
              </from>
              <to>
                <xdr:col>0</xdr:col>
                <xdr:colOff>3282950</xdr:colOff>
                <xdr:row>69</xdr:row>
                <xdr:rowOff>234950</xdr:rowOff>
              </to>
            </anchor>
          </controlPr>
        </control>
      </mc:Choice>
      <mc:Fallback>
        <control shapeId="95271" r:id="rId93" name="ComboBox35"/>
      </mc:Fallback>
    </mc:AlternateContent>
    <mc:AlternateContent xmlns:mc="http://schemas.openxmlformats.org/markup-compatibility/2006">
      <mc:Choice Requires="x14">
        <control shapeId="95270" r:id="rId95" name="ComboBox34">
          <controlPr autoLine="0" linkedCell="A69" listFillRange="'Fruchtfolge Tabellen'!$B$3:$B$231" r:id="rId96">
            <anchor moveWithCells="1">
              <from>
                <xdr:col>0</xdr:col>
                <xdr:colOff>0</xdr:colOff>
                <xdr:row>68</xdr:row>
                <xdr:rowOff>0</xdr:rowOff>
              </from>
              <to>
                <xdr:col>0</xdr:col>
                <xdr:colOff>3282950</xdr:colOff>
                <xdr:row>68</xdr:row>
                <xdr:rowOff>234950</xdr:rowOff>
              </to>
            </anchor>
          </controlPr>
        </control>
      </mc:Choice>
      <mc:Fallback>
        <control shapeId="95270" r:id="rId95" name="ComboBox34"/>
      </mc:Fallback>
    </mc:AlternateContent>
    <mc:AlternateContent xmlns:mc="http://schemas.openxmlformats.org/markup-compatibility/2006">
      <mc:Choice Requires="x14">
        <control shapeId="95269" r:id="rId97" name="ComboBox33">
          <controlPr autoLine="0" linkedCell="A68" listFillRange="'Fruchtfolge Tabellen'!$B$3:$B$231" r:id="rId98">
            <anchor moveWithCells="1">
              <from>
                <xdr:col>0</xdr:col>
                <xdr:colOff>0</xdr:colOff>
                <xdr:row>67</xdr:row>
                <xdr:rowOff>0</xdr:rowOff>
              </from>
              <to>
                <xdr:col>0</xdr:col>
                <xdr:colOff>3282950</xdr:colOff>
                <xdr:row>67</xdr:row>
                <xdr:rowOff>234950</xdr:rowOff>
              </to>
            </anchor>
          </controlPr>
        </control>
      </mc:Choice>
      <mc:Fallback>
        <control shapeId="95269" r:id="rId97" name="ComboBox33"/>
      </mc:Fallback>
    </mc:AlternateContent>
    <mc:AlternateContent xmlns:mc="http://schemas.openxmlformats.org/markup-compatibility/2006">
      <mc:Choice Requires="x14">
        <control shapeId="95268" r:id="rId99" name="ComboBox32">
          <controlPr autoLine="0" linkedCell="A67" listFillRange="'Fruchtfolge Tabellen'!$B$3:$B$231" r:id="rId100">
            <anchor moveWithCells="1">
              <from>
                <xdr:col>0</xdr:col>
                <xdr:colOff>0</xdr:colOff>
                <xdr:row>66</xdr:row>
                <xdr:rowOff>0</xdr:rowOff>
              </from>
              <to>
                <xdr:col>0</xdr:col>
                <xdr:colOff>3282950</xdr:colOff>
                <xdr:row>66</xdr:row>
                <xdr:rowOff>234950</xdr:rowOff>
              </to>
            </anchor>
          </controlPr>
        </control>
      </mc:Choice>
      <mc:Fallback>
        <control shapeId="95268" r:id="rId99" name="ComboBox32"/>
      </mc:Fallback>
    </mc:AlternateContent>
    <mc:AlternateContent xmlns:mc="http://schemas.openxmlformats.org/markup-compatibility/2006">
      <mc:Choice Requires="x14">
        <control shapeId="95267" r:id="rId101" name="ComboBox31">
          <controlPr autoLine="0" linkedCell="A66" listFillRange="'Fruchtfolge Tabellen'!$B$3:$B$231" r:id="rId102">
            <anchor moveWithCells="1">
              <from>
                <xdr:col>0</xdr:col>
                <xdr:colOff>0</xdr:colOff>
                <xdr:row>65</xdr:row>
                <xdr:rowOff>0</xdr:rowOff>
              </from>
              <to>
                <xdr:col>0</xdr:col>
                <xdr:colOff>3282950</xdr:colOff>
                <xdr:row>65</xdr:row>
                <xdr:rowOff>234950</xdr:rowOff>
              </to>
            </anchor>
          </controlPr>
        </control>
      </mc:Choice>
      <mc:Fallback>
        <control shapeId="95267" r:id="rId101" name="ComboBox31"/>
      </mc:Fallback>
    </mc:AlternateContent>
    <mc:AlternateContent xmlns:mc="http://schemas.openxmlformats.org/markup-compatibility/2006">
      <mc:Choice Requires="x14">
        <control shapeId="95266" r:id="rId103" name="ComboBox30">
          <controlPr autoLine="0" linkedCell="A65" listFillRange="'Fruchtfolge Tabellen'!$B$3:$B$231" r:id="rId104">
            <anchor moveWithCells="1">
              <from>
                <xdr:col>0</xdr:col>
                <xdr:colOff>0</xdr:colOff>
                <xdr:row>64</xdr:row>
                <xdr:rowOff>0</xdr:rowOff>
              </from>
              <to>
                <xdr:col>0</xdr:col>
                <xdr:colOff>3282950</xdr:colOff>
                <xdr:row>64</xdr:row>
                <xdr:rowOff>234950</xdr:rowOff>
              </to>
            </anchor>
          </controlPr>
        </control>
      </mc:Choice>
      <mc:Fallback>
        <control shapeId="95266" r:id="rId103" name="ComboBox30"/>
      </mc:Fallback>
    </mc:AlternateContent>
    <mc:AlternateContent xmlns:mc="http://schemas.openxmlformats.org/markup-compatibility/2006">
      <mc:Choice Requires="x14">
        <control shapeId="95265" r:id="rId105" name="ComboBox29">
          <controlPr autoLine="0" linkedCell="A64" listFillRange="'Fruchtfolge Tabellen'!$B$3:$B$231" r:id="rId106">
            <anchor moveWithCells="1">
              <from>
                <xdr:col>0</xdr:col>
                <xdr:colOff>0</xdr:colOff>
                <xdr:row>63</xdr:row>
                <xdr:rowOff>0</xdr:rowOff>
              </from>
              <to>
                <xdr:col>0</xdr:col>
                <xdr:colOff>3282950</xdr:colOff>
                <xdr:row>63</xdr:row>
                <xdr:rowOff>234950</xdr:rowOff>
              </to>
            </anchor>
          </controlPr>
        </control>
      </mc:Choice>
      <mc:Fallback>
        <control shapeId="95265" r:id="rId105" name="ComboBox29"/>
      </mc:Fallback>
    </mc:AlternateContent>
    <mc:AlternateContent xmlns:mc="http://schemas.openxmlformats.org/markup-compatibility/2006">
      <mc:Choice Requires="x14">
        <control shapeId="95264" r:id="rId107" name="ComboBox28">
          <controlPr autoLine="0" linkedCell="A63" listFillRange="'Fruchtfolge Tabellen'!$B$3:$B$231" r:id="rId108">
            <anchor moveWithCells="1">
              <from>
                <xdr:col>0</xdr:col>
                <xdr:colOff>0</xdr:colOff>
                <xdr:row>62</xdr:row>
                <xdr:rowOff>0</xdr:rowOff>
              </from>
              <to>
                <xdr:col>0</xdr:col>
                <xdr:colOff>3282950</xdr:colOff>
                <xdr:row>62</xdr:row>
                <xdr:rowOff>234950</xdr:rowOff>
              </to>
            </anchor>
          </controlPr>
        </control>
      </mc:Choice>
      <mc:Fallback>
        <control shapeId="95264" r:id="rId107" name="ComboBox28"/>
      </mc:Fallback>
    </mc:AlternateContent>
    <mc:AlternateContent xmlns:mc="http://schemas.openxmlformats.org/markup-compatibility/2006">
      <mc:Choice Requires="x14">
        <control shapeId="95263" r:id="rId109" name="ComboBox27">
          <controlPr autoLine="0" linkedCell="A62" listFillRange="'Fruchtfolge Tabellen'!$B$3:$B$231" r:id="rId110">
            <anchor moveWithCells="1">
              <from>
                <xdr:col>0</xdr:col>
                <xdr:colOff>0</xdr:colOff>
                <xdr:row>61</xdr:row>
                <xdr:rowOff>0</xdr:rowOff>
              </from>
              <to>
                <xdr:col>0</xdr:col>
                <xdr:colOff>3282950</xdr:colOff>
                <xdr:row>61</xdr:row>
                <xdr:rowOff>234950</xdr:rowOff>
              </to>
            </anchor>
          </controlPr>
        </control>
      </mc:Choice>
      <mc:Fallback>
        <control shapeId="95263" r:id="rId109" name="ComboBox27"/>
      </mc:Fallback>
    </mc:AlternateContent>
    <mc:AlternateContent xmlns:mc="http://schemas.openxmlformats.org/markup-compatibility/2006">
      <mc:Choice Requires="x14">
        <control shapeId="95262" r:id="rId111" name="ComboBox26">
          <controlPr autoLine="0" linkedCell="A61" listFillRange="'Fruchtfolge Tabellen'!$B$3:$B$231" r:id="rId112">
            <anchor moveWithCells="1">
              <from>
                <xdr:col>0</xdr:col>
                <xdr:colOff>0</xdr:colOff>
                <xdr:row>60</xdr:row>
                <xdr:rowOff>0</xdr:rowOff>
              </from>
              <to>
                <xdr:col>0</xdr:col>
                <xdr:colOff>3282950</xdr:colOff>
                <xdr:row>60</xdr:row>
                <xdr:rowOff>234950</xdr:rowOff>
              </to>
            </anchor>
          </controlPr>
        </control>
      </mc:Choice>
      <mc:Fallback>
        <control shapeId="95262" r:id="rId111" name="ComboBox26"/>
      </mc:Fallback>
    </mc:AlternateContent>
    <mc:AlternateContent xmlns:mc="http://schemas.openxmlformats.org/markup-compatibility/2006">
      <mc:Choice Requires="x14">
        <control shapeId="95261" r:id="rId113" name="ComboBox25">
          <controlPr autoLine="0" linkedCell="A60" listFillRange="'Fruchtfolge Tabellen'!$B$3:$B$231" r:id="rId114">
            <anchor moveWithCells="1">
              <from>
                <xdr:col>0</xdr:col>
                <xdr:colOff>0</xdr:colOff>
                <xdr:row>59</xdr:row>
                <xdr:rowOff>0</xdr:rowOff>
              </from>
              <to>
                <xdr:col>0</xdr:col>
                <xdr:colOff>3282950</xdr:colOff>
                <xdr:row>59</xdr:row>
                <xdr:rowOff>234950</xdr:rowOff>
              </to>
            </anchor>
          </controlPr>
        </control>
      </mc:Choice>
      <mc:Fallback>
        <control shapeId="95261" r:id="rId113" name="ComboBox25"/>
      </mc:Fallback>
    </mc:AlternateContent>
    <mc:AlternateContent xmlns:mc="http://schemas.openxmlformats.org/markup-compatibility/2006">
      <mc:Choice Requires="x14">
        <control shapeId="95260" r:id="rId115" name="ComboBox24">
          <controlPr autoLine="0" linkedCell="A59" listFillRange="'Fruchtfolge Tabellen'!$B$3:$B$231" r:id="rId116">
            <anchor moveWithCells="1">
              <from>
                <xdr:col>0</xdr:col>
                <xdr:colOff>0</xdr:colOff>
                <xdr:row>58</xdr:row>
                <xdr:rowOff>0</xdr:rowOff>
              </from>
              <to>
                <xdr:col>0</xdr:col>
                <xdr:colOff>3282950</xdr:colOff>
                <xdr:row>58</xdr:row>
                <xdr:rowOff>234950</xdr:rowOff>
              </to>
            </anchor>
          </controlPr>
        </control>
      </mc:Choice>
      <mc:Fallback>
        <control shapeId="95260" r:id="rId115" name="ComboBox24"/>
      </mc:Fallback>
    </mc:AlternateContent>
    <mc:AlternateContent xmlns:mc="http://schemas.openxmlformats.org/markup-compatibility/2006">
      <mc:Choice Requires="x14">
        <control shapeId="95259" r:id="rId117" name="ComboBox23">
          <controlPr autoLine="0" linkedCell="A58" listFillRange="'Fruchtfolge Tabellen'!$B$3:$B$231" r:id="rId118">
            <anchor moveWithCells="1">
              <from>
                <xdr:col>0</xdr:col>
                <xdr:colOff>0</xdr:colOff>
                <xdr:row>57</xdr:row>
                <xdr:rowOff>0</xdr:rowOff>
              </from>
              <to>
                <xdr:col>0</xdr:col>
                <xdr:colOff>3282950</xdr:colOff>
                <xdr:row>57</xdr:row>
                <xdr:rowOff>234950</xdr:rowOff>
              </to>
            </anchor>
          </controlPr>
        </control>
      </mc:Choice>
      <mc:Fallback>
        <control shapeId="95259" r:id="rId117" name="ComboBox23"/>
      </mc:Fallback>
    </mc:AlternateContent>
    <mc:AlternateContent xmlns:mc="http://schemas.openxmlformats.org/markup-compatibility/2006">
      <mc:Choice Requires="x14">
        <control shapeId="95258" r:id="rId119" name="ComboBox22">
          <controlPr autoLine="0" linkedCell="A57" listFillRange="'Fruchtfolge Tabellen'!$B$3:$B$231" r:id="rId120">
            <anchor moveWithCells="1">
              <from>
                <xdr:col>0</xdr:col>
                <xdr:colOff>0</xdr:colOff>
                <xdr:row>56</xdr:row>
                <xdr:rowOff>0</xdr:rowOff>
              </from>
              <to>
                <xdr:col>0</xdr:col>
                <xdr:colOff>3282950</xdr:colOff>
                <xdr:row>56</xdr:row>
                <xdr:rowOff>234950</xdr:rowOff>
              </to>
            </anchor>
          </controlPr>
        </control>
      </mc:Choice>
      <mc:Fallback>
        <control shapeId="95258" r:id="rId119" name="ComboBox22"/>
      </mc:Fallback>
    </mc:AlternateContent>
    <mc:AlternateContent xmlns:mc="http://schemas.openxmlformats.org/markup-compatibility/2006">
      <mc:Choice Requires="x14">
        <control shapeId="95257" r:id="rId121" name="ComboBox21">
          <controlPr autoLine="0" linkedCell="A56" listFillRange="'Fruchtfolge Tabellen'!$B$3:$B$231" r:id="rId122">
            <anchor moveWithCells="1">
              <from>
                <xdr:col>0</xdr:col>
                <xdr:colOff>0</xdr:colOff>
                <xdr:row>55</xdr:row>
                <xdr:rowOff>0</xdr:rowOff>
              </from>
              <to>
                <xdr:col>0</xdr:col>
                <xdr:colOff>3282950</xdr:colOff>
                <xdr:row>55</xdr:row>
                <xdr:rowOff>234950</xdr:rowOff>
              </to>
            </anchor>
          </controlPr>
        </control>
      </mc:Choice>
      <mc:Fallback>
        <control shapeId="95257" r:id="rId121" name="ComboBox21"/>
      </mc:Fallback>
    </mc:AlternateContent>
    <mc:AlternateContent xmlns:mc="http://schemas.openxmlformats.org/markup-compatibility/2006">
      <mc:Choice Requires="x14">
        <control shapeId="95256" r:id="rId123" name="ComboBox20">
          <controlPr autoLine="0" linkedCell="A55" listFillRange="'Fruchtfolge Tabellen'!$B$3:$B$231" r:id="rId124">
            <anchor moveWithCells="1">
              <from>
                <xdr:col>0</xdr:col>
                <xdr:colOff>0</xdr:colOff>
                <xdr:row>54</xdr:row>
                <xdr:rowOff>0</xdr:rowOff>
              </from>
              <to>
                <xdr:col>0</xdr:col>
                <xdr:colOff>3282950</xdr:colOff>
                <xdr:row>54</xdr:row>
                <xdr:rowOff>234950</xdr:rowOff>
              </to>
            </anchor>
          </controlPr>
        </control>
      </mc:Choice>
      <mc:Fallback>
        <control shapeId="95256" r:id="rId123" name="ComboBox20"/>
      </mc:Fallback>
    </mc:AlternateContent>
    <mc:AlternateContent xmlns:mc="http://schemas.openxmlformats.org/markup-compatibility/2006">
      <mc:Choice Requires="x14">
        <control shapeId="95255" r:id="rId125" name="ComboBox19">
          <controlPr autoLine="0" linkedCell="A54" listFillRange="'Fruchtfolge Tabellen'!$B$3:$B$231" r:id="rId126">
            <anchor moveWithCells="1">
              <from>
                <xdr:col>0</xdr:col>
                <xdr:colOff>0</xdr:colOff>
                <xdr:row>53</xdr:row>
                <xdr:rowOff>0</xdr:rowOff>
              </from>
              <to>
                <xdr:col>0</xdr:col>
                <xdr:colOff>3282950</xdr:colOff>
                <xdr:row>53</xdr:row>
                <xdr:rowOff>234950</xdr:rowOff>
              </to>
            </anchor>
          </controlPr>
        </control>
      </mc:Choice>
      <mc:Fallback>
        <control shapeId="95255" r:id="rId125" name="ComboBox19"/>
      </mc:Fallback>
    </mc:AlternateContent>
    <mc:AlternateContent xmlns:mc="http://schemas.openxmlformats.org/markup-compatibility/2006">
      <mc:Choice Requires="x14">
        <control shapeId="95237" r:id="rId127" name="ComboBox2">
          <controlPr autoLine="0" linkedCell="A51" listFillRange="'Fruchtfolge Tabellen'!$B$3:$B$231" r:id="rId128">
            <anchor moveWithCells="1">
              <from>
                <xdr:col>0</xdr:col>
                <xdr:colOff>0</xdr:colOff>
                <xdr:row>50</xdr:row>
                <xdr:rowOff>0</xdr:rowOff>
              </from>
              <to>
                <xdr:col>0</xdr:col>
                <xdr:colOff>3282950</xdr:colOff>
                <xdr:row>50</xdr:row>
                <xdr:rowOff>234950</xdr:rowOff>
              </to>
            </anchor>
          </controlPr>
        </control>
      </mc:Choice>
      <mc:Fallback>
        <control shapeId="95237" r:id="rId127" name="ComboBox2"/>
      </mc:Fallback>
    </mc:AlternateContent>
    <mc:AlternateContent xmlns:mc="http://schemas.openxmlformats.org/markup-compatibility/2006">
      <mc:Choice Requires="x14">
        <control shapeId="95238" r:id="rId129" name="ComboBox3">
          <controlPr autoLine="0" linkedCell="A52" listFillRange="'Fruchtfolge Tabellen'!$B$3:$B$231" r:id="rId130">
            <anchor moveWithCells="1">
              <from>
                <xdr:col>0</xdr:col>
                <xdr:colOff>0</xdr:colOff>
                <xdr:row>51</xdr:row>
                <xdr:rowOff>0</xdr:rowOff>
              </from>
              <to>
                <xdr:col>0</xdr:col>
                <xdr:colOff>3282950</xdr:colOff>
                <xdr:row>51</xdr:row>
                <xdr:rowOff>234950</xdr:rowOff>
              </to>
            </anchor>
          </controlPr>
        </control>
      </mc:Choice>
      <mc:Fallback>
        <control shapeId="95238" r:id="rId129" name="ComboBox3"/>
      </mc:Fallback>
    </mc:AlternateContent>
    <mc:AlternateContent xmlns:mc="http://schemas.openxmlformats.org/markup-compatibility/2006">
      <mc:Choice Requires="x14">
        <control shapeId="95239" r:id="rId131" name="ComboBox4">
          <controlPr autoLine="0" linkedCell="A53" listFillRange="'Fruchtfolge Tabellen'!$B$3:$B$231" r:id="rId132">
            <anchor moveWithCells="1">
              <from>
                <xdr:col>0</xdr:col>
                <xdr:colOff>0</xdr:colOff>
                <xdr:row>52</xdr:row>
                <xdr:rowOff>0</xdr:rowOff>
              </from>
              <to>
                <xdr:col>0</xdr:col>
                <xdr:colOff>3282950</xdr:colOff>
                <xdr:row>52</xdr:row>
                <xdr:rowOff>234950</xdr:rowOff>
              </to>
            </anchor>
          </controlPr>
        </control>
      </mc:Choice>
      <mc:Fallback>
        <control shapeId="95239" r:id="rId131" name="ComboBox4"/>
      </mc:Fallback>
    </mc:AlternateContent>
    <mc:AlternateContent xmlns:mc="http://schemas.openxmlformats.org/markup-compatibility/2006">
      <mc:Choice Requires="x14">
        <control shapeId="95240" r:id="rId133" name="ComboBox5">
          <controlPr autoLine="0" linkedCell="A71" listFillRange="'Fruchtfolge Tabellen'!$B$3:$B$231" r:id="rId134">
            <anchor moveWithCells="1">
              <from>
                <xdr:col>0</xdr:col>
                <xdr:colOff>0</xdr:colOff>
                <xdr:row>70</xdr:row>
                <xdr:rowOff>0</xdr:rowOff>
              </from>
              <to>
                <xdr:col>0</xdr:col>
                <xdr:colOff>3282950</xdr:colOff>
                <xdr:row>70</xdr:row>
                <xdr:rowOff>234950</xdr:rowOff>
              </to>
            </anchor>
          </controlPr>
        </control>
      </mc:Choice>
      <mc:Fallback>
        <control shapeId="95240" r:id="rId133" name="ComboBox5"/>
      </mc:Fallback>
    </mc:AlternateContent>
    <mc:AlternateContent xmlns:mc="http://schemas.openxmlformats.org/markup-compatibility/2006">
      <mc:Choice Requires="x14">
        <control shapeId="95241" r:id="rId135" name="ComboBox6">
          <controlPr autoLine="0" linkedCell="A72" listFillRange="'Fruchtfolge Tabellen'!$B$3:$B$231" r:id="rId136">
            <anchor moveWithCells="1">
              <from>
                <xdr:col>0</xdr:col>
                <xdr:colOff>0</xdr:colOff>
                <xdr:row>71</xdr:row>
                <xdr:rowOff>0</xdr:rowOff>
              </from>
              <to>
                <xdr:col>0</xdr:col>
                <xdr:colOff>3282950</xdr:colOff>
                <xdr:row>71</xdr:row>
                <xdr:rowOff>234950</xdr:rowOff>
              </to>
            </anchor>
          </controlPr>
        </control>
      </mc:Choice>
      <mc:Fallback>
        <control shapeId="95241" r:id="rId135" name="ComboBox6"/>
      </mc:Fallback>
    </mc:AlternateContent>
    <mc:AlternateContent xmlns:mc="http://schemas.openxmlformats.org/markup-compatibility/2006">
      <mc:Choice Requires="x14">
        <control shapeId="95242" r:id="rId137" name="ComboBox7">
          <controlPr autoLine="0" linkedCell="A73" listFillRange="'Fruchtfolge Tabellen'!$B$3:$B$231" r:id="rId138">
            <anchor moveWithCells="1">
              <from>
                <xdr:col>0</xdr:col>
                <xdr:colOff>0</xdr:colOff>
                <xdr:row>72</xdr:row>
                <xdr:rowOff>0</xdr:rowOff>
              </from>
              <to>
                <xdr:col>0</xdr:col>
                <xdr:colOff>3282950</xdr:colOff>
                <xdr:row>72</xdr:row>
                <xdr:rowOff>234950</xdr:rowOff>
              </to>
            </anchor>
          </controlPr>
        </control>
      </mc:Choice>
      <mc:Fallback>
        <control shapeId="95242" r:id="rId137" name="ComboBox7"/>
      </mc:Fallback>
    </mc:AlternateContent>
    <mc:AlternateContent xmlns:mc="http://schemas.openxmlformats.org/markup-compatibility/2006">
      <mc:Choice Requires="x14">
        <control shapeId="95243" r:id="rId139" name="ComboBox8">
          <controlPr autoLine="0" linkedCell="A74" listFillRange="'Fruchtfolge Tabellen'!$B$3:$B$231" r:id="rId140">
            <anchor moveWithCells="1">
              <from>
                <xdr:col>0</xdr:col>
                <xdr:colOff>0</xdr:colOff>
                <xdr:row>73</xdr:row>
                <xdr:rowOff>0</xdr:rowOff>
              </from>
              <to>
                <xdr:col>0</xdr:col>
                <xdr:colOff>3282950</xdr:colOff>
                <xdr:row>73</xdr:row>
                <xdr:rowOff>234950</xdr:rowOff>
              </to>
            </anchor>
          </controlPr>
        </control>
      </mc:Choice>
      <mc:Fallback>
        <control shapeId="95243" r:id="rId139" name="ComboBox8"/>
      </mc:Fallback>
    </mc:AlternateContent>
    <mc:AlternateContent xmlns:mc="http://schemas.openxmlformats.org/markup-compatibility/2006">
      <mc:Choice Requires="x14">
        <control shapeId="95244" r:id="rId141" name="ComboBox9">
          <controlPr autoLine="0" linkedCell="A75" listFillRange="'Fruchtfolge Tabellen'!$B$3:$B$231" r:id="rId142">
            <anchor moveWithCells="1">
              <from>
                <xdr:col>0</xdr:col>
                <xdr:colOff>0</xdr:colOff>
                <xdr:row>74</xdr:row>
                <xdr:rowOff>0</xdr:rowOff>
              </from>
              <to>
                <xdr:col>0</xdr:col>
                <xdr:colOff>3282950</xdr:colOff>
                <xdr:row>74</xdr:row>
                <xdr:rowOff>234950</xdr:rowOff>
              </to>
            </anchor>
          </controlPr>
        </control>
      </mc:Choice>
      <mc:Fallback>
        <control shapeId="95244" r:id="rId141" name="ComboBox9"/>
      </mc:Fallback>
    </mc:AlternateContent>
    <mc:AlternateContent xmlns:mc="http://schemas.openxmlformats.org/markup-compatibility/2006">
      <mc:Choice Requires="x14">
        <control shapeId="95245" r:id="rId143" name="ComboBox10">
          <controlPr autoLine="0" linkedCell="A76" listFillRange="'Fruchtfolge Tabellen'!$B$3:$B$231" r:id="rId144">
            <anchor moveWithCells="1">
              <from>
                <xdr:col>0</xdr:col>
                <xdr:colOff>0</xdr:colOff>
                <xdr:row>75</xdr:row>
                <xdr:rowOff>0</xdr:rowOff>
              </from>
              <to>
                <xdr:col>0</xdr:col>
                <xdr:colOff>3282950</xdr:colOff>
                <xdr:row>75</xdr:row>
                <xdr:rowOff>234950</xdr:rowOff>
              </to>
            </anchor>
          </controlPr>
        </control>
      </mc:Choice>
      <mc:Fallback>
        <control shapeId="95245" r:id="rId143" name="ComboBox10"/>
      </mc:Fallback>
    </mc:AlternateContent>
    <mc:AlternateContent xmlns:mc="http://schemas.openxmlformats.org/markup-compatibility/2006">
      <mc:Choice Requires="x14">
        <control shapeId="95246" r:id="rId145" name="ComboBox11">
          <controlPr autoLine="0" linkedCell="A77" listFillRange="'Fruchtfolge Tabellen'!$B$3:$B$231" r:id="rId146">
            <anchor moveWithCells="1">
              <from>
                <xdr:col>0</xdr:col>
                <xdr:colOff>0</xdr:colOff>
                <xdr:row>76</xdr:row>
                <xdr:rowOff>0</xdr:rowOff>
              </from>
              <to>
                <xdr:col>0</xdr:col>
                <xdr:colOff>3282950</xdr:colOff>
                <xdr:row>76</xdr:row>
                <xdr:rowOff>234950</xdr:rowOff>
              </to>
            </anchor>
          </controlPr>
        </control>
      </mc:Choice>
      <mc:Fallback>
        <control shapeId="95246" r:id="rId145" name="ComboBox11"/>
      </mc:Fallback>
    </mc:AlternateContent>
    <mc:AlternateContent xmlns:mc="http://schemas.openxmlformats.org/markup-compatibility/2006">
      <mc:Choice Requires="x14">
        <control shapeId="95247" r:id="rId147" name="ComboBox12">
          <controlPr autoLine="0" linkedCell="A78" listFillRange="'Fruchtfolge Tabellen'!$B$3:$B$231" r:id="rId148">
            <anchor moveWithCells="1">
              <from>
                <xdr:col>0</xdr:col>
                <xdr:colOff>0</xdr:colOff>
                <xdr:row>77</xdr:row>
                <xdr:rowOff>0</xdr:rowOff>
              </from>
              <to>
                <xdr:col>0</xdr:col>
                <xdr:colOff>3282950</xdr:colOff>
                <xdr:row>77</xdr:row>
                <xdr:rowOff>234950</xdr:rowOff>
              </to>
            </anchor>
          </controlPr>
        </control>
      </mc:Choice>
      <mc:Fallback>
        <control shapeId="95247" r:id="rId147" name="ComboBox12"/>
      </mc:Fallback>
    </mc:AlternateContent>
    <mc:AlternateContent xmlns:mc="http://schemas.openxmlformats.org/markup-compatibility/2006">
      <mc:Choice Requires="x14">
        <control shapeId="95248" r:id="rId149" name="ComboBox13">
          <controlPr autoLine="0" linkedCell="A79" listFillRange="'Fruchtfolge Tabellen'!$B$3:$B$231" r:id="rId150">
            <anchor moveWithCells="1">
              <from>
                <xdr:col>0</xdr:col>
                <xdr:colOff>0</xdr:colOff>
                <xdr:row>78</xdr:row>
                <xdr:rowOff>0</xdr:rowOff>
              </from>
              <to>
                <xdr:col>0</xdr:col>
                <xdr:colOff>3282950</xdr:colOff>
                <xdr:row>78</xdr:row>
                <xdr:rowOff>234950</xdr:rowOff>
              </to>
            </anchor>
          </controlPr>
        </control>
      </mc:Choice>
      <mc:Fallback>
        <control shapeId="95248" r:id="rId149" name="ComboBox13"/>
      </mc:Fallback>
    </mc:AlternateContent>
    <mc:AlternateContent xmlns:mc="http://schemas.openxmlformats.org/markup-compatibility/2006">
      <mc:Choice Requires="x14">
        <control shapeId="95249" r:id="rId151" name="ComboBox14">
          <controlPr autoLine="0" linkedCell="A80" listFillRange="'Fruchtfolge Tabellen'!$B$3:$B$231" r:id="rId152">
            <anchor moveWithCells="1">
              <from>
                <xdr:col>0</xdr:col>
                <xdr:colOff>0</xdr:colOff>
                <xdr:row>79</xdr:row>
                <xdr:rowOff>0</xdr:rowOff>
              </from>
              <to>
                <xdr:col>0</xdr:col>
                <xdr:colOff>3282950</xdr:colOff>
                <xdr:row>79</xdr:row>
                <xdr:rowOff>234950</xdr:rowOff>
              </to>
            </anchor>
          </controlPr>
        </control>
      </mc:Choice>
      <mc:Fallback>
        <control shapeId="95249" r:id="rId151" name="ComboBox14"/>
      </mc:Fallback>
    </mc:AlternateContent>
    <mc:AlternateContent xmlns:mc="http://schemas.openxmlformats.org/markup-compatibility/2006">
      <mc:Choice Requires="x14">
        <control shapeId="95250" r:id="rId153" name="ComboBox15">
          <controlPr autoLine="0" linkedCell="A81" listFillRange="'Fruchtfolge Tabellen'!$B$3:$B$231" r:id="rId154">
            <anchor moveWithCells="1">
              <from>
                <xdr:col>0</xdr:col>
                <xdr:colOff>0</xdr:colOff>
                <xdr:row>80</xdr:row>
                <xdr:rowOff>0</xdr:rowOff>
              </from>
              <to>
                <xdr:col>0</xdr:col>
                <xdr:colOff>3282950</xdr:colOff>
                <xdr:row>80</xdr:row>
                <xdr:rowOff>234950</xdr:rowOff>
              </to>
            </anchor>
          </controlPr>
        </control>
      </mc:Choice>
      <mc:Fallback>
        <control shapeId="95250" r:id="rId153" name="ComboBox15"/>
      </mc:Fallback>
    </mc:AlternateContent>
    <mc:AlternateContent xmlns:mc="http://schemas.openxmlformats.org/markup-compatibility/2006">
      <mc:Choice Requires="x14">
        <control shapeId="95251" r:id="rId155" name="ComboBox16">
          <controlPr autoLine="0" linkedCell="A82" listFillRange="'Fruchtfolge Tabellen'!$B$3:$B$231" r:id="rId156">
            <anchor moveWithCells="1">
              <from>
                <xdr:col>0</xdr:col>
                <xdr:colOff>0</xdr:colOff>
                <xdr:row>81</xdr:row>
                <xdr:rowOff>0</xdr:rowOff>
              </from>
              <to>
                <xdr:col>0</xdr:col>
                <xdr:colOff>3282950</xdr:colOff>
                <xdr:row>81</xdr:row>
                <xdr:rowOff>234950</xdr:rowOff>
              </to>
            </anchor>
          </controlPr>
        </control>
      </mc:Choice>
      <mc:Fallback>
        <control shapeId="95251" r:id="rId155" name="ComboBox16"/>
      </mc:Fallback>
    </mc:AlternateContent>
    <mc:AlternateContent xmlns:mc="http://schemas.openxmlformats.org/markup-compatibility/2006">
      <mc:Choice Requires="x14">
        <control shapeId="95252" r:id="rId157" name="ComboBox17">
          <controlPr autoLine="0" linkedCell="A83" listFillRange="'Fruchtfolge Tabellen'!$B$3:$B$231" r:id="rId158">
            <anchor moveWithCells="1">
              <from>
                <xdr:col>0</xdr:col>
                <xdr:colOff>0</xdr:colOff>
                <xdr:row>82</xdr:row>
                <xdr:rowOff>0</xdr:rowOff>
              </from>
              <to>
                <xdr:col>0</xdr:col>
                <xdr:colOff>3282950</xdr:colOff>
                <xdr:row>82</xdr:row>
                <xdr:rowOff>234950</xdr:rowOff>
              </to>
            </anchor>
          </controlPr>
        </control>
      </mc:Choice>
      <mc:Fallback>
        <control shapeId="95252" r:id="rId157" name="ComboBox17"/>
      </mc:Fallback>
    </mc:AlternateContent>
    <mc:AlternateContent xmlns:mc="http://schemas.openxmlformats.org/markup-compatibility/2006">
      <mc:Choice Requires="x14">
        <control shapeId="95253" r:id="rId159" name="ComboBox18">
          <controlPr autoLine="0" linkedCell="A84" listFillRange="'Fruchtfolge Tabellen'!$B$3:$B$231" r:id="rId160">
            <anchor moveWithCells="1">
              <from>
                <xdr:col>0</xdr:col>
                <xdr:colOff>0</xdr:colOff>
                <xdr:row>83</xdr:row>
                <xdr:rowOff>0</xdr:rowOff>
              </from>
              <to>
                <xdr:col>0</xdr:col>
                <xdr:colOff>3282950</xdr:colOff>
                <xdr:row>83</xdr:row>
                <xdr:rowOff>234950</xdr:rowOff>
              </to>
            </anchor>
          </controlPr>
        </control>
      </mc:Choice>
      <mc:Fallback>
        <control shapeId="95253" r:id="rId159" name="ComboBox18"/>
      </mc:Fallback>
    </mc:AlternateContent>
    <mc:AlternateContent xmlns:mc="http://schemas.openxmlformats.org/markup-compatibility/2006">
      <mc:Choice Requires="x14">
        <control shapeId="95254" r:id="rId161" name="ComboBox1">
          <controlPr autoLine="0" linkedCell="A50" listFillRange="'Fruchtfolge Tabellen'!$B$3:$B$231" r:id="rId162">
            <anchor moveWithCells="1">
              <from>
                <xdr:col>0</xdr:col>
                <xdr:colOff>0</xdr:colOff>
                <xdr:row>49</xdr:row>
                <xdr:rowOff>0</xdr:rowOff>
              </from>
              <to>
                <xdr:col>0</xdr:col>
                <xdr:colOff>3282950</xdr:colOff>
                <xdr:row>49</xdr:row>
                <xdr:rowOff>234950</xdr:rowOff>
              </to>
            </anchor>
          </controlPr>
        </control>
      </mc:Choice>
      <mc:Fallback>
        <control shapeId="95254" r:id="rId161" name="ComboBox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BF22"/>
  <sheetViews>
    <sheetView zoomScale="80" zoomScaleNormal="80" zoomScaleSheetLayoutView="80" workbookViewId="0">
      <pane ySplit="5" topLeftCell="A6" activePane="bottomLeft" state="frozen"/>
      <selection pane="bottomLeft" activeCell="A14" sqref="A14:K17"/>
    </sheetView>
  </sheetViews>
  <sheetFormatPr baseColWidth="10" defaultColWidth="11.54296875" defaultRowHeight="14" x14ac:dyDescent="0.3"/>
  <cols>
    <col min="1" max="1" width="43.26953125" style="80" customWidth="1"/>
    <col min="2" max="3" width="11.54296875" style="80"/>
    <col min="4" max="4" width="18.54296875" style="80" customWidth="1"/>
    <col min="5" max="6" width="11.54296875" style="80"/>
    <col min="7" max="7" width="18.54296875" style="80" customWidth="1"/>
    <col min="8" max="9" width="11.54296875" style="80"/>
    <col min="10" max="10" width="18.54296875" style="80" customWidth="1"/>
    <col min="11" max="16384" width="11.54296875" style="80"/>
  </cols>
  <sheetData>
    <row r="1" spans="1:58" ht="25.9" customHeight="1" thickBot="1" x14ac:dyDescent="0.35">
      <c r="A1" s="1245" t="s">
        <v>1001</v>
      </c>
      <c r="B1" s="1246"/>
      <c r="C1" s="1246"/>
      <c r="D1" s="1246"/>
      <c r="E1" s="1246"/>
      <c r="F1" s="1246"/>
      <c r="G1" s="1246"/>
      <c r="H1" s="1246"/>
      <c r="I1" s="1246"/>
      <c r="J1" s="1246"/>
      <c r="K1" s="107"/>
      <c r="L1" s="107"/>
      <c r="M1" s="107"/>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6"/>
    </row>
    <row r="2" spans="1:58" ht="54" customHeight="1" thickBot="1" x14ac:dyDescent="0.35">
      <c r="A2" s="1473" t="s">
        <v>1002</v>
      </c>
      <c r="B2" s="1248"/>
      <c r="C2" s="1248"/>
      <c r="D2" s="1248"/>
      <c r="E2" s="1248"/>
      <c r="F2" s="1248"/>
      <c r="G2" s="1248"/>
      <c r="H2" s="1248"/>
      <c r="I2" s="1248"/>
      <c r="J2" s="1248"/>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2"/>
    </row>
    <row r="3" spans="1:58" ht="23.25" customHeight="1" thickBot="1" x14ac:dyDescent="0.35">
      <c r="A3" s="443" t="s">
        <v>681</v>
      </c>
      <c r="B3" s="1295">
        <f>Betriebsdaten!$B$29</f>
        <v>2022</v>
      </c>
      <c r="C3" s="1296"/>
      <c r="D3" s="1297"/>
      <c r="E3" s="1295">
        <f>Betriebsdaten!$B$30</f>
        <v>2021</v>
      </c>
      <c r="F3" s="1296"/>
      <c r="G3" s="1297"/>
      <c r="H3" s="1295">
        <f>Betriebsdaten!$B$31</f>
        <v>2020</v>
      </c>
      <c r="I3" s="1296"/>
      <c r="J3" s="1296"/>
      <c r="L3" s="1482">
        <f>Betriebsdaten!$B$29</f>
        <v>2022</v>
      </c>
      <c r="M3" s="1483"/>
      <c r="N3" s="1483"/>
      <c r="O3" s="1483"/>
      <c r="P3" s="1483"/>
      <c r="Q3" s="1484"/>
      <c r="R3" s="1484"/>
      <c r="S3" s="1483"/>
      <c r="T3" s="1483"/>
      <c r="U3" s="1483"/>
      <c r="V3" s="1483"/>
      <c r="W3" s="1485"/>
      <c r="X3" s="1474">
        <f>Betriebsdaten!$B$30</f>
        <v>2021</v>
      </c>
      <c r="Y3" s="1475"/>
      <c r="Z3" s="1475"/>
      <c r="AA3" s="1475"/>
      <c r="AB3" s="1475"/>
      <c r="AC3" s="1476"/>
      <c r="AD3" s="1476"/>
      <c r="AE3" s="1475"/>
      <c r="AF3" s="1475"/>
      <c r="AG3" s="1475"/>
      <c r="AH3" s="1475"/>
      <c r="AI3" s="1477"/>
      <c r="AJ3" s="1486">
        <f>Betriebsdaten!$B$31</f>
        <v>2020</v>
      </c>
      <c r="AK3" s="1487"/>
      <c r="AL3" s="1487"/>
      <c r="AM3" s="1487"/>
      <c r="AN3" s="1487"/>
      <c r="AO3" s="1488"/>
      <c r="AP3" s="1488"/>
      <c r="AQ3" s="1487"/>
      <c r="AR3" s="1487"/>
      <c r="AS3" s="1487"/>
      <c r="AT3" s="1487"/>
      <c r="AU3" s="1489"/>
      <c r="AV3" s="1478" t="s">
        <v>36</v>
      </c>
      <c r="AW3" s="1479"/>
      <c r="AX3" s="1479"/>
      <c r="AY3" s="1479"/>
      <c r="AZ3" s="1480"/>
      <c r="BA3" s="1480"/>
      <c r="BB3" s="1479"/>
      <c r="BC3" s="1479"/>
      <c r="BD3" s="1479"/>
      <c r="BE3" s="1479"/>
      <c r="BF3" s="1481"/>
    </row>
    <row r="4" spans="1:58" ht="30" customHeight="1" thickBot="1" x14ac:dyDescent="0.5">
      <c r="A4" s="444"/>
      <c r="B4" s="108"/>
      <c r="C4" s="98" t="s">
        <v>237</v>
      </c>
      <c r="D4" s="98" t="s">
        <v>73</v>
      </c>
      <c r="E4" s="98"/>
      <c r="F4" s="98" t="s">
        <v>237</v>
      </c>
      <c r="G4" s="98" t="s">
        <v>73</v>
      </c>
      <c r="H4" s="98"/>
      <c r="I4" s="98" t="s">
        <v>237</v>
      </c>
      <c r="J4" s="98" t="s">
        <v>73</v>
      </c>
      <c r="L4" s="1253" t="s">
        <v>37</v>
      </c>
      <c r="M4" s="1253" t="s">
        <v>86</v>
      </c>
      <c r="N4" s="3" t="s">
        <v>32</v>
      </c>
      <c r="O4" s="2" t="s">
        <v>13</v>
      </c>
      <c r="P4" s="472" t="s">
        <v>668</v>
      </c>
      <c r="Q4" s="215" t="s">
        <v>670</v>
      </c>
      <c r="R4" s="215" t="s">
        <v>671</v>
      </c>
      <c r="S4" s="473" t="s">
        <v>16</v>
      </c>
      <c r="T4" s="215" t="s">
        <v>611</v>
      </c>
      <c r="U4" s="2" t="s">
        <v>18</v>
      </c>
      <c r="V4" s="2" t="s">
        <v>19</v>
      </c>
      <c r="W4" s="4" t="s">
        <v>20</v>
      </c>
      <c r="X4" s="1255" t="s">
        <v>37</v>
      </c>
      <c r="Y4" s="1255" t="s">
        <v>86</v>
      </c>
      <c r="Z4" s="6" t="s">
        <v>32</v>
      </c>
      <c r="AA4" s="7" t="s">
        <v>13</v>
      </c>
      <c r="AB4" s="469" t="s">
        <v>668</v>
      </c>
      <c r="AC4" s="216" t="s">
        <v>670</v>
      </c>
      <c r="AD4" s="216" t="s">
        <v>671</v>
      </c>
      <c r="AE4" s="470" t="s">
        <v>16</v>
      </c>
      <c r="AF4" s="216" t="s">
        <v>611</v>
      </c>
      <c r="AG4" s="7" t="s">
        <v>18</v>
      </c>
      <c r="AH4" s="7" t="s">
        <v>19</v>
      </c>
      <c r="AI4" s="8" t="s">
        <v>20</v>
      </c>
      <c r="AJ4" s="1257" t="s">
        <v>37</v>
      </c>
      <c r="AK4" s="1257" t="s">
        <v>86</v>
      </c>
      <c r="AL4" s="14" t="s">
        <v>32</v>
      </c>
      <c r="AM4" s="15" t="s">
        <v>13</v>
      </c>
      <c r="AN4" s="466" t="s">
        <v>668</v>
      </c>
      <c r="AO4" s="217" t="s">
        <v>670</v>
      </c>
      <c r="AP4" s="217" t="s">
        <v>671</v>
      </c>
      <c r="AQ4" s="467" t="s">
        <v>16</v>
      </c>
      <c r="AR4" s="217" t="s">
        <v>611</v>
      </c>
      <c r="AS4" s="15" t="s">
        <v>18</v>
      </c>
      <c r="AT4" s="15" t="s">
        <v>19</v>
      </c>
      <c r="AU4" s="16" t="s">
        <v>20</v>
      </c>
      <c r="AV4" s="1266" t="s">
        <v>86</v>
      </c>
      <c r="AW4" s="10" t="s">
        <v>32</v>
      </c>
      <c r="AX4" s="11" t="s">
        <v>13</v>
      </c>
      <c r="AY4" s="463" t="s">
        <v>668</v>
      </c>
      <c r="AZ4" s="218" t="s">
        <v>670</v>
      </c>
      <c r="BA4" s="218" t="s">
        <v>671</v>
      </c>
      <c r="BB4" s="464" t="s">
        <v>16</v>
      </c>
      <c r="BC4" s="218" t="s">
        <v>611</v>
      </c>
      <c r="BD4" s="11" t="s">
        <v>18</v>
      </c>
      <c r="BE4" s="11" t="s">
        <v>19</v>
      </c>
      <c r="BF4" s="12" t="s">
        <v>20</v>
      </c>
    </row>
    <row r="5" spans="1:58" ht="28.15" customHeight="1" thickBot="1" x14ac:dyDescent="0.35">
      <c r="A5" s="446" t="str">
        <f>HYPERLINK("#Futtermitteltabelle!B173","eigene Futtermittel hinzufügen")</f>
        <v>eigene Futtermittel hinzufügen</v>
      </c>
      <c r="B5" s="437"/>
      <c r="C5" s="97" t="s">
        <v>251</v>
      </c>
      <c r="D5" s="126"/>
      <c r="E5" s="97"/>
      <c r="F5" s="97" t="s">
        <v>251</v>
      </c>
      <c r="G5" s="126"/>
      <c r="H5" s="97"/>
      <c r="I5" s="97" t="s">
        <v>251</v>
      </c>
      <c r="J5" s="126"/>
      <c r="L5" s="1254"/>
      <c r="M5" s="1254"/>
      <c r="N5" s="5" t="s">
        <v>729</v>
      </c>
      <c r="O5" s="5" t="s">
        <v>729</v>
      </c>
      <c r="P5" s="5" t="s">
        <v>729</v>
      </c>
      <c r="Q5" s="474" t="s">
        <v>729</v>
      </c>
      <c r="R5" s="474" t="s">
        <v>729</v>
      </c>
      <c r="S5" s="5" t="s">
        <v>729</v>
      </c>
      <c r="T5" s="5" t="s">
        <v>729</v>
      </c>
      <c r="U5" s="5" t="s">
        <v>729</v>
      </c>
      <c r="V5" s="5" t="s">
        <v>729</v>
      </c>
      <c r="W5" s="5" t="s">
        <v>729</v>
      </c>
      <c r="X5" s="1256"/>
      <c r="Y5" s="1256"/>
      <c r="Z5" s="9" t="s">
        <v>729</v>
      </c>
      <c r="AA5" s="9" t="s">
        <v>729</v>
      </c>
      <c r="AB5" s="9" t="s">
        <v>729</v>
      </c>
      <c r="AC5" s="471" t="s">
        <v>729</v>
      </c>
      <c r="AD5" s="471" t="s">
        <v>729</v>
      </c>
      <c r="AE5" s="9" t="s">
        <v>729</v>
      </c>
      <c r="AF5" s="9" t="s">
        <v>729</v>
      </c>
      <c r="AG5" s="9" t="s">
        <v>729</v>
      </c>
      <c r="AH5" s="9" t="s">
        <v>729</v>
      </c>
      <c r="AI5" s="9" t="s">
        <v>729</v>
      </c>
      <c r="AJ5" s="1258"/>
      <c r="AK5" s="1258"/>
      <c r="AL5" s="17" t="s">
        <v>729</v>
      </c>
      <c r="AM5" s="17" t="s">
        <v>729</v>
      </c>
      <c r="AN5" s="17" t="s">
        <v>729</v>
      </c>
      <c r="AO5" s="468" t="s">
        <v>729</v>
      </c>
      <c r="AP5" s="468" t="s">
        <v>729</v>
      </c>
      <c r="AQ5" s="17" t="s">
        <v>729</v>
      </c>
      <c r="AR5" s="17" t="s">
        <v>729</v>
      </c>
      <c r="AS5" s="17" t="s">
        <v>729</v>
      </c>
      <c r="AT5" s="17" t="s">
        <v>729</v>
      </c>
      <c r="AU5" s="17" t="s">
        <v>729</v>
      </c>
      <c r="AV5" s="1267"/>
      <c r="AW5" s="13" t="s">
        <v>729</v>
      </c>
      <c r="AX5" s="13" t="s">
        <v>729</v>
      </c>
      <c r="AY5" s="13" t="s">
        <v>729</v>
      </c>
      <c r="AZ5" s="465" t="s">
        <v>729</v>
      </c>
      <c r="BA5" s="465" t="s">
        <v>729</v>
      </c>
      <c r="BB5" s="13" t="s">
        <v>729</v>
      </c>
      <c r="BC5" s="13" t="s">
        <v>729</v>
      </c>
      <c r="BD5" s="13" t="s">
        <v>729</v>
      </c>
      <c r="BE5" s="13" t="s">
        <v>729</v>
      </c>
      <c r="BF5" s="13" t="s">
        <v>729</v>
      </c>
    </row>
    <row r="6" spans="1:58" ht="19.149999999999999" customHeight="1" thickBot="1" x14ac:dyDescent="0.35">
      <c r="A6" s="445" t="s">
        <v>669</v>
      </c>
      <c r="B6" s="213"/>
      <c r="C6" s="214"/>
      <c r="D6" s="681"/>
      <c r="E6" s="213"/>
      <c r="F6" s="214"/>
      <c r="G6" s="681"/>
      <c r="H6" s="213"/>
      <c r="I6" s="214"/>
      <c r="J6" s="681"/>
      <c r="L6" s="219">
        <f>VLOOKUP(A6,Futtermitteltabelle!$B$3:$E$193,4,FALSE)</f>
        <v>0</v>
      </c>
      <c r="M6" s="81">
        <f t="shared" ref="M6:M12" si="0">C6*1000</f>
        <v>0</v>
      </c>
      <c r="N6" s="219">
        <f>VLOOKUP(L6,Futtermitteltabelle!$E$3:$R$193,5,FALSE)*(M6/1000)</f>
        <v>0</v>
      </c>
      <c r="O6" s="219">
        <f>VLOOKUP(L6,Futtermitteltabelle!$E$3:$R$193,6,FALSE)*(M6/1000)</f>
        <v>0</v>
      </c>
      <c r="P6" s="219">
        <f>VLOOKUP(L6,Futtermitteltabelle!$E$3:$R$193,7,FALSE)*(M6/1000)</f>
        <v>0</v>
      </c>
      <c r="Q6" s="219">
        <f>VLOOKUP(L6,Futtermitteltabelle!$E$3:$R$193,8,FALSE)*(M6/1000)</f>
        <v>0</v>
      </c>
      <c r="R6" s="219">
        <f>VLOOKUP(L6,Futtermitteltabelle!$E$3:$R$193,9,FALSE)*(M6/1000)</f>
        <v>0</v>
      </c>
      <c r="S6" s="219">
        <f>VLOOKUP(L6,Futtermitteltabelle!$E$3:$R$193,10,FALSE)*(M6/1000)</f>
        <v>0</v>
      </c>
      <c r="T6" s="219">
        <f>VLOOKUP(L6,Futtermitteltabelle!$E$3:$R$193,11,FALSE)*(M6/1000)</f>
        <v>0</v>
      </c>
      <c r="U6" s="219">
        <f>VLOOKUP(L6,Futtermitteltabelle!$E$3:$R$193,12,FALSE)*(M6/1000)</f>
        <v>0</v>
      </c>
      <c r="V6" s="219">
        <f>VLOOKUP(L6,Futtermitteltabelle!$E$3:$R$193,13,FALSE)*(M6/1000)</f>
        <v>0</v>
      </c>
      <c r="W6" s="219">
        <f>VLOOKUP(L6,Futtermitteltabelle!$E$3:$R$193,14,FALSE)*(M6/1000)</f>
        <v>0</v>
      </c>
      <c r="X6" s="219">
        <f>VLOOKUP(A6,Futtermitteltabelle!$B$3:$E$193,4,FALSE)</f>
        <v>0</v>
      </c>
      <c r="Y6" s="219">
        <f>F6*1000</f>
        <v>0</v>
      </c>
      <c r="Z6" s="219">
        <f>VLOOKUP(X6,Futtermitteltabelle!$E$3:$R$193,5,FALSE)*(Y6/1000)</f>
        <v>0</v>
      </c>
      <c r="AA6" s="219">
        <f>VLOOKUP(X6,Futtermitteltabelle!$E$3:$R$193,6,FALSE)*(Y6/1000)</f>
        <v>0</v>
      </c>
      <c r="AB6" s="219">
        <f>VLOOKUP(X6,Futtermitteltabelle!$E$3:$R$193,7,FALSE)*(Y6/1000)</f>
        <v>0</v>
      </c>
      <c r="AC6" s="219">
        <f>VLOOKUP(X6,Futtermitteltabelle!$E$3:$R$193,8,FALSE)*(Y6/1000)</f>
        <v>0</v>
      </c>
      <c r="AD6" s="219">
        <f>VLOOKUP(X6,Futtermitteltabelle!$E$3:$R$193,9,FALSE)*(Y6/1000)</f>
        <v>0</v>
      </c>
      <c r="AE6" s="219">
        <f>VLOOKUP(X6,Futtermitteltabelle!$E$3:$R$193,10,FALSE)*(Y6/1000)</f>
        <v>0</v>
      </c>
      <c r="AF6" s="219">
        <f>VLOOKUP(X6,Futtermitteltabelle!$E$3:$R$193,11,FALSE)*(Y6/1000)</f>
        <v>0</v>
      </c>
      <c r="AG6" s="219">
        <f>VLOOKUP(X6,Futtermitteltabelle!$E$3:$R$193,12,FALSE)*(Y6/1000)</f>
        <v>0</v>
      </c>
      <c r="AH6" s="219">
        <f>VLOOKUP(X6,Futtermitteltabelle!$E$3:$R$193,13,FALSE)*(Y6/1000)</f>
        <v>0</v>
      </c>
      <c r="AI6" s="219">
        <f>VLOOKUP(X6,Futtermitteltabelle!$E$3:$R$193,14,FALSE)*(Y6/1000)</f>
        <v>0</v>
      </c>
      <c r="AJ6" s="219">
        <f>VLOOKUP(A6,Futtermitteltabelle!$B$3:$E$193,4,FALSE)</f>
        <v>0</v>
      </c>
      <c r="AK6" s="219">
        <f>I6*1000</f>
        <v>0</v>
      </c>
      <c r="AL6" s="219">
        <f>VLOOKUP(AJ6,Futtermitteltabelle!$E$3:$R$193,5,FALSE)*(AK6/1000)</f>
        <v>0</v>
      </c>
      <c r="AM6" s="219">
        <f>VLOOKUP(AJ6,Futtermitteltabelle!$E$3:$R$193,6,FALSE)*(AK6/1000)</f>
        <v>0</v>
      </c>
      <c r="AN6" s="219">
        <f>VLOOKUP(AJ6,Futtermitteltabelle!$E$3:$R$193,7,FALSE)*(AK6/1000)</f>
        <v>0</v>
      </c>
      <c r="AO6" s="219">
        <f>VLOOKUP(AJ6,Futtermitteltabelle!$E$3:$R$193,8,FALSE)*(AK6/1000)</f>
        <v>0</v>
      </c>
      <c r="AP6" s="219">
        <f>VLOOKUP(AJ6,Futtermitteltabelle!$E$3:$R$193,9,FALSE)*(AK6/1000)</f>
        <v>0</v>
      </c>
      <c r="AQ6" s="219">
        <f>VLOOKUP(AJ6,Futtermitteltabelle!$E$3:$R$193,10,FALSE)*(AK6/1000)</f>
        <v>0</v>
      </c>
      <c r="AR6" s="219">
        <f>VLOOKUP(AJ6,Futtermitteltabelle!$E$3:$R$193,11,FALSE)*(AK6/1000)</f>
        <v>0</v>
      </c>
      <c r="AS6" s="219">
        <f>VLOOKUP(AJ6,Futtermitteltabelle!$E$3:$R$193,12,FALSE)*(AK6/1000)</f>
        <v>0</v>
      </c>
      <c r="AT6" s="219">
        <f>VLOOKUP(AJ6,Futtermitteltabelle!$E$3:$R$193,13,FALSE)*(AK6/1000)</f>
        <v>0</v>
      </c>
      <c r="AU6" s="219">
        <f>VLOOKUP(AJ6,Futtermitteltabelle!$E$3:$R$193,14,FALSE)*(AK6/1000)</f>
        <v>0</v>
      </c>
      <c r="AV6" s="81">
        <f t="shared" ref="AV6:AV12" si="1">AVERAGE(M6,Y6,AK6)</f>
        <v>0</v>
      </c>
      <c r="AW6" s="81">
        <f t="shared" ref="AW6:AW12" si="2">AVERAGE(N6,Z6,AL6)</f>
        <v>0</v>
      </c>
      <c r="AX6" s="81">
        <f t="shared" ref="AX6:AX12" si="3">AVERAGE(O6,AA6,AM6)</f>
        <v>0</v>
      </c>
      <c r="AY6" s="81">
        <f t="shared" ref="AY6:BF12" si="4">AVERAGE(P6,AB6,AN6)</f>
        <v>0</v>
      </c>
      <c r="AZ6" s="81">
        <f t="shared" si="4"/>
        <v>0</v>
      </c>
      <c r="BA6" s="81">
        <f t="shared" si="4"/>
        <v>0</v>
      </c>
      <c r="BB6" s="81">
        <f t="shared" si="4"/>
        <v>0</v>
      </c>
      <c r="BC6" s="81">
        <f t="shared" si="4"/>
        <v>0</v>
      </c>
      <c r="BD6" s="81">
        <f t="shared" si="4"/>
        <v>0</v>
      </c>
      <c r="BE6" s="81">
        <f t="shared" si="4"/>
        <v>0</v>
      </c>
      <c r="BF6" s="81">
        <f t="shared" si="4"/>
        <v>0</v>
      </c>
    </row>
    <row r="7" spans="1:58" ht="19.149999999999999" customHeight="1" thickBot="1" x14ac:dyDescent="0.35">
      <c r="A7" s="213" t="s">
        <v>669</v>
      </c>
      <c r="B7" s="213"/>
      <c r="C7" s="214"/>
      <c r="D7" s="681"/>
      <c r="E7" s="213"/>
      <c r="F7" s="214"/>
      <c r="G7" s="681"/>
      <c r="H7" s="213"/>
      <c r="I7" s="214"/>
      <c r="J7" s="681"/>
      <c r="L7" s="219">
        <f>VLOOKUP(A7,Futtermitteltabelle!$B$3:$E$193,4,FALSE)</f>
        <v>0</v>
      </c>
      <c r="M7" s="81">
        <f t="shared" si="0"/>
        <v>0</v>
      </c>
      <c r="N7" s="219">
        <f>VLOOKUP(L7,Futtermitteltabelle!$E$3:$R$193,5,FALSE)*(M7/1000)</f>
        <v>0</v>
      </c>
      <c r="O7" s="219">
        <f>VLOOKUP(L7,Futtermitteltabelle!$E$3:$R$193,6,FALSE)*(M7/1000)</f>
        <v>0</v>
      </c>
      <c r="P7" s="219">
        <f>VLOOKUP(L7,Futtermitteltabelle!$E$3:$R$193,7,FALSE)*(M7/1000)</f>
        <v>0</v>
      </c>
      <c r="Q7" s="219">
        <f>VLOOKUP(L7,Futtermitteltabelle!$E$3:$R$193,8,FALSE)*(M7/1000)</f>
        <v>0</v>
      </c>
      <c r="R7" s="219">
        <f>VLOOKUP(L7,Futtermitteltabelle!$E$3:$R$193,9,FALSE)*(M7/1000)</f>
        <v>0</v>
      </c>
      <c r="S7" s="219">
        <f>VLOOKUP(L7,Futtermitteltabelle!$E$3:$R$193,10,FALSE)*(M7/1000)</f>
        <v>0</v>
      </c>
      <c r="T7" s="219">
        <f>VLOOKUP(L7,Futtermitteltabelle!$E$3:$R$193,11,FALSE)*(M7/1000)</f>
        <v>0</v>
      </c>
      <c r="U7" s="219">
        <f>VLOOKUP(L7,Futtermitteltabelle!$E$3:$R$193,12,FALSE)*(M7/1000)</f>
        <v>0</v>
      </c>
      <c r="V7" s="219">
        <f>VLOOKUP(L7,Futtermitteltabelle!$E$3:$R$193,13,FALSE)*(M7/1000)</f>
        <v>0</v>
      </c>
      <c r="W7" s="219">
        <f>VLOOKUP(L7,Futtermitteltabelle!$E$3:$R$193,14,FALSE)*(M7/1000)</f>
        <v>0</v>
      </c>
      <c r="X7" s="219">
        <f>VLOOKUP(A7,Futtermitteltabelle!$B$3:$E$193,4,FALSE)</f>
        <v>0</v>
      </c>
      <c r="Y7" s="219">
        <f t="shared" ref="Y7:Y12" si="5">F7*1000</f>
        <v>0</v>
      </c>
      <c r="Z7" s="219">
        <f>VLOOKUP(X7,Futtermitteltabelle!$E$3:$R$193,5,FALSE)*(Y7/1000)</f>
        <v>0</v>
      </c>
      <c r="AA7" s="219">
        <f>VLOOKUP(X7,Futtermitteltabelle!$E$3:$R$193,6,FALSE)*(Y7/1000)</f>
        <v>0</v>
      </c>
      <c r="AB7" s="219">
        <f>VLOOKUP(X7,Futtermitteltabelle!$E$3:$R$193,7,FALSE)*(Y7/1000)</f>
        <v>0</v>
      </c>
      <c r="AC7" s="219">
        <f>VLOOKUP(X7,Futtermitteltabelle!$E$3:$R$193,8,FALSE)*(Y7/1000)</f>
        <v>0</v>
      </c>
      <c r="AD7" s="219">
        <f>VLOOKUP(X7,Futtermitteltabelle!$E$3:$R$193,9,FALSE)*(Y7/1000)</f>
        <v>0</v>
      </c>
      <c r="AE7" s="219">
        <f>VLOOKUP(X7,Futtermitteltabelle!$E$3:$R$193,10,FALSE)*(Y7/1000)</f>
        <v>0</v>
      </c>
      <c r="AF7" s="219">
        <f>VLOOKUP(X7,Futtermitteltabelle!$E$3:$R$193,11,FALSE)*(Y7/1000)</f>
        <v>0</v>
      </c>
      <c r="AG7" s="219">
        <f>VLOOKUP(X7,Futtermitteltabelle!$E$3:$R$193,12,FALSE)*(Y7/1000)</f>
        <v>0</v>
      </c>
      <c r="AH7" s="219">
        <f>VLOOKUP(X7,Futtermitteltabelle!$E$3:$R$193,13,FALSE)*(Y7/1000)</f>
        <v>0</v>
      </c>
      <c r="AI7" s="219">
        <f>VLOOKUP(X7,Futtermitteltabelle!$E$3:$R$193,14,FALSE)*(Y7/1000)</f>
        <v>0</v>
      </c>
      <c r="AJ7" s="219">
        <f>VLOOKUP(A7,Futtermitteltabelle!$B$3:$E$193,4,FALSE)</f>
        <v>0</v>
      </c>
      <c r="AK7" s="219">
        <f t="shared" ref="AK7:AK12" si="6">I7*1000</f>
        <v>0</v>
      </c>
      <c r="AL7" s="219">
        <f>VLOOKUP(AJ7,Futtermitteltabelle!$E$3:$R$193,5,FALSE)*(AK7/1000)</f>
        <v>0</v>
      </c>
      <c r="AM7" s="219">
        <f>VLOOKUP(AJ7,Futtermitteltabelle!$E$3:$R$193,6,FALSE)*(AK7/1000)</f>
        <v>0</v>
      </c>
      <c r="AN7" s="219">
        <f>VLOOKUP(AJ7,Futtermitteltabelle!$E$3:$R$193,7,FALSE)*(AK7/1000)</f>
        <v>0</v>
      </c>
      <c r="AO7" s="219">
        <f>VLOOKUP(AJ7,Futtermitteltabelle!$E$3:$R$193,8,FALSE)*(AK7/1000)</f>
        <v>0</v>
      </c>
      <c r="AP7" s="219">
        <f>VLOOKUP(AJ7,Futtermitteltabelle!$E$3:$R$193,9,FALSE)*(AK7/1000)</f>
        <v>0</v>
      </c>
      <c r="AQ7" s="219">
        <f>VLOOKUP(AJ7,Futtermitteltabelle!$E$3:$R$193,10,FALSE)*(AK7/1000)</f>
        <v>0</v>
      </c>
      <c r="AR7" s="219">
        <f>VLOOKUP(AJ7,Futtermitteltabelle!$E$3:$R$193,11,FALSE)*(AK7/1000)</f>
        <v>0</v>
      </c>
      <c r="AS7" s="219">
        <f>VLOOKUP(AJ7,Futtermitteltabelle!$E$3:$R$193,12,FALSE)*(AK7/1000)</f>
        <v>0</v>
      </c>
      <c r="AT7" s="219">
        <f>VLOOKUP(AJ7,Futtermitteltabelle!$E$3:$R$193,13,FALSE)*(AK7/1000)</f>
        <v>0</v>
      </c>
      <c r="AU7" s="219">
        <f>VLOOKUP(AJ7,Futtermitteltabelle!$E$3:$R$193,14,FALSE)*(AK7/1000)</f>
        <v>0</v>
      </c>
      <c r="AV7" s="81">
        <f t="shared" si="1"/>
        <v>0</v>
      </c>
      <c r="AW7" s="81">
        <f t="shared" si="2"/>
        <v>0</v>
      </c>
      <c r="AX7" s="81">
        <f t="shared" si="3"/>
        <v>0</v>
      </c>
      <c r="AY7" s="81">
        <f t="shared" si="4"/>
        <v>0</v>
      </c>
      <c r="AZ7" s="81">
        <f>AVERAGE(Q7,AC7,AO7)</f>
        <v>0</v>
      </c>
      <c r="BA7" s="81">
        <f t="shared" si="4"/>
        <v>0</v>
      </c>
      <c r="BB7" s="81">
        <f t="shared" si="4"/>
        <v>0</v>
      </c>
      <c r="BC7" s="81">
        <f t="shared" si="4"/>
        <v>0</v>
      </c>
      <c r="BD7" s="81">
        <f t="shared" si="4"/>
        <v>0</v>
      </c>
      <c r="BE7" s="81">
        <f t="shared" si="4"/>
        <v>0</v>
      </c>
      <c r="BF7" s="81">
        <f t="shared" si="4"/>
        <v>0</v>
      </c>
    </row>
    <row r="8" spans="1:58" ht="19.149999999999999" customHeight="1" thickBot="1" x14ac:dyDescent="0.35">
      <c r="A8" s="213" t="s">
        <v>669</v>
      </c>
      <c r="B8" s="213"/>
      <c r="C8" s="214"/>
      <c r="D8" s="681"/>
      <c r="E8" s="213"/>
      <c r="F8" s="214"/>
      <c r="G8" s="681"/>
      <c r="H8" s="213"/>
      <c r="I8" s="214"/>
      <c r="J8" s="681"/>
      <c r="L8" s="219">
        <f>VLOOKUP(A8,Futtermitteltabelle!$B$3:$E$193,4,FALSE)</f>
        <v>0</v>
      </c>
      <c r="M8" s="81">
        <f t="shared" si="0"/>
        <v>0</v>
      </c>
      <c r="N8" s="219">
        <f>VLOOKUP(L8,Futtermitteltabelle!$E$3:$R$193,5,FALSE)*(M8/1000)</f>
        <v>0</v>
      </c>
      <c r="O8" s="219">
        <f>VLOOKUP(L8,Futtermitteltabelle!$E$3:$R$193,6,FALSE)*(M8/1000)</f>
        <v>0</v>
      </c>
      <c r="P8" s="219">
        <f>VLOOKUP(L8,Futtermitteltabelle!$E$3:$R$193,7,FALSE)*(M8/1000)</f>
        <v>0</v>
      </c>
      <c r="Q8" s="219">
        <f>VLOOKUP(L8,Futtermitteltabelle!$E$3:$R$193,8,FALSE)*(M8/1000)</f>
        <v>0</v>
      </c>
      <c r="R8" s="219">
        <f>VLOOKUP(L8,Futtermitteltabelle!$E$3:$R$193,9,FALSE)*(M8/1000)</f>
        <v>0</v>
      </c>
      <c r="S8" s="219">
        <f>VLOOKUP(L8,Futtermitteltabelle!$E$3:$R$193,10,FALSE)*(M8/1000)</f>
        <v>0</v>
      </c>
      <c r="T8" s="219">
        <f>VLOOKUP(L8,Futtermitteltabelle!$E$3:$R$193,11,FALSE)*(M8/1000)</f>
        <v>0</v>
      </c>
      <c r="U8" s="219">
        <f>VLOOKUP(L8,Futtermitteltabelle!$E$3:$R$193,12,FALSE)*(M8/1000)</f>
        <v>0</v>
      </c>
      <c r="V8" s="219">
        <f>VLOOKUP(L8,Futtermitteltabelle!$E$3:$R$193,13,FALSE)*(M8/1000)</f>
        <v>0</v>
      </c>
      <c r="W8" s="219">
        <f>VLOOKUP(L8,Futtermitteltabelle!$E$3:$R$193,14,FALSE)*(M8/1000)</f>
        <v>0</v>
      </c>
      <c r="X8" s="219">
        <f>VLOOKUP(A8,Futtermitteltabelle!$B$3:$E$193,4,FALSE)</f>
        <v>0</v>
      </c>
      <c r="Y8" s="219">
        <f t="shared" si="5"/>
        <v>0</v>
      </c>
      <c r="Z8" s="219">
        <f>VLOOKUP(X8,Futtermitteltabelle!$E$3:$R$193,5,FALSE)*(Y8/1000)</f>
        <v>0</v>
      </c>
      <c r="AA8" s="219">
        <f>VLOOKUP(X8,Futtermitteltabelle!$E$3:$R$193,6,FALSE)*(Y8/1000)</f>
        <v>0</v>
      </c>
      <c r="AB8" s="219">
        <f>VLOOKUP(X8,Futtermitteltabelle!$E$3:$R$193,7,FALSE)*(Y8/1000)</f>
        <v>0</v>
      </c>
      <c r="AC8" s="219">
        <f>VLOOKUP(X8,Futtermitteltabelle!$E$3:$R$193,8,FALSE)*(Y8/1000)</f>
        <v>0</v>
      </c>
      <c r="AD8" s="219">
        <f>VLOOKUP(X8,Futtermitteltabelle!$E$3:$R$193,9,FALSE)*(Y8/1000)</f>
        <v>0</v>
      </c>
      <c r="AE8" s="219">
        <f>VLOOKUP(X8,Futtermitteltabelle!$E$3:$R$193,10,FALSE)*(Y8/1000)</f>
        <v>0</v>
      </c>
      <c r="AF8" s="219">
        <f>VLOOKUP(X8,Futtermitteltabelle!$E$3:$R$193,11,FALSE)*(Y8/1000)</f>
        <v>0</v>
      </c>
      <c r="AG8" s="219">
        <f>VLOOKUP(X8,Futtermitteltabelle!$E$3:$R$193,12,FALSE)*(Y8/1000)</f>
        <v>0</v>
      </c>
      <c r="AH8" s="219">
        <f>VLOOKUP(X8,Futtermitteltabelle!$E$3:$R$193,13,FALSE)*(Y8/1000)</f>
        <v>0</v>
      </c>
      <c r="AI8" s="219">
        <f>VLOOKUP(X8,Futtermitteltabelle!$E$3:$R$193,14,FALSE)*(Y8/1000)</f>
        <v>0</v>
      </c>
      <c r="AJ8" s="219">
        <f>VLOOKUP(A8,Futtermitteltabelle!$B$3:$E$193,4,FALSE)</f>
        <v>0</v>
      </c>
      <c r="AK8" s="219">
        <f t="shared" si="6"/>
        <v>0</v>
      </c>
      <c r="AL8" s="219">
        <f>VLOOKUP(AJ8,Futtermitteltabelle!$E$3:$R$193,5,FALSE)*(AK8/1000)</f>
        <v>0</v>
      </c>
      <c r="AM8" s="219">
        <f>VLOOKUP(AJ8,Futtermitteltabelle!$E$3:$R$193,6,FALSE)*(AK8/1000)</f>
        <v>0</v>
      </c>
      <c r="AN8" s="219">
        <f>VLOOKUP(AJ8,Futtermitteltabelle!$E$3:$R$193,7,FALSE)*(AK8/1000)</f>
        <v>0</v>
      </c>
      <c r="AO8" s="219">
        <f>VLOOKUP(AJ8,Futtermitteltabelle!$E$3:$R$193,8,FALSE)*(AK8/1000)</f>
        <v>0</v>
      </c>
      <c r="AP8" s="219">
        <f>VLOOKUP(AJ8,Futtermitteltabelle!$E$3:$R$193,9,FALSE)*(AK8/1000)</f>
        <v>0</v>
      </c>
      <c r="AQ8" s="219">
        <f>VLOOKUP(AJ8,Futtermitteltabelle!$E$3:$R$193,10,FALSE)*(AK8/1000)</f>
        <v>0</v>
      </c>
      <c r="AR8" s="219">
        <f>VLOOKUP(AJ8,Futtermitteltabelle!$E$3:$R$193,11,FALSE)*(AK8/1000)</f>
        <v>0</v>
      </c>
      <c r="AS8" s="219">
        <f>VLOOKUP(AJ8,Futtermitteltabelle!$E$3:$R$193,12,FALSE)*(AK8/1000)</f>
        <v>0</v>
      </c>
      <c r="AT8" s="219">
        <f>VLOOKUP(AJ8,Futtermitteltabelle!$E$3:$R$193,13,FALSE)*(AK8/1000)</f>
        <v>0</v>
      </c>
      <c r="AU8" s="219">
        <f>VLOOKUP(AJ8,Futtermitteltabelle!$E$3:$R$193,14,FALSE)*(AK8/1000)</f>
        <v>0</v>
      </c>
      <c r="AV8" s="81">
        <f t="shared" si="1"/>
        <v>0</v>
      </c>
      <c r="AW8" s="81">
        <f t="shared" si="2"/>
        <v>0</v>
      </c>
      <c r="AX8" s="81">
        <f t="shared" si="3"/>
        <v>0</v>
      </c>
      <c r="AY8" s="81">
        <f t="shared" si="4"/>
        <v>0</v>
      </c>
      <c r="AZ8" s="81">
        <f t="shared" si="4"/>
        <v>0</v>
      </c>
      <c r="BA8" s="81">
        <f t="shared" si="4"/>
        <v>0</v>
      </c>
      <c r="BB8" s="81">
        <f t="shared" si="4"/>
        <v>0</v>
      </c>
      <c r="BC8" s="81">
        <f t="shared" si="4"/>
        <v>0</v>
      </c>
      <c r="BD8" s="81">
        <f t="shared" si="4"/>
        <v>0</v>
      </c>
      <c r="BE8" s="81">
        <f t="shared" si="4"/>
        <v>0</v>
      </c>
      <c r="BF8" s="81">
        <f t="shared" si="4"/>
        <v>0</v>
      </c>
    </row>
    <row r="9" spans="1:58" ht="19.149999999999999" customHeight="1" thickBot="1" x14ac:dyDescent="0.35">
      <c r="A9" s="213" t="s">
        <v>669</v>
      </c>
      <c r="B9" s="213"/>
      <c r="C9" s="214"/>
      <c r="D9" s="681"/>
      <c r="E9" s="213"/>
      <c r="F9" s="214"/>
      <c r="G9" s="681"/>
      <c r="H9" s="213"/>
      <c r="I9" s="214"/>
      <c r="J9" s="681"/>
      <c r="L9" s="219">
        <f>VLOOKUP(A9,Futtermitteltabelle!$B$3:$E$193,4,FALSE)</f>
        <v>0</v>
      </c>
      <c r="M9" s="81">
        <f t="shared" si="0"/>
        <v>0</v>
      </c>
      <c r="N9" s="219">
        <f>VLOOKUP(L9,Futtermitteltabelle!$E$3:$R$193,5,FALSE)*(M9/1000)</f>
        <v>0</v>
      </c>
      <c r="O9" s="219">
        <f>VLOOKUP(L9,Futtermitteltabelle!$E$3:$R$193,6,FALSE)*(M9/1000)</f>
        <v>0</v>
      </c>
      <c r="P9" s="219">
        <f>VLOOKUP(L9,Futtermitteltabelle!$E$3:$R$193,7,FALSE)*(M9/1000)</f>
        <v>0</v>
      </c>
      <c r="Q9" s="219">
        <f>VLOOKUP(L9,Futtermitteltabelle!$E$3:$R$193,8,FALSE)*(M9/1000)</f>
        <v>0</v>
      </c>
      <c r="R9" s="219">
        <f>VLOOKUP(L9,Futtermitteltabelle!$E$3:$R$193,9,FALSE)*(M9/1000)</f>
        <v>0</v>
      </c>
      <c r="S9" s="219">
        <f>VLOOKUP(L9,Futtermitteltabelle!$E$3:$R$193,10,FALSE)*(M9/1000)</f>
        <v>0</v>
      </c>
      <c r="T9" s="219">
        <f>VLOOKUP(L9,Futtermitteltabelle!$E$3:$R$193,11,FALSE)*(M9/1000)</f>
        <v>0</v>
      </c>
      <c r="U9" s="219">
        <f>VLOOKUP(L9,Futtermitteltabelle!$E$3:$R$193,12,FALSE)*(M9/1000)</f>
        <v>0</v>
      </c>
      <c r="V9" s="219">
        <f>VLOOKUP(L9,Futtermitteltabelle!$E$3:$R$193,13,FALSE)*(M9/1000)</f>
        <v>0</v>
      </c>
      <c r="W9" s="219">
        <f>VLOOKUP(L9,Futtermitteltabelle!$E$3:$R$193,14,FALSE)*(M9/1000)</f>
        <v>0</v>
      </c>
      <c r="X9" s="219">
        <f>VLOOKUP(A9,Futtermitteltabelle!$B$3:$E$193,4,FALSE)</f>
        <v>0</v>
      </c>
      <c r="Y9" s="219">
        <f t="shared" si="5"/>
        <v>0</v>
      </c>
      <c r="Z9" s="219">
        <f>VLOOKUP(X9,Futtermitteltabelle!$E$3:$R$193,5,FALSE)*(Y9/1000)</f>
        <v>0</v>
      </c>
      <c r="AA9" s="219">
        <f>VLOOKUP(X9,Futtermitteltabelle!$E$3:$R$193,6,FALSE)*(Y9/1000)</f>
        <v>0</v>
      </c>
      <c r="AB9" s="219">
        <f>VLOOKUP(X9,Futtermitteltabelle!$E$3:$R$193,7,FALSE)*(Y9/1000)</f>
        <v>0</v>
      </c>
      <c r="AC9" s="219">
        <f>VLOOKUP(X9,Futtermitteltabelle!$E$3:$R$193,8,FALSE)*(Y9/1000)</f>
        <v>0</v>
      </c>
      <c r="AD9" s="219">
        <f>VLOOKUP(X9,Futtermitteltabelle!$E$3:$R$193,9,FALSE)*(Y9/1000)</f>
        <v>0</v>
      </c>
      <c r="AE9" s="219">
        <f>VLOOKUP(X9,Futtermitteltabelle!$E$3:$R$193,10,FALSE)*(Y9/1000)</f>
        <v>0</v>
      </c>
      <c r="AF9" s="219">
        <f>VLOOKUP(X9,Futtermitteltabelle!$E$3:$R$193,11,FALSE)*(Y9/1000)</f>
        <v>0</v>
      </c>
      <c r="AG9" s="219">
        <f>VLOOKUP(X9,Futtermitteltabelle!$E$3:$R$193,12,FALSE)*(Y9/1000)</f>
        <v>0</v>
      </c>
      <c r="AH9" s="219">
        <f>VLOOKUP(X9,Futtermitteltabelle!$E$3:$R$193,13,FALSE)*(Y9/1000)</f>
        <v>0</v>
      </c>
      <c r="AI9" s="219">
        <f>VLOOKUP(X9,Futtermitteltabelle!$E$3:$R$193,14,FALSE)*(Y9/1000)</f>
        <v>0</v>
      </c>
      <c r="AJ9" s="219">
        <f>VLOOKUP(A9,Futtermitteltabelle!$B$3:$E$193,4,FALSE)</f>
        <v>0</v>
      </c>
      <c r="AK9" s="219">
        <f t="shared" si="6"/>
        <v>0</v>
      </c>
      <c r="AL9" s="219">
        <f>VLOOKUP(AJ9,Futtermitteltabelle!$E$3:$R$193,5,FALSE)*(AK9/1000)</f>
        <v>0</v>
      </c>
      <c r="AM9" s="219">
        <f>VLOOKUP(AJ9,Futtermitteltabelle!$E$3:$R$193,6,FALSE)*(AK9/1000)</f>
        <v>0</v>
      </c>
      <c r="AN9" s="219">
        <f>VLOOKUP(AJ9,Futtermitteltabelle!$E$3:$R$193,7,FALSE)*(AK9/1000)</f>
        <v>0</v>
      </c>
      <c r="AO9" s="219">
        <f>VLOOKUP(AJ9,Futtermitteltabelle!$E$3:$R$193,8,FALSE)*(AK9/1000)</f>
        <v>0</v>
      </c>
      <c r="AP9" s="219">
        <f>VLOOKUP(AJ9,Futtermitteltabelle!$E$3:$R$193,9,FALSE)*(AK9/1000)</f>
        <v>0</v>
      </c>
      <c r="AQ9" s="219">
        <f>VLOOKUP(AJ9,Futtermitteltabelle!$E$3:$R$193,10,FALSE)*(AK9/1000)</f>
        <v>0</v>
      </c>
      <c r="AR9" s="219">
        <f>VLOOKUP(AJ9,Futtermitteltabelle!$E$3:$R$193,11,FALSE)*(AK9/1000)</f>
        <v>0</v>
      </c>
      <c r="AS9" s="219">
        <f>VLOOKUP(AJ9,Futtermitteltabelle!$E$3:$R$193,12,FALSE)*(AK9/1000)</f>
        <v>0</v>
      </c>
      <c r="AT9" s="219">
        <f>VLOOKUP(AJ9,Futtermitteltabelle!$E$3:$R$193,13,FALSE)*(AK9/1000)</f>
        <v>0</v>
      </c>
      <c r="AU9" s="219">
        <f>VLOOKUP(AJ9,Futtermitteltabelle!$E$3:$R$193,14,FALSE)*(AK9/1000)</f>
        <v>0</v>
      </c>
      <c r="AV9" s="81">
        <f t="shared" si="1"/>
        <v>0</v>
      </c>
      <c r="AW9" s="81">
        <f t="shared" si="2"/>
        <v>0</v>
      </c>
      <c r="AX9" s="81">
        <f t="shared" si="3"/>
        <v>0</v>
      </c>
      <c r="AY9" s="81">
        <f t="shared" si="4"/>
        <v>0</v>
      </c>
      <c r="AZ9" s="81">
        <f t="shared" si="4"/>
        <v>0</v>
      </c>
      <c r="BA9" s="81">
        <f t="shared" si="4"/>
        <v>0</v>
      </c>
      <c r="BB9" s="81">
        <f t="shared" si="4"/>
        <v>0</v>
      </c>
      <c r="BC9" s="81">
        <f t="shared" si="4"/>
        <v>0</v>
      </c>
      <c r="BD9" s="81">
        <f t="shared" si="4"/>
        <v>0</v>
      </c>
      <c r="BE9" s="81">
        <f t="shared" si="4"/>
        <v>0</v>
      </c>
      <c r="BF9" s="81">
        <f t="shared" si="4"/>
        <v>0</v>
      </c>
    </row>
    <row r="10" spans="1:58" ht="19.149999999999999" customHeight="1" thickBot="1" x14ac:dyDescent="0.35">
      <c r="A10" s="213" t="s">
        <v>669</v>
      </c>
      <c r="B10" s="213"/>
      <c r="C10" s="214"/>
      <c r="D10" s="681"/>
      <c r="E10" s="213"/>
      <c r="F10" s="644"/>
      <c r="G10" s="681"/>
      <c r="H10" s="213"/>
      <c r="I10" s="644"/>
      <c r="J10" s="681"/>
      <c r="L10" s="219">
        <f>VLOOKUP(A10,Futtermitteltabelle!$B$3:$E$194,4,FALSE)</f>
        <v>0</v>
      </c>
      <c r="M10" s="81">
        <f t="shared" si="0"/>
        <v>0</v>
      </c>
      <c r="N10" s="219">
        <f>VLOOKUP(L10,Futtermitteltabelle!$E$3:$R$193,5,FALSE)*(M10/1000)</f>
        <v>0</v>
      </c>
      <c r="O10" s="219">
        <f>VLOOKUP(L10,Futtermitteltabelle!$E$3:$R$193,6,FALSE)*(M10/1000)</f>
        <v>0</v>
      </c>
      <c r="P10" s="219">
        <f>VLOOKUP(L10,Futtermitteltabelle!$E$3:$R$193,7,FALSE)*(M10/1000)</f>
        <v>0</v>
      </c>
      <c r="Q10" s="219">
        <f>VLOOKUP(L10,Futtermitteltabelle!$E$3:$R$193,8,FALSE)*(M10/1000)</f>
        <v>0</v>
      </c>
      <c r="R10" s="219">
        <f>VLOOKUP(L10,Futtermitteltabelle!$E$3:$R$193,9,FALSE)*(M10/1000)</f>
        <v>0</v>
      </c>
      <c r="S10" s="219">
        <f>VLOOKUP(L10,Futtermitteltabelle!$E$3:$R$193,10,FALSE)*(M10/1000)</f>
        <v>0</v>
      </c>
      <c r="T10" s="219">
        <f>VLOOKUP(L10,Futtermitteltabelle!$E$3:$R$193,11,FALSE)*(M10/1000)</f>
        <v>0</v>
      </c>
      <c r="U10" s="219">
        <f>VLOOKUP(L10,Futtermitteltabelle!$E$3:$R$193,12,FALSE)*(M10/1000)</f>
        <v>0</v>
      </c>
      <c r="V10" s="219">
        <f>VLOOKUP(L10,Futtermitteltabelle!$E$3:$R$193,13,FALSE)*(M10/1000)</f>
        <v>0</v>
      </c>
      <c r="W10" s="219">
        <f>VLOOKUP(L10,Futtermitteltabelle!$E$3:$R$193,14,FALSE)*(M10/1000)</f>
        <v>0</v>
      </c>
      <c r="X10" s="219">
        <f>VLOOKUP(A10,Futtermitteltabelle!$B$3:$E$193,4,FALSE)</f>
        <v>0</v>
      </c>
      <c r="Y10" s="219">
        <f t="shared" si="5"/>
        <v>0</v>
      </c>
      <c r="Z10" s="219">
        <f>VLOOKUP(X10,Futtermitteltabelle!$E$3:$R$193,5,FALSE)*(Y10/1000)</f>
        <v>0</v>
      </c>
      <c r="AA10" s="219">
        <f>VLOOKUP(X10,Futtermitteltabelle!$E$3:$R$193,6,FALSE)*(Y10/1000)</f>
        <v>0</v>
      </c>
      <c r="AB10" s="219">
        <f>VLOOKUP(X10,Futtermitteltabelle!$E$3:$R$193,7,FALSE)*(Y10/1000)</f>
        <v>0</v>
      </c>
      <c r="AC10" s="219">
        <f>VLOOKUP(X10,Futtermitteltabelle!$E$3:$R$193,8,FALSE)*(Y10/1000)</f>
        <v>0</v>
      </c>
      <c r="AD10" s="219">
        <f>VLOOKUP(X10,Futtermitteltabelle!$E$3:$R$193,9,FALSE)*(Y10/1000)</f>
        <v>0</v>
      </c>
      <c r="AE10" s="219">
        <f>VLOOKUP(X10,Futtermitteltabelle!$E$3:$R$193,10,FALSE)*(Y10/1000)</f>
        <v>0</v>
      </c>
      <c r="AF10" s="219">
        <f>VLOOKUP(X10,Futtermitteltabelle!$E$3:$R$193,11,FALSE)*(Y10/1000)</f>
        <v>0</v>
      </c>
      <c r="AG10" s="219">
        <f>VLOOKUP(X10,Futtermitteltabelle!$E$3:$R$193,12,FALSE)*(Y10/1000)</f>
        <v>0</v>
      </c>
      <c r="AH10" s="219">
        <f>VLOOKUP(X10,Futtermitteltabelle!$E$3:$R$193,13,FALSE)*(Y10/1000)</f>
        <v>0</v>
      </c>
      <c r="AI10" s="219">
        <f>VLOOKUP(X10,Futtermitteltabelle!$E$3:$R$193,14,FALSE)*(Y10/1000)</f>
        <v>0</v>
      </c>
      <c r="AJ10" s="219">
        <f>VLOOKUP(A10,Futtermitteltabelle!$B$3:$E$193,4,FALSE)</f>
        <v>0</v>
      </c>
      <c r="AK10" s="219">
        <f t="shared" si="6"/>
        <v>0</v>
      </c>
      <c r="AL10" s="219">
        <f>VLOOKUP(AJ10,Futtermitteltabelle!$E$3:$R$193,5,FALSE)*(AK10/1000)</f>
        <v>0</v>
      </c>
      <c r="AM10" s="219">
        <f>VLOOKUP(AJ10,Futtermitteltabelle!$E$3:$R$193,6,FALSE)*(AK10/1000)</f>
        <v>0</v>
      </c>
      <c r="AN10" s="219">
        <f>VLOOKUP(AJ10,Futtermitteltabelle!$E$3:$R$193,7,FALSE)*(AK10/1000)</f>
        <v>0</v>
      </c>
      <c r="AO10" s="219">
        <f>VLOOKUP(AJ10,Futtermitteltabelle!$E$3:$R$193,8,FALSE)*(AK10/1000)</f>
        <v>0</v>
      </c>
      <c r="AP10" s="219">
        <f>VLOOKUP(AJ10,Futtermitteltabelle!$E$3:$R$193,9,FALSE)*(AK10/1000)</f>
        <v>0</v>
      </c>
      <c r="AQ10" s="219">
        <f>VLOOKUP(AJ10,Futtermitteltabelle!$E$3:$R$193,10,FALSE)*(AK10/1000)</f>
        <v>0</v>
      </c>
      <c r="AR10" s="219">
        <f>VLOOKUP(AJ10,Futtermitteltabelle!$E$3:$R$193,11,FALSE)*(AK10/1000)</f>
        <v>0</v>
      </c>
      <c r="AS10" s="219">
        <f>VLOOKUP(AJ10,Futtermitteltabelle!$E$3:$R$193,12,FALSE)*(AK10/1000)</f>
        <v>0</v>
      </c>
      <c r="AT10" s="219">
        <f>VLOOKUP(AJ10,Futtermitteltabelle!$E$3:$R$193,13,FALSE)*(AK10/1000)</f>
        <v>0</v>
      </c>
      <c r="AU10" s="219">
        <f>VLOOKUP(AJ10,Futtermitteltabelle!$E$3:$R$193,14,FALSE)*(AK10/1000)</f>
        <v>0</v>
      </c>
      <c r="AV10" s="81">
        <f t="shared" si="1"/>
        <v>0</v>
      </c>
      <c r="AW10" s="81">
        <f t="shared" si="2"/>
        <v>0</v>
      </c>
      <c r="AX10" s="81">
        <f t="shared" si="3"/>
        <v>0</v>
      </c>
      <c r="AY10" s="81">
        <f t="shared" si="4"/>
        <v>0</v>
      </c>
      <c r="AZ10" s="81">
        <f t="shared" si="4"/>
        <v>0</v>
      </c>
      <c r="BA10" s="81">
        <f t="shared" si="4"/>
        <v>0</v>
      </c>
      <c r="BB10" s="81">
        <f t="shared" si="4"/>
        <v>0</v>
      </c>
      <c r="BC10" s="81">
        <f t="shared" si="4"/>
        <v>0</v>
      </c>
      <c r="BD10" s="81">
        <f t="shared" si="4"/>
        <v>0</v>
      </c>
      <c r="BE10" s="81">
        <f t="shared" si="4"/>
        <v>0</v>
      </c>
      <c r="BF10" s="81">
        <f t="shared" si="4"/>
        <v>0</v>
      </c>
    </row>
    <row r="11" spans="1:58" ht="19.149999999999999" customHeight="1" thickBot="1" x14ac:dyDescent="0.35">
      <c r="A11" s="213" t="s">
        <v>669</v>
      </c>
      <c r="B11" s="213"/>
      <c r="C11" s="214"/>
      <c r="D11" s="681"/>
      <c r="E11" s="213"/>
      <c r="F11" s="214"/>
      <c r="G11" s="681"/>
      <c r="H11" s="213"/>
      <c r="I11" s="214"/>
      <c r="J11" s="681"/>
      <c r="L11" s="219">
        <f>VLOOKUP(A11,Futtermitteltabelle!$B$3:$E$194,4,FALSE)</f>
        <v>0</v>
      </c>
      <c r="M11" s="81">
        <f t="shared" si="0"/>
        <v>0</v>
      </c>
      <c r="N11" s="219">
        <f>VLOOKUP(L11,Futtermitteltabelle!$E$3:$R$193,5,FALSE)*(M11/1000)</f>
        <v>0</v>
      </c>
      <c r="O11" s="219">
        <f>VLOOKUP(L11,Futtermitteltabelle!$E$3:$R$193,6,FALSE)*(M11/1000)</f>
        <v>0</v>
      </c>
      <c r="P11" s="219">
        <f>VLOOKUP(L11,Futtermitteltabelle!$E$3:$R$193,7,FALSE)*(M11/1000)</f>
        <v>0</v>
      </c>
      <c r="Q11" s="219">
        <f>VLOOKUP(L11,Futtermitteltabelle!$E$3:$R$193,8,FALSE)*(M11/1000)</f>
        <v>0</v>
      </c>
      <c r="R11" s="219">
        <f>VLOOKUP(L11,Futtermitteltabelle!$E$3:$R$193,9,FALSE)*(M11/1000)</f>
        <v>0</v>
      </c>
      <c r="S11" s="219">
        <f>VLOOKUP(L11,Futtermitteltabelle!$E$3:$R$193,10,FALSE)*(M11/1000)</f>
        <v>0</v>
      </c>
      <c r="T11" s="219">
        <f>VLOOKUP(L11,Futtermitteltabelle!$E$3:$R$193,11,FALSE)*(M11/1000)</f>
        <v>0</v>
      </c>
      <c r="U11" s="219">
        <f>VLOOKUP(L11,Futtermitteltabelle!$E$3:$R$193,12,FALSE)*(M11/1000)</f>
        <v>0</v>
      </c>
      <c r="V11" s="219">
        <f>VLOOKUP(L11,Futtermitteltabelle!$E$3:$R$193,13,FALSE)*(M11/1000)</f>
        <v>0</v>
      </c>
      <c r="W11" s="219">
        <f>VLOOKUP(L11,Futtermitteltabelle!$E$3:$R$193,14,FALSE)*(M11/1000)</f>
        <v>0</v>
      </c>
      <c r="X11" s="219">
        <f>VLOOKUP(A11,Futtermitteltabelle!$B$3:$E$193,4,FALSE)</f>
        <v>0</v>
      </c>
      <c r="Y11" s="219">
        <f t="shared" si="5"/>
        <v>0</v>
      </c>
      <c r="Z11" s="219">
        <f>VLOOKUP(X11,Futtermitteltabelle!$E$3:$R$193,5,FALSE)*(Y11/1000)</f>
        <v>0</v>
      </c>
      <c r="AA11" s="219">
        <f>VLOOKUP(X11,Futtermitteltabelle!$E$3:$R$193,6,FALSE)*(Y11/1000)</f>
        <v>0</v>
      </c>
      <c r="AB11" s="219">
        <f>VLOOKUP(X11,Futtermitteltabelle!$E$3:$R$193,7,FALSE)*(Y11/1000)</f>
        <v>0</v>
      </c>
      <c r="AC11" s="219">
        <f>VLOOKUP(X11,Futtermitteltabelle!$E$3:$R$193,8,FALSE)*(Y11/1000)</f>
        <v>0</v>
      </c>
      <c r="AD11" s="219">
        <f>VLOOKUP(X11,Futtermitteltabelle!$E$3:$R$193,9,FALSE)*(Y11/1000)</f>
        <v>0</v>
      </c>
      <c r="AE11" s="219">
        <f>VLOOKUP(X11,Futtermitteltabelle!$E$3:$R$193,10,FALSE)*(Y11/1000)</f>
        <v>0</v>
      </c>
      <c r="AF11" s="219">
        <f>VLOOKUP(X11,Futtermitteltabelle!$E$3:$R$193,11,FALSE)*(Y11/1000)</f>
        <v>0</v>
      </c>
      <c r="AG11" s="219">
        <f>VLOOKUP(X11,Futtermitteltabelle!$E$3:$R$193,12,FALSE)*(Y11/1000)</f>
        <v>0</v>
      </c>
      <c r="AH11" s="219">
        <f>VLOOKUP(X11,Futtermitteltabelle!$E$3:$R$193,13,FALSE)*(Y11/1000)</f>
        <v>0</v>
      </c>
      <c r="AI11" s="219">
        <f>VLOOKUP(X11,Futtermitteltabelle!$E$3:$R$193,14,FALSE)*(Y11/1000)</f>
        <v>0</v>
      </c>
      <c r="AJ11" s="219">
        <f>VLOOKUP(A11,Futtermitteltabelle!$B$3:$E$193,4,FALSE)</f>
        <v>0</v>
      </c>
      <c r="AK11" s="219">
        <f t="shared" si="6"/>
        <v>0</v>
      </c>
      <c r="AL11" s="219">
        <f>VLOOKUP(AJ11,Futtermitteltabelle!$E$3:$R$193,5,FALSE)*(AK11/1000)</f>
        <v>0</v>
      </c>
      <c r="AM11" s="219">
        <f>VLOOKUP(AJ11,Futtermitteltabelle!$E$3:$R$193,6,FALSE)*(AK11/1000)</f>
        <v>0</v>
      </c>
      <c r="AN11" s="219">
        <f>VLOOKUP(AJ11,Futtermitteltabelle!$E$3:$R$193,7,FALSE)*(AK11/1000)</f>
        <v>0</v>
      </c>
      <c r="AO11" s="219">
        <f>VLOOKUP(AJ11,Futtermitteltabelle!$E$3:$R$193,8,FALSE)*(AK11/1000)</f>
        <v>0</v>
      </c>
      <c r="AP11" s="219">
        <f>VLOOKUP(AJ11,Futtermitteltabelle!$E$3:$R$193,9,FALSE)*(AK11/1000)</f>
        <v>0</v>
      </c>
      <c r="AQ11" s="219">
        <f>VLOOKUP(AJ11,Futtermitteltabelle!$E$3:$R$193,10,FALSE)*(AK11/1000)</f>
        <v>0</v>
      </c>
      <c r="AR11" s="219">
        <f>VLOOKUP(AJ11,Futtermitteltabelle!$E$3:$R$193,11,FALSE)*(AK11/1000)</f>
        <v>0</v>
      </c>
      <c r="AS11" s="219">
        <f>VLOOKUP(AJ11,Futtermitteltabelle!$E$3:$R$193,12,FALSE)*(AK11/1000)</f>
        <v>0</v>
      </c>
      <c r="AT11" s="219">
        <f>VLOOKUP(AJ11,Futtermitteltabelle!$E$3:$R$193,13,FALSE)*(AK11/1000)</f>
        <v>0</v>
      </c>
      <c r="AU11" s="219">
        <f>VLOOKUP(AJ11,Futtermitteltabelle!$E$3:$R$193,14,FALSE)*(AK11/1000)</f>
        <v>0</v>
      </c>
      <c r="AV11" s="81">
        <f t="shared" si="1"/>
        <v>0</v>
      </c>
      <c r="AW11" s="81">
        <f t="shared" si="2"/>
        <v>0</v>
      </c>
      <c r="AX11" s="81">
        <f t="shared" si="3"/>
        <v>0</v>
      </c>
      <c r="AY11" s="81">
        <f t="shared" si="4"/>
        <v>0</v>
      </c>
      <c r="AZ11" s="81">
        <f t="shared" si="4"/>
        <v>0</v>
      </c>
      <c r="BA11" s="81">
        <f t="shared" si="4"/>
        <v>0</v>
      </c>
      <c r="BB11" s="81">
        <f t="shared" si="4"/>
        <v>0</v>
      </c>
      <c r="BC11" s="81">
        <f t="shared" si="4"/>
        <v>0</v>
      </c>
      <c r="BD11" s="81">
        <f t="shared" si="4"/>
        <v>0</v>
      </c>
      <c r="BE11" s="81">
        <f t="shared" si="4"/>
        <v>0</v>
      </c>
      <c r="BF11" s="81">
        <f t="shared" si="4"/>
        <v>0</v>
      </c>
    </row>
    <row r="12" spans="1:58" ht="19.149999999999999" customHeight="1" thickBot="1" x14ac:dyDescent="0.35">
      <c r="A12" s="213" t="s">
        <v>669</v>
      </c>
      <c r="B12" s="213"/>
      <c r="C12" s="214"/>
      <c r="D12" s="681"/>
      <c r="E12" s="213"/>
      <c r="F12" s="214"/>
      <c r="G12" s="681"/>
      <c r="H12" s="213"/>
      <c r="I12" s="214"/>
      <c r="J12" s="681"/>
      <c r="L12" s="219">
        <f>VLOOKUP(A12,Futtermitteltabelle!$B$3:$E$194,4,FALSE)</f>
        <v>0</v>
      </c>
      <c r="M12" s="81">
        <f t="shared" si="0"/>
        <v>0</v>
      </c>
      <c r="N12" s="219">
        <f>VLOOKUP(L12,Futtermitteltabelle!$E$3:$R$193,5,FALSE)*(M12/1000)</f>
        <v>0</v>
      </c>
      <c r="O12" s="219">
        <f>VLOOKUP(L12,Futtermitteltabelle!$E$3:$R$193,6,FALSE)*(M12/1000)</f>
        <v>0</v>
      </c>
      <c r="P12" s="219">
        <f>VLOOKUP(L12,Futtermitteltabelle!$E$3:$R$193,7,FALSE)*(M12/1000)</f>
        <v>0</v>
      </c>
      <c r="Q12" s="219">
        <f>VLOOKUP(L12,Futtermitteltabelle!$E$3:$R$193,8,FALSE)*(M12/1000)</f>
        <v>0</v>
      </c>
      <c r="R12" s="219">
        <f>VLOOKUP(L12,Futtermitteltabelle!$E$3:$R$193,9,FALSE)*(M12/1000)</f>
        <v>0</v>
      </c>
      <c r="S12" s="219">
        <f>VLOOKUP(L12,Futtermitteltabelle!$E$3:$R$193,10,FALSE)*(M12/1000)</f>
        <v>0</v>
      </c>
      <c r="T12" s="219">
        <f>VLOOKUP(L12,Futtermitteltabelle!$E$3:$R$193,11,FALSE)*(M12/1000)</f>
        <v>0</v>
      </c>
      <c r="U12" s="219">
        <f>VLOOKUP(L12,Futtermitteltabelle!$E$3:$R$193,12,FALSE)*(M12/1000)</f>
        <v>0</v>
      </c>
      <c r="V12" s="219">
        <f>VLOOKUP(L12,Futtermitteltabelle!$E$3:$R$193,13,FALSE)*(M12/1000)</f>
        <v>0</v>
      </c>
      <c r="W12" s="219">
        <f>VLOOKUP(L12,Futtermitteltabelle!$E$3:$R$193,14,FALSE)*(M12/1000)</f>
        <v>0</v>
      </c>
      <c r="X12" s="219">
        <f>VLOOKUP(A12,Futtermitteltabelle!$B$3:$E$193,4,FALSE)</f>
        <v>0</v>
      </c>
      <c r="Y12" s="219">
        <f t="shared" si="5"/>
        <v>0</v>
      </c>
      <c r="Z12" s="219">
        <f>VLOOKUP(X12,Futtermitteltabelle!$E$3:$R$193,5,FALSE)*(Y12/1000)</f>
        <v>0</v>
      </c>
      <c r="AA12" s="219">
        <f>VLOOKUP(X12,Futtermitteltabelle!$E$3:$R$193,6,FALSE)*(Y12/1000)</f>
        <v>0</v>
      </c>
      <c r="AB12" s="219">
        <f>VLOOKUP(X12,Futtermitteltabelle!$E$3:$R$193,7,FALSE)*(Y12/1000)</f>
        <v>0</v>
      </c>
      <c r="AC12" s="219">
        <f>VLOOKUP(X12,Futtermitteltabelle!$E$3:$R$193,8,FALSE)*(Y12/1000)</f>
        <v>0</v>
      </c>
      <c r="AD12" s="219">
        <f>VLOOKUP(X12,Futtermitteltabelle!$E$3:$R$193,9,FALSE)*(Y12/1000)</f>
        <v>0</v>
      </c>
      <c r="AE12" s="219">
        <f>VLOOKUP(X12,Futtermitteltabelle!$E$3:$R$193,10,FALSE)*(Y12/1000)</f>
        <v>0</v>
      </c>
      <c r="AF12" s="219">
        <f>VLOOKUP(X12,Futtermitteltabelle!$E$3:$R$193,11,FALSE)*(Y12/1000)</f>
        <v>0</v>
      </c>
      <c r="AG12" s="219">
        <f>VLOOKUP(X12,Futtermitteltabelle!$E$3:$R$193,12,FALSE)*(Y12/1000)</f>
        <v>0</v>
      </c>
      <c r="AH12" s="219">
        <f>VLOOKUP(X12,Futtermitteltabelle!$E$3:$R$193,13,FALSE)*(Y12/1000)</f>
        <v>0</v>
      </c>
      <c r="AI12" s="219">
        <f>VLOOKUP(X12,Futtermitteltabelle!$E$3:$R$193,14,FALSE)*(Y12/1000)</f>
        <v>0</v>
      </c>
      <c r="AJ12" s="219">
        <f>VLOOKUP(A12,Futtermitteltabelle!$B$3:$E$193,4,FALSE)</f>
        <v>0</v>
      </c>
      <c r="AK12" s="219">
        <f t="shared" si="6"/>
        <v>0</v>
      </c>
      <c r="AL12" s="219">
        <f>VLOOKUP(AJ12,Futtermitteltabelle!$E$3:$R$193,5,FALSE)*(AK12/1000)</f>
        <v>0</v>
      </c>
      <c r="AM12" s="219">
        <f>VLOOKUP(AJ12,Futtermitteltabelle!$E$3:$R$193,6,FALSE)*(AK12/1000)</f>
        <v>0</v>
      </c>
      <c r="AN12" s="219">
        <f>VLOOKUP(AJ12,Futtermitteltabelle!$E$3:$R$193,7,FALSE)*(AK12/1000)</f>
        <v>0</v>
      </c>
      <c r="AO12" s="219">
        <f>VLOOKUP(AJ12,Futtermitteltabelle!$E$3:$R$193,8,FALSE)*(AK12/1000)</f>
        <v>0</v>
      </c>
      <c r="AP12" s="219">
        <f>VLOOKUP(AJ12,Futtermitteltabelle!$E$3:$R$193,9,FALSE)*(AK12/1000)</f>
        <v>0</v>
      </c>
      <c r="AQ12" s="219">
        <f>VLOOKUP(AJ12,Futtermitteltabelle!$E$3:$R$193,10,FALSE)*(AK12/1000)</f>
        <v>0</v>
      </c>
      <c r="AR12" s="219">
        <f>VLOOKUP(AJ12,Futtermitteltabelle!$E$3:$R$193,11,FALSE)*(AK12/1000)</f>
        <v>0</v>
      </c>
      <c r="AS12" s="219">
        <f>VLOOKUP(AJ12,Futtermitteltabelle!$E$3:$R$193,12,FALSE)*(AK12/1000)</f>
        <v>0</v>
      </c>
      <c r="AT12" s="219">
        <f>VLOOKUP(AJ12,Futtermitteltabelle!$E$3:$R$193,13,FALSE)*(AK12/1000)</f>
        <v>0</v>
      </c>
      <c r="AU12" s="219">
        <f>VLOOKUP(AJ12,Futtermitteltabelle!$E$3:$R$193,14,FALSE)*(AK12/1000)</f>
        <v>0</v>
      </c>
      <c r="AV12" s="81">
        <f t="shared" si="1"/>
        <v>0</v>
      </c>
      <c r="AW12" s="81">
        <f t="shared" si="2"/>
        <v>0</v>
      </c>
      <c r="AX12" s="81">
        <f t="shared" si="3"/>
        <v>0</v>
      </c>
      <c r="AY12" s="81">
        <f t="shared" si="4"/>
        <v>0</v>
      </c>
      <c r="AZ12" s="81">
        <f t="shared" si="4"/>
        <v>0</v>
      </c>
      <c r="BA12" s="81">
        <f t="shared" si="4"/>
        <v>0</v>
      </c>
      <c r="BB12" s="81">
        <f t="shared" si="4"/>
        <v>0</v>
      </c>
      <c r="BC12" s="81">
        <f t="shared" si="4"/>
        <v>0</v>
      </c>
      <c r="BD12" s="81">
        <f t="shared" si="4"/>
        <v>0</v>
      </c>
      <c r="BE12" s="81">
        <f t="shared" si="4"/>
        <v>0</v>
      </c>
      <c r="BF12" s="81">
        <f t="shared" si="4"/>
        <v>0</v>
      </c>
    </row>
    <row r="13" spans="1:58" ht="14.5" thickBot="1" x14ac:dyDescent="0.35">
      <c r="A13" s="121" t="s">
        <v>87</v>
      </c>
      <c r="B13" s="81"/>
      <c r="C13" s="109">
        <f>SUM(C6:C12)</f>
        <v>0</v>
      </c>
      <c r="D13" s="681"/>
      <c r="E13" s="81"/>
      <c r="F13" s="109">
        <f>SUM(F6:F12)</f>
        <v>0</v>
      </c>
      <c r="G13" s="681"/>
      <c r="H13" s="81"/>
      <c r="I13" s="109">
        <f>SUM(I6:I12)</f>
        <v>0</v>
      </c>
      <c r="J13" s="6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138"/>
      <c r="BE13" s="138"/>
      <c r="BF13" s="138"/>
    </row>
    <row r="14" spans="1:58" ht="18" x14ac:dyDescent="0.4">
      <c r="A14" s="1265" t="s">
        <v>652</v>
      </c>
      <c r="B14" s="1265"/>
      <c r="C14" s="1265"/>
      <c r="D14" s="1265"/>
      <c r="E14" s="1265"/>
      <c r="F14" s="1265"/>
      <c r="G14" s="1265"/>
      <c r="H14" s="1265"/>
      <c r="I14" s="1265"/>
      <c r="J14" s="1265"/>
      <c r="K14" s="1265"/>
      <c r="L14" s="1268">
        <f>Betriebsdaten!$B$29</f>
        <v>2022</v>
      </c>
      <c r="M14" s="1269"/>
      <c r="N14" s="1269"/>
      <c r="O14" s="1269"/>
      <c r="P14" s="1269"/>
      <c r="Q14" s="1270"/>
      <c r="R14" s="1270"/>
      <c r="S14" s="1269"/>
      <c r="T14" s="1269"/>
      <c r="U14" s="1269"/>
      <c r="V14" s="1269"/>
      <c r="W14" s="1271"/>
      <c r="X14" s="1272">
        <f>Betriebsdaten!$B$30</f>
        <v>2021</v>
      </c>
      <c r="Y14" s="1273"/>
      <c r="Z14" s="1274"/>
      <c r="AA14" s="1273"/>
      <c r="AB14" s="1273"/>
      <c r="AC14" s="1274"/>
      <c r="AD14" s="1274"/>
      <c r="AE14" s="1273"/>
      <c r="AF14" s="1273"/>
      <c r="AG14" s="1273"/>
      <c r="AH14" s="1273"/>
      <c r="AI14" s="1275"/>
      <c r="AJ14" s="1276">
        <f>Betriebsdaten!$B$31</f>
        <v>2020</v>
      </c>
      <c r="AK14" s="1277"/>
      <c r="AL14" s="1277"/>
      <c r="AM14" s="1277"/>
      <c r="AN14" s="1277"/>
      <c r="AO14" s="1278"/>
      <c r="AP14" s="1278"/>
      <c r="AQ14" s="1277"/>
      <c r="AR14" s="1277"/>
      <c r="AS14" s="1277"/>
      <c r="AT14" s="1277"/>
      <c r="AU14" s="1277"/>
      <c r="AV14" s="1279" t="s">
        <v>36</v>
      </c>
      <c r="AW14" s="1280"/>
      <c r="AX14" s="1280"/>
      <c r="AY14" s="1280"/>
      <c r="AZ14" s="1281"/>
      <c r="BA14" s="1281"/>
      <c r="BB14" s="1280"/>
      <c r="BC14" s="1280"/>
      <c r="BD14" s="1280"/>
      <c r="BE14" s="1280"/>
      <c r="BF14" s="1282"/>
    </row>
    <row r="15" spans="1:58" ht="17" x14ac:dyDescent="0.45">
      <c r="A15" s="1265"/>
      <c r="B15" s="1265"/>
      <c r="C15" s="1265"/>
      <c r="D15" s="1265"/>
      <c r="E15" s="1265"/>
      <c r="F15" s="1265"/>
      <c r="G15" s="1265"/>
      <c r="H15" s="1265"/>
      <c r="I15" s="1265"/>
      <c r="J15" s="1265"/>
      <c r="K15" s="1265"/>
      <c r="L15" s="1283" t="s">
        <v>38</v>
      </c>
      <c r="M15" s="1284"/>
      <c r="N15" s="3" t="s">
        <v>32</v>
      </c>
      <c r="O15" s="2" t="s">
        <v>13</v>
      </c>
      <c r="P15" s="472" t="s">
        <v>668</v>
      </c>
      <c r="Q15" s="215" t="s">
        <v>670</v>
      </c>
      <c r="R15" s="215" t="s">
        <v>671</v>
      </c>
      <c r="S15" s="473" t="s">
        <v>16</v>
      </c>
      <c r="T15" s="215" t="s">
        <v>611</v>
      </c>
      <c r="U15" s="2" t="s">
        <v>18</v>
      </c>
      <c r="V15" s="2" t="s">
        <v>19</v>
      </c>
      <c r="W15" s="4" t="s">
        <v>20</v>
      </c>
      <c r="X15" s="1289" t="s">
        <v>38</v>
      </c>
      <c r="Y15" s="1289"/>
      <c r="Z15" s="7" t="s">
        <v>32</v>
      </c>
      <c r="AA15" s="484" t="s">
        <v>13</v>
      </c>
      <c r="AB15" s="469" t="s">
        <v>668</v>
      </c>
      <c r="AC15" s="216" t="s">
        <v>670</v>
      </c>
      <c r="AD15" s="216" t="s">
        <v>671</v>
      </c>
      <c r="AE15" s="470" t="s">
        <v>16</v>
      </c>
      <c r="AF15" s="216" t="s">
        <v>611</v>
      </c>
      <c r="AG15" s="7" t="s">
        <v>18</v>
      </c>
      <c r="AH15" s="7" t="s">
        <v>19</v>
      </c>
      <c r="AI15" s="8" t="s">
        <v>20</v>
      </c>
      <c r="AJ15" s="1291" t="s">
        <v>38</v>
      </c>
      <c r="AK15" s="1291"/>
      <c r="AL15" s="14" t="s">
        <v>32</v>
      </c>
      <c r="AM15" s="15" t="s">
        <v>13</v>
      </c>
      <c r="AN15" s="466" t="s">
        <v>668</v>
      </c>
      <c r="AO15" s="217" t="s">
        <v>670</v>
      </c>
      <c r="AP15" s="217" t="s">
        <v>671</v>
      </c>
      <c r="AQ15" s="467" t="s">
        <v>16</v>
      </c>
      <c r="AR15" s="217" t="s">
        <v>611</v>
      </c>
      <c r="AS15" s="15" t="s">
        <v>18</v>
      </c>
      <c r="AT15" s="15" t="s">
        <v>19</v>
      </c>
      <c r="AU15" s="16" t="s">
        <v>20</v>
      </c>
      <c r="AV15" s="1456" t="s">
        <v>38</v>
      </c>
      <c r="AW15" s="10" t="s">
        <v>32</v>
      </c>
      <c r="AX15" s="11" t="s">
        <v>13</v>
      </c>
      <c r="AY15" s="463" t="s">
        <v>668</v>
      </c>
      <c r="AZ15" s="218" t="s">
        <v>670</v>
      </c>
      <c r="BA15" s="218" t="s">
        <v>671</v>
      </c>
      <c r="BB15" s="464" t="s">
        <v>16</v>
      </c>
      <c r="BC15" s="218" t="s">
        <v>611</v>
      </c>
      <c r="BD15" s="11" t="s">
        <v>18</v>
      </c>
      <c r="BE15" s="11" t="s">
        <v>19</v>
      </c>
      <c r="BF15" s="12" t="s">
        <v>20</v>
      </c>
    </row>
    <row r="16" spans="1:58" ht="17" thickBot="1" x14ac:dyDescent="0.35">
      <c r="A16" s="1265"/>
      <c r="B16" s="1265"/>
      <c r="C16" s="1265"/>
      <c r="D16" s="1265"/>
      <c r="E16" s="1265"/>
      <c r="F16" s="1265"/>
      <c r="G16" s="1265"/>
      <c r="H16" s="1265"/>
      <c r="I16" s="1265"/>
      <c r="J16" s="1265"/>
      <c r="K16" s="1265"/>
      <c r="L16" s="1285"/>
      <c r="M16" s="1286"/>
      <c r="N16" s="5" t="s">
        <v>729</v>
      </c>
      <c r="O16" s="5" t="s">
        <v>729</v>
      </c>
      <c r="P16" s="5" t="s">
        <v>729</v>
      </c>
      <c r="Q16" s="474" t="s">
        <v>729</v>
      </c>
      <c r="R16" s="474" t="s">
        <v>729</v>
      </c>
      <c r="S16" s="5" t="s">
        <v>729</v>
      </c>
      <c r="T16" s="5" t="s">
        <v>729</v>
      </c>
      <c r="U16" s="5" t="s">
        <v>729</v>
      </c>
      <c r="V16" s="5" t="s">
        <v>729</v>
      </c>
      <c r="W16" s="5" t="s">
        <v>729</v>
      </c>
      <c r="X16" s="1290"/>
      <c r="Y16" s="1290"/>
      <c r="Z16" s="471" t="s">
        <v>729</v>
      </c>
      <c r="AA16" s="9" t="s">
        <v>729</v>
      </c>
      <c r="AB16" s="9" t="s">
        <v>729</v>
      </c>
      <c r="AC16" s="471" t="s">
        <v>729</v>
      </c>
      <c r="AD16" s="471" t="s">
        <v>729</v>
      </c>
      <c r="AE16" s="9" t="s">
        <v>729</v>
      </c>
      <c r="AF16" s="9" t="s">
        <v>729</v>
      </c>
      <c r="AG16" s="9" t="s">
        <v>729</v>
      </c>
      <c r="AH16" s="9" t="s">
        <v>729</v>
      </c>
      <c r="AI16" s="9" t="s">
        <v>729</v>
      </c>
      <c r="AJ16" s="1292"/>
      <c r="AK16" s="1292"/>
      <c r="AL16" s="17" t="s">
        <v>729</v>
      </c>
      <c r="AM16" s="17" t="s">
        <v>729</v>
      </c>
      <c r="AN16" s="17" t="s">
        <v>729</v>
      </c>
      <c r="AO16" s="468" t="s">
        <v>729</v>
      </c>
      <c r="AP16" s="468" t="s">
        <v>729</v>
      </c>
      <c r="AQ16" s="17" t="s">
        <v>729</v>
      </c>
      <c r="AR16" s="17" t="s">
        <v>729</v>
      </c>
      <c r="AS16" s="17" t="s">
        <v>729</v>
      </c>
      <c r="AT16" s="17" t="s">
        <v>729</v>
      </c>
      <c r="AU16" s="17" t="s">
        <v>729</v>
      </c>
      <c r="AV16" s="1457"/>
      <c r="AW16" s="13" t="s">
        <v>729</v>
      </c>
      <c r="AX16" s="13" t="s">
        <v>729</v>
      </c>
      <c r="AY16" s="13" t="s">
        <v>729</v>
      </c>
      <c r="AZ16" s="465" t="s">
        <v>729</v>
      </c>
      <c r="BA16" s="465" t="s">
        <v>729</v>
      </c>
      <c r="BB16" s="13" t="s">
        <v>729</v>
      </c>
      <c r="BC16" s="13" t="s">
        <v>729</v>
      </c>
      <c r="BD16" s="13" t="s">
        <v>729</v>
      </c>
      <c r="BE16" s="13" t="s">
        <v>729</v>
      </c>
      <c r="BF16" s="13" t="s">
        <v>729</v>
      </c>
    </row>
    <row r="17" spans="1:58" ht="19.5" thickTop="1" thickBot="1" x14ac:dyDescent="0.5">
      <c r="A17" s="1265"/>
      <c r="B17" s="1265"/>
      <c r="C17" s="1265"/>
      <c r="D17" s="1265"/>
      <c r="E17" s="1265"/>
      <c r="F17" s="1265"/>
      <c r="G17" s="1265"/>
      <c r="H17" s="1265"/>
      <c r="I17" s="1265"/>
      <c r="J17" s="1265"/>
      <c r="K17" s="1265"/>
      <c r="L17" s="1461"/>
      <c r="M17" s="1462"/>
      <c r="N17" s="29">
        <f t="shared" ref="N17:W17" si="7">SUM(N6:N12)</f>
        <v>0</v>
      </c>
      <c r="O17" s="29">
        <f t="shared" si="7"/>
        <v>0</v>
      </c>
      <c r="P17" s="29">
        <f t="shared" si="7"/>
        <v>0</v>
      </c>
      <c r="Q17" s="29">
        <f t="shared" si="7"/>
        <v>0</v>
      </c>
      <c r="R17" s="29">
        <f t="shared" si="7"/>
        <v>0</v>
      </c>
      <c r="S17" s="29">
        <f t="shared" si="7"/>
        <v>0</v>
      </c>
      <c r="T17" s="29">
        <f t="shared" si="7"/>
        <v>0</v>
      </c>
      <c r="U17" s="29">
        <f t="shared" si="7"/>
        <v>0</v>
      </c>
      <c r="V17" s="29">
        <f t="shared" si="7"/>
        <v>0</v>
      </c>
      <c r="W17" s="29">
        <f t="shared" si="7"/>
        <v>0</v>
      </c>
      <c r="X17" s="1454"/>
      <c r="Y17" s="1454"/>
      <c r="Z17" s="29">
        <f>SUM(Z6:Z12)</f>
        <v>0</v>
      </c>
      <c r="AA17" s="29">
        <f>SUM(AA6:AA12)</f>
        <v>0</v>
      </c>
      <c r="AB17" s="29"/>
      <c r="AC17" s="29">
        <f t="shared" ref="AC17:AI17" si="8">SUM(AC6:AC12)</f>
        <v>0</v>
      </c>
      <c r="AD17" s="29">
        <f t="shared" si="8"/>
        <v>0</v>
      </c>
      <c r="AE17" s="29">
        <f t="shared" si="8"/>
        <v>0</v>
      </c>
      <c r="AF17" s="29">
        <f t="shared" si="8"/>
        <v>0</v>
      </c>
      <c r="AG17" s="29">
        <f t="shared" si="8"/>
        <v>0</v>
      </c>
      <c r="AH17" s="29">
        <f t="shared" si="8"/>
        <v>0</v>
      </c>
      <c r="AI17" s="29">
        <f t="shared" si="8"/>
        <v>0</v>
      </c>
      <c r="AJ17" s="1455"/>
      <c r="AK17" s="1455"/>
      <c r="AL17" s="29">
        <f t="shared" ref="AL17:AU17" si="9">SUM(AL6:AL12)</f>
        <v>0</v>
      </c>
      <c r="AM17" s="29">
        <f t="shared" si="9"/>
        <v>0</v>
      </c>
      <c r="AN17" s="29">
        <f t="shared" si="9"/>
        <v>0</v>
      </c>
      <c r="AO17" s="29">
        <f t="shared" si="9"/>
        <v>0</v>
      </c>
      <c r="AP17" s="29">
        <f t="shared" si="9"/>
        <v>0</v>
      </c>
      <c r="AQ17" s="29">
        <f t="shared" si="9"/>
        <v>0</v>
      </c>
      <c r="AR17" s="29">
        <f t="shared" si="9"/>
        <v>0</v>
      </c>
      <c r="AS17" s="29">
        <f t="shared" si="9"/>
        <v>0</v>
      </c>
      <c r="AT17" s="29">
        <f t="shared" si="9"/>
        <v>0</v>
      </c>
      <c r="AU17" s="29">
        <f t="shared" si="9"/>
        <v>0</v>
      </c>
      <c r="AV17" s="1458"/>
      <c r="AW17" s="70">
        <f t="shared" ref="AW17:BF17" si="10">SUM(AW6:AW13)</f>
        <v>0</v>
      </c>
      <c r="AX17" s="70">
        <f t="shared" si="10"/>
        <v>0</v>
      </c>
      <c r="AY17" s="70">
        <f t="shared" si="10"/>
        <v>0</v>
      </c>
      <c r="AZ17" s="70">
        <f t="shared" si="10"/>
        <v>0</v>
      </c>
      <c r="BA17" s="70">
        <f t="shared" si="10"/>
        <v>0</v>
      </c>
      <c r="BB17" s="70">
        <f t="shared" si="10"/>
        <v>0</v>
      </c>
      <c r="BC17" s="70">
        <f t="shared" si="10"/>
        <v>0</v>
      </c>
      <c r="BD17" s="70">
        <f t="shared" si="10"/>
        <v>0</v>
      </c>
      <c r="BE17" s="70">
        <f t="shared" si="10"/>
        <v>0</v>
      </c>
      <c r="BF17" s="70">
        <f t="shared" si="10"/>
        <v>0</v>
      </c>
    </row>
    <row r="18" spans="1:58" ht="14.5" thickTop="1" x14ac:dyDescent="0.3">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row>
    <row r="19" spans="1:58" x14ac:dyDescent="0.3">
      <c r="A19" s="147"/>
      <c r="B19" s="147"/>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row>
    <row r="20" spans="1:58" x14ac:dyDescent="0.3">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row>
    <row r="21" spans="1:58" x14ac:dyDescent="0.3">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row>
    <row r="22" spans="1:58" x14ac:dyDescent="0.3">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row>
  </sheetData>
  <mergeCells count="25">
    <mergeCell ref="AV3:BF3"/>
    <mergeCell ref="A14:K17"/>
    <mergeCell ref="L15:M17"/>
    <mergeCell ref="X15:Y17"/>
    <mergeCell ref="L3:W3"/>
    <mergeCell ref="L14:W14"/>
    <mergeCell ref="X14:AI14"/>
    <mergeCell ref="AJ14:AU14"/>
    <mergeCell ref="AV14:BF14"/>
    <mergeCell ref="AJ3:AU3"/>
    <mergeCell ref="AJ15:AK17"/>
    <mergeCell ref="AV15:AV17"/>
    <mergeCell ref="AJ4:AJ5"/>
    <mergeCell ref="AK4:AK5"/>
    <mergeCell ref="AV4:AV5"/>
    <mergeCell ref="A1:J1"/>
    <mergeCell ref="A2:J2"/>
    <mergeCell ref="X3:AI3"/>
    <mergeCell ref="L4:L5"/>
    <mergeCell ref="M4:M5"/>
    <mergeCell ref="X4:X5"/>
    <mergeCell ref="Y4:Y5"/>
    <mergeCell ref="E3:G3"/>
    <mergeCell ref="H3:J3"/>
    <mergeCell ref="B3:D3"/>
  </mergeCells>
  <pageMargins left="0.7" right="0.7" top="0.78740157499999996" bottom="0.78740157499999996" header="0.3" footer="0.3"/>
  <pageSetup paperSize="9" scale="58" orientation="portrait" r:id="rId1"/>
  <headerFooter>
    <oddHeader xml:space="preserve">&amp;LAbgabe/Verkauf Futtermittel und 
Biogassubstrat&amp;C&amp;D
&amp;R&amp;G
</oddHeader>
  </headerFooter>
  <colBreaks count="4" manualBreakCount="4">
    <brk id="10" max="1048575" man="1"/>
    <brk id="23" max="34" man="1"/>
    <brk id="35" max="34" man="1"/>
    <brk id="47" max="34" man="1"/>
  </colBreaks>
  <drawing r:id="rId2"/>
  <legacyDrawing r:id="rId3"/>
  <legacyDrawingHF r:id="rId4"/>
  <controls>
    <mc:AlternateContent xmlns:mc="http://schemas.openxmlformats.org/markup-compatibility/2006">
      <mc:Choice Requires="x14">
        <control shapeId="97285" r:id="rId5" name="ComboBox1">
          <controlPr defaultSize="0" autoLine="0" autoPict="0" linkedCell="A6" listFillRange="Futtermitteltabelle!$B$3:$B$193" r:id="rId6">
            <anchor moveWithCells="1">
              <from>
                <xdr:col>0</xdr:col>
                <xdr:colOff>0</xdr:colOff>
                <xdr:row>5</xdr:row>
                <xdr:rowOff>0</xdr:rowOff>
              </from>
              <to>
                <xdr:col>1</xdr:col>
                <xdr:colOff>0</xdr:colOff>
                <xdr:row>6</xdr:row>
                <xdr:rowOff>0</xdr:rowOff>
              </to>
            </anchor>
          </controlPr>
        </control>
      </mc:Choice>
      <mc:Fallback>
        <control shapeId="97285" r:id="rId5" name="ComboBox1"/>
      </mc:Fallback>
    </mc:AlternateContent>
    <mc:AlternateContent xmlns:mc="http://schemas.openxmlformats.org/markup-compatibility/2006">
      <mc:Choice Requires="x14">
        <control shapeId="97286" r:id="rId7" name="ComboBox2">
          <controlPr defaultSize="0" autoLine="0" autoPict="0" linkedCell="A7" listFillRange="Futtermitteltabelle!$B$3:$B$193" r:id="rId8">
            <anchor moveWithCells="1">
              <from>
                <xdr:col>0</xdr:col>
                <xdr:colOff>0</xdr:colOff>
                <xdr:row>6</xdr:row>
                <xdr:rowOff>0</xdr:rowOff>
              </from>
              <to>
                <xdr:col>1</xdr:col>
                <xdr:colOff>0</xdr:colOff>
                <xdr:row>7</xdr:row>
                <xdr:rowOff>0</xdr:rowOff>
              </to>
            </anchor>
          </controlPr>
        </control>
      </mc:Choice>
      <mc:Fallback>
        <control shapeId="97286" r:id="rId7" name="ComboBox2"/>
      </mc:Fallback>
    </mc:AlternateContent>
    <mc:AlternateContent xmlns:mc="http://schemas.openxmlformats.org/markup-compatibility/2006">
      <mc:Choice Requires="x14">
        <control shapeId="97287" r:id="rId9" name="ComboBox3">
          <controlPr defaultSize="0" autoLine="0" autoPict="0" linkedCell="A8" listFillRange="Futtermitteltabelle!$B$3:$B$193" r:id="rId10">
            <anchor moveWithCells="1">
              <from>
                <xdr:col>0</xdr:col>
                <xdr:colOff>0</xdr:colOff>
                <xdr:row>7</xdr:row>
                <xdr:rowOff>19050</xdr:rowOff>
              </from>
              <to>
                <xdr:col>1</xdr:col>
                <xdr:colOff>0</xdr:colOff>
                <xdr:row>8</xdr:row>
                <xdr:rowOff>0</xdr:rowOff>
              </to>
            </anchor>
          </controlPr>
        </control>
      </mc:Choice>
      <mc:Fallback>
        <control shapeId="97287" r:id="rId9" name="ComboBox3"/>
      </mc:Fallback>
    </mc:AlternateContent>
    <mc:AlternateContent xmlns:mc="http://schemas.openxmlformats.org/markup-compatibility/2006">
      <mc:Choice Requires="x14">
        <control shapeId="97288" r:id="rId11" name="ComboBox4">
          <controlPr defaultSize="0" autoLine="0" autoPict="0" linkedCell="A9" listFillRange="Futtermitteltabelle!$B$3:$B$193" r:id="rId12">
            <anchor moveWithCells="1">
              <from>
                <xdr:col>0</xdr:col>
                <xdr:colOff>0</xdr:colOff>
                <xdr:row>8</xdr:row>
                <xdr:rowOff>0</xdr:rowOff>
              </from>
              <to>
                <xdr:col>1</xdr:col>
                <xdr:colOff>0</xdr:colOff>
                <xdr:row>9</xdr:row>
                <xdr:rowOff>0</xdr:rowOff>
              </to>
            </anchor>
          </controlPr>
        </control>
      </mc:Choice>
      <mc:Fallback>
        <control shapeId="97288" r:id="rId11" name="ComboBox4"/>
      </mc:Fallback>
    </mc:AlternateContent>
    <mc:AlternateContent xmlns:mc="http://schemas.openxmlformats.org/markup-compatibility/2006">
      <mc:Choice Requires="x14">
        <control shapeId="97289" r:id="rId13" name="ComboBox5">
          <controlPr defaultSize="0" autoLine="0" autoPict="0" linkedCell="A10" listFillRange="Futtermitteltabelle!$B$3:$B$193" r:id="rId14">
            <anchor moveWithCells="1">
              <from>
                <xdr:col>0</xdr:col>
                <xdr:colOff>0</xdr:colOff>
                <xdr:row>9</xdr:row>
                <xdr:rowOff>0</xdr:rowOff>
              </from>
              <to>
                <xdr:col>1</xdr:col>
                <xdr:colOff>0</xdr:colOff>
                <xdr:row>10</xdr:row>
                <xdr:rowOff>0</xdr:rowOff>
              </to>
            </anchor>
          </controlPr>
        </control>
      </mc:Choice>
      <mc:Fallback>
        <control shapeId="97289" r:id="rId13" name="ComboBox5"/>
      </mc:Fallback>
    </mc:AlternateContent>
    <mc:AlternateContent xmlns:mc="http://schemas.openxmlformats.org/markup-compatibility/2006">
      <mc:Choice Requires="x14">
        <control shapeId="97290" r:id="rId15" name="ComboBox6">
          <controlPr defaultSize="0" autoLine="0" autoPict="0" linkedCell="A11" listFillRange="Futtermitteltabelle!$B$3:$B$193" r:id="rId16">
            <anchor moveWithCells="1">
              <from>
                <xdr:col>0</xdr:col>
                <xdr:colOff>0</xdr:colOff>
                <xdr:row>10</xdr:row>
                <xdr:rowOff>0</xdr:rowOff>
              </from>
              <to>
                <xdr:col>1</xdr:col>
                <xdr:colOff>0</xdr:colOff>
                <xdr:row>11</xdr:row>
                <xdr:rowOff>0</xdr:rowOff>
              </to>
            </anchor>
          </controlPr>
        </control>
      </mc:Choice>
      <mc:Fallback>
        <control shapeId="97290" r:id="rId15" name="ComboBox6"/>
      </mc:Fallback>
    </mc:AlternateContent>
    <mc:AlternateContent xmlns:mc="http://schemas.openxmlformats.org/markup-compatibility/2006">
      <mc:Choice Requires="x14">
        <control shapeId="97291" r:id="rId17" name="ComboBox7">
          <controlPr defaultSize="0" autoLine="0" autoPict="0" linkedCell="A12" listFillRange="Futtermitteltabelle!$B$3:$B$193" r:id="rId18">
            <anchor moveWithCells="1">
              <from>
                <xdr:col>0</xdr:col>
                <xdr:colOff>0</xdr:colOff>
                <xdr:row>11</xdr:row>
                <xdr:rowOff>0</xdr:rowOff>
              </from>
              <to>
                <xdr:col>1</xdr:col>
                <xdr:colOff>0</xdr:colOff>
                <xdr:row>12</xdr:row>
                <xdr:rowOff>0</xdr:rowOff>
              </to>
            </anchor>
          </controlPr>
        </control>
      </mc:Choice>
      <mc:Fallback>
        <control shapeId="97291" r:id="rId17" name="ComboBox7"/>
      </mc:Fallback>
    </mc:AlternateContent>
  </control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1"/>
  <dimension ref="A1:AH94"/>
  <sheetViews>
    <sheetView zoomScale="85" zoomScaleNormal="85" workbookViewId="0">
      <selection activeCell="B6" sqref="B6"/>
    </sheetView>
  </sheetViews>
  <sheetFormatPr baseColWidth="10" defaultRowHeight="14.5" x14ac:dyDescent="0.35"/>
  <cols>
    <col min="1" max="10" width="16.7265625" customWidth="1"/>
    <col min="11" max="34" width="10.7265625" style="46"/>
  </cols>
  <sheetData>
    <row r="1" spans="1:34" ht="24" thickBot="1" x14ac:dyDescent="0.6">
      <c r="A1" s="38" t="s">
        <v>39</v>
      </c>
      <c r="B1" s="1"/>
      <c r="C1" s="1"/>
      <c r="D1" s="1"/>
      <c r="E1" s="1"/>
      <c r="F1" s="1"/>
      <c r="G1" s="1"/>
      <c r="H1" s="1"/>
      <c r="I1" s="1"/>
      <c r="J1" s="1"/>
    </row>
    <row r="2" spans="1:34" ht="21" x14ac:dyDescent="0.5">
      <c r="A2" s="39">
        <f>Betriebsdaten!$B$29</f>
        <v>2022</v>
      </c>
      <c r="B2" s="40"/>
      <c r="C2" s="40"/>
      <c r="D2" s="40"/>
      <c r="E2" s="40"/>
      <c r="F2" s="40"/>
      <c r="G2" s="40"/>
      <c r="H2" s="40"/>
      <c r="I2" s="40"/>
      <c r="J2" s="41"/>
    </row>
    <row r="3" spans="1:34" ht="15.5" x14ac:dyDescent="0.35">
      <c r="A3" s="42" t="s">
        <v>40</v>
      </c>
      <c r="B3" s="43"/>
      <c r="C3" s="43"/>
      <c r="D3" s="43"/>
      <c r="E3" s="43"/>
      <c r="F3" s="43"/>
      <c r="G3" s="43"/>
      <c r="H3" s="43"/>
      <c r="I3" s="43"/>
      <c r="J3" s="44"/>
      <c r="K3" s="47"/>
      <c r="L3" s="47"/>
      <c r="M3" s="47"/>
      <c r="N3" s="47"/>
      <c r="O3" s="47"/>
      <c r="P3" s="47"/>
    </row>
    <row r="4" spans="1:34" ht="17" x14ac:dyDescent="0.45">
      <c r="A4" s="3" t="s">
        <v>32</v>
      </c>
      <c r="B4" s="2" t="s">
        <v>13</v>
      </c>
      <c r="C4" s="472" t="s">
        <v>668</v>
      </c>
      <c r="D4" s="215" t="s">
        <v>670</v>
      </c>
      <c r="E4" s="215" t="s">
        <v>671</v>
      </c>
      <c r="F4" s="473" t="s">
        <v>16</v>
      </c>
      <c r="G4" s="215" t="s">
        <v>611</v>
      </c>
      <c r="H4" s="2" t="s">
        <v>18</v>
      </c>
      <c r="I4" s="2" t="s">
        <v>19</v>
      </c>
      <c r="J4" s="4" t="s">
        <v>20</v>
      </c>
      <c r="K4" s="47"/>
      <c r="L4" s="47"/>
      <c r="M4" s="47"/>
      <c r="N4" s="47"/>
      <c r="O4" s="47"/>
      <c r="P4" s="47"/>
    </row>
    <row r="5" spans="1:34" ht="17.5" thickBot="1" x14ac:dyDescent="0.4">
      <c r="A5" s="5" t="s">
        <v>729</v>
      </c>
      <c r="B5" s="5" t="s">
        <v>729</v>
      </c>
      <c r="C5" s="5" t="s">
        <v>729</v>
      </c>
      <c r="D5" s="474" t="s">
        <v>729</v>
      </c>
      <c r="E5" s="474" t="s">
        <v>729</v>
      </c>
      <c r="F5" s="5" t="s">
        <v>729</v>
      </c>
      <c r="G5" s="5" t="s">
        <v>729</v>
      </c>
      <c r="H5" s="5" t="s">
        <v>729</v>
      </c>
      <c r="I5" s="5" t="s">
        <v>729</v>
      </c>
      <c r="J5" s="5" t="s">
        <v>729</v>
      </c>
      <c r="K5" s="47"/>
      <c r="L5" s="47"/>
      <c r="M5" s="47"/>
      <c r="N5" s="47"/>
      <c r="O5" s="47"/>
      <c r="P5" s="47"/>
    </row>
    <row r="6" spans="1:34" ht="15" thickBot="1" x14ac:dyDescent="0.4">
      <c r="A6" s="33">
        <f>'Pfl. Prod. Verk.'!Q89+'Fu-Mi; Biogassub. Verk.'!N17</f>
        <v>0</v>
      </c>
      <c r="B6" s="33">
        <f>'Pfl. Prod. Verk.'!R89+'Fu-Mi; Biogassub. Verk.'!O17</f>
        <v>0</v>
      </c>
      <c r="C6" s="33">
        <f>'Pfl. Prod. Verk.'!S89+'Fu-Mi; Biogassub. Verk.'!P17</f>
        <v>0</v>
      </c>
      <c r="D6" s="33">
        <f>'Pfl. Prod. Verk.'!T89+'Fu-Mi; Biogassub. Verk.'!Q17</f>
        <v>0</v>
      </c>
      <c r="E6" s="33">
        <f>'Pfl. Prod. Verk.'!U89+'Fu-Mi; Biogassub. Verk.'!R17</f>
        <v>0</v>
      </c>
      <c r="F6" s="33">
        <f>'Pfl. Prod. Verk.'!V89+'Fu-Mi; Biogassub. Verk.'!S17</f>
        <v>0</v>
      </c>
      <c r="G6" s="33">
        <f>'Pfl. Prod. Verk.'!W89+'Fu-Mi; Biogassub. Verk.'!T17</f>
        <v>0</v>
      </c>
      <c r="H6" s="33">
        <f>'Pfl. Prod. Verk.'!X89+'Fu-Mi; Biogassub. Verk.'!U17</f>
        <v>0</v>
      </c>
      <c r="I6" s="33">
        <f>'Pfl. Prod. Verk.'!Y89+'Fu-Mi; Biogassub. Verk.'!V17</f>
        <v>0</v>
      </c>
      <c r="J6" s="33">
        <f>'Pfl. Prod. Verk.'!Z89+'Fu-Mi; Biogassub. Verk.'!W17</f>
        <v>0</v>
      </c>
    </row>
    <row r="7" spans="1:34" s="1" customFormat="1" ht="15.5" x14ac:dyDescent="0.35">
      <c r="A7" s="42" t="s">
        <v>41</v>
      </c>
      <c r="B7" s="43"/>
      <c r="C7" s="43"/>
      <c r="D7" s="43"/>
      <c r="E7" s="43"/>
      <c r="F7" s="43"/>
      <c r="G7" s="43"/>
      <c r="H7" s="43"/>
      <c r="I7" s="43"/>
      <c r="J7" s="44"/>
      <c r="K7" s="46"/>
      <c r="L7" s="46"/>
      <c r="M7" s="46"/>
      <c r="N7" s="46"/>
      <c r="O7" s="46"/>
      <c r="P7" s="46"/>
      <c r="Q7" s="46"/>
      <c r="R7" s="46"/>
      <c r="S7" s="46"/>
      <c r="T7" s="46"/>
      <c r="U7" s="46"/>
      <c r="V7" s="46"/>
      <c r="W7" s="46"/>
      <c r="X7" s="46"/>
      <c r="Y7" s="46"/>
      <c r="Z7" s="46"/>
      <c r="AA7" s="46"/>
      <c r="AB7" s="46"/>
      <c r="AC7" s="46"/>
      <c r="AD7" s="46"/>
      <c r="AE7" s="46"/>
      <c r="AF7" s="46"/>
      <c r="AG7" s="46"/>
      <c r="AH7" s="46"/>
    </row>
    <row r="8" spans="1:34" ht="17" x14ac:dyDescent="0.45">
      <c r="A8" s="3" t="s">
        <v>32</v>
      </c>
      <c r="B8" s="2" t="s">
        <v>13</v>
      </c>
      <c r="C8" s="472" t="s">
        <v>668</v>
      </c>
      <c r="D8" s="215" t="s">
        <v>670</v>
      </c>
      <c r="E8" s="215" t="s">
        <v>671</v>
      </c>
      <c r="F8" s="473" t="s">
        <v>16</v>
      </c>
      <c r="G8" s="215" t="s">
        <v>611</v>
      </c>
      <c r="H8" s="2" t="s">
        <v>18</v>
      </c>
      <c r="I8" s="2" t="s">
        <v>19</v>
      </c>
      <c r="J8" s="4" t="s">
        <v>20</v>
      </c>
    </row>
    <row r="9" spans="1:34" ht="17.5" thickBot="1" x14ac:dyDescent="0.4">
      <c r="A9" s="5" t="s">
        <v>729</v>
      </c>
      <c r="B9" s="5" t="s">
        <v>729</v>
      </c>
      <c r="C9" s="5" t="s">
        <v>729</v>
      </c>
      <c r="D9" s="474" t="s">
        <v>729</v>
      </c>
      <c r="E9" s="474" t="s">
        <v>729</v>
      </c>
      <c r="F9" s="5" t="s">
        <v>729</v>
      </c>
      <c r="G9" s="5" t="s">
        <v>729</v>
      </c>
      <c r="H9" s="5" t="s">
        <v>729</v>
      </c>
      <c r="I9" s="5" t="s">
        <v>729</v>
      </c>
      <c r="J9" s="5" t="s">
        <v>729</v>
      </c>
    </row>
    <row r="10" spans="1:34" ht="15" thickBot="1" x14ac:dyDescent="0.4">
      <c r="A10" s="33">
        <f>'Tierverk.; Tier.Prod.'!T48+'Wi-Dü-Abgabe'!J33</f>
        <v>0</v>
      </c>
      <c r="B10" s="33">
        <f>'Tierverk.; Tier.Prod.'!U48+'Wi-Dü-Abgabe'!K33</f>
        <v>0</v>
      </c>
      <c r="C10" s="33">
        <f>'Tierverk.; Tier.Prod.'!V48+'Wi-Dü-Abgabe'!L33</f>
        <v>0</v>
      </c>
      <c r="D10" s="33">
        <f>'Tierverk.; Tier.Prod.'!W48+'Wi-Dü-Abgabe'!M33</f>
        <v>0</v>
      </c>
      <c r="E10" s="33">
        <f>'Tierverk.; Tier.Prod.'!X48+'Wi-Dü-Abgabe'!N33</f>
        <v>0</v>
      </c>
      <c r="F10" s="33">
        <f>'Tierverk.; Tier.Prod.'!Y48+'Wi-Dü-Abgabe'!O33</f>
        <v>0</v>
      </c>
      <c r="G10" s="33">
        <f>'Tierverk.; Tier.Prod.'!Z48+'Wi-Dü-Abgabe'!P33</f>
        <v>0</v>
      </c>
      <c r="H10" s="33">
        <f>'Tierverk.; Tier.Prod.'!AA48+'Wi-Dü-Abgabe'!Q33</f>
        <v>0</v>
      </c>
      <c r="I10" s="33">
        <f>'Tierverk.; Tier.Prod.'!AB48+'Wi-Dü-Abgabe'!R33</f>
        <v>0</v>
      </c>
      <c r="J10" s="33">
        <f>'Tierverk.; Tier.Prod.'!AC48+'Wi-Dü-Abgabe'!S33</f>
        <v>0</v>
      </c>
    </row>
    <row r="11" spans="1:34" s="1" customFormat="1" ht="15.5" x14ac:dyDescent="0.35">
      <c r="A11" s="42" t="s">
        <v>39</v>
      </c>
      <c r="B11" s="43"/>
      <c r="C11" s="43"/>
      <c r="D11" s="43"/>
      <c r="E11" s="43"/>
      <c r="F11" s="43"/>
      <c r="G11" s="43"/>
      <c r="H11" s="43"/>
      <c r="I11" s="43"/>
      <c r="J11" s="44"/>
      <c r="K11" s="46"/>
      <c r="L11" s="46"/>
      <c r="M11" s="46"/>
      <c r="N11" s="46"/>
      <c r="O11" s="46"/>
      <c r="P11" s="46"/>
      <c r="Q11" s="46"/>
      <c r="R11" s="46"/>
      <c r="S11" s="46"/>
      <c r="T11" s="46"/>
      <c r="U11" s="46"/>
      <c r="V11" s="46"/>
      <c r="W11" s="46"/>
      <c r="X11" s="46"/>
      <c r="Y11" s="46"/>
      <c r="Z11" s="46"/>
      <c r="AA11" s="46"/>
      <c r="AB11" s="46"/>
      <c r="AC11" s="46"/>
      <c r="AD11" s="46"/>
      <c r="AE11" s="46"/>
      <c r="AF11" s="46"/>
      <c r="AG11" s="46"/>
      <c r="AH11" s="46"/>
    </row>
    <row r="12" spans="1:34" ht="17" x14ac:dyDescent="0.45">
      <c r="A12" s="3" t="s">
        <v>32</v>
      </c>
      <c r="B12" s="2" t="s">
        <v>13</v>
      </c>
      <c r="C12" s="472" t="s">
        <v>668</v>
      </c>
      <c r="D12" s="215" t="s">
        <v>670</v>
      </c>
      <c r="E12" s="215" t="s">
        <v>671</v>
      </c>
      <c r="F12" s="473" t="s">
        <v>16</v>
      </c>
      <c r="G12" s="215" t="s">
        <v>611</v>
      </c>
      <c r="H12" s="2" t="s">
        <v>18</v>
      </c>
      <c r="I12" s="2" t="s">
        <v>19</v>
      </c>
      <c r="J12" s="4" t="s">
        <v>20</v>
      </c>
    </row>
    <row r="13" spans="1:34" ht="17.5" thickBot="1" x14ac:dyDescent="0.4">
      <c r="A13" s="5" t="s">
        <v>729</v>
      </c>
      <c r="B13" s="5" t="s">
        <v>729</v>
      </c>
      <c r="C13" s="5" t="s">
        <v>729</v>
      </c>
      <c r="D13" s="474" t="s">
        <v>729</v>
      </c>
      <c r="E13" s="474" t="s">
        <v>729</v>
      </c>
      <c r="F13" s="5" t="s">
        <v>729</v>
      </c>
      <c r="G13" s="5" t="s">
        <v>729</v>
      </c>
      <c r="H13" s="5" t="s">
        <v>729</v>
      </c>
      <c r="I13" s="5" t="s">
        <v>729</v>
      </c>
      <c r="J13" s="5" t="s">
        <v>729</v>
      </c>
    </row>
    <row r="14" spans="1:34" ht="15" thickBot="1" x14ac:dyDescent="0.4">
      <c r="A14" s="51">
        <f>A6+A10</f>
        <v>0</v>
      </c>
      <c r="B14" s="51">
        <f t="shared" ref="B14:J14" si="0">B6+B10</f>
        <v>0</v>
      </c>
      <c r="C14" s="51">
        <f t="shared" si="0"/>
        <v>0</v>
      </c>
      <c r="D14" s="51">
        <f t="shared" si="0"/>
        <v>0</v>
      </c>
      <c r="E14" s="51">
        <f t="shared" si="0"/>
        <v>0</v>
      </c>
      <c r="F14" s="51">
        <f t="shared" si="0"/>
        <v>0</v>
      </c>
      <c r="G14" s="51">
        <f t="shared" si="0"/>
        <v>0</v>
      </c>
      <c r="H14" s="51">
        <f t="shared" si="0"/>
        <v>0</v>
      </c>
      <c r="I14" s="51">
        <f t="shared" si="0"/>
        <v>0</v>
      </c>
      <c r="J14" s="51">
        <f t="shared" si="0"/>
        <v>0</v>
      </c>
    </row>
    <row r="15" spans="1:34" ht="15" thickBot="1" x14ac:dyDescent="0.4">
      <c r="A15" s="1"/>
      <c r="B15" s="1"/>
      <c r="C15" s="1"/>
      <c r="D15" s="1"/>
      <c r="E15" s="1"/>
      <c r="F15" s="1"/>
      <c r="G15" s="1"/>
      <c r="H15" s="1"/>
      <c r="I15" s="1"/>
      <c r="J15" s="1"/>
    </row>
    <row r="16" spans="1:34" ht="21" x14ac:dyDescent="0.5">
      <c r="A16" s="39">
        <f>Betriebsdaten!$B$30</f>
        <v>2021</v>
      </c>
      <c r="B16" s="40"/>
      <c r="C16" s="40"/>
      <c r="D16" s="40"/>
      <c r="E16" s="40"/>
      <c r="F16" s="40"/>
      <c r="G16" s="40"/>
      <c r="H16" s="40"/>
      <c r="I16" s="40"/>
      <c r="J16" s="41"/>
    </row>
    <row r="17" spans="1:34" ht="15.5" x14ac:dyDescent="0.35">
      <c r="A17" s="42" t="s">
        <v>40</v>
      </c>
      <c r="B17" s="43"/>
      <c r="C17" s="43"/>
      <c r="D17" s="43"/>
      <c r="E17" s="43"/>
      <c r="F17" s="43"/>
      <c r="G17" s="43"/>
      <c r="H17" s="43"/>
      <c r="I17" s="43"/>
      <c r="J17" s="44"/>
    </row>
    <row r="18" spans="1:34" ht="17" x14ac:dyDescent="0.45">
      <c r="A18" s="6" t="s">
        <v>32</v>
      </c>
      <c r="B18" s="7" t="s">
        <v>13</v>
      </c>
      <c r="C18" s="469" t="s">
        <v>668</v>
      </c>
      <c r="D18" s="216" t="s">
        <v>670</v>
      </c>
      <c r="E18" s="216" t="s">
        <v>671</v>
      </c>
      <c r="F18" s="470" t="s">
        <v>16</v>
      </c>
      <c r="G18" s="216" t="s">
        <v>611</v>
      </c>
      <c r="H18" s="7" t="s">
        <v>18</v>
      </c>
      <c r="I18" s="7" t="s">
        <v>19</v>
      </c>
      <c r="J18" s="8" t="s">
        <v>20</v>
      </c>
    </row>
    <row r="19" spans="1:34" ht="17.5" thickBot="1" x14ac:dyDescent="0.4">
      <c r="A19" s="9" t="s">
        <v>729</v>
      </c>
      <c r="B19" s="9" t="s">
        <v>729</v>
      </c>
      <c r="C19" s="9" t="s">
        <v>729</v>
      </c>
      <c r="D19" s="471" t="s">
        <v>729</v>
      </c>
      <c r="E19" s="471" t="s">
        <v>729</v>
      </c>
      <c r="F19" s="9" t="s">
        <v>729</v>
      </c>
      <c r="G19" s="9" t="s">
        <v>729</v>
      </c>
      <c r="H19" s="9" t="s">
        <v>729</v>
      </c>
      <c r="I19" s="9" t="s">
        <v>729</v>
      </c>
      <c r="J19" s="9" t="s">
        <v>729</v>
      </c>
    </row>
    <row r="20" spans="1:34" ht="15" thickBot="1" x14ac:dyDescent="0.4">
      <c r="A20" s="31">
        <f>'Pfl. Prod. Verk.'!AC89+'Fu-Mi; Biogassub. Verk.'!Z17</f>
        <v>0</v>
      </c>
      <c r="B20" s="31">
        <f>'Pfl. Prod. Verk.'!AD89+'Fu-Mi; Biogassub. Verk.'!AA17</f>
        <v>0</v>
      </c>
      <c r="C20" s="31">
        <f>'Pfl. Prod. Verk.'!AE89+'Fu-Mi; Biogassub. Verk.'!AB17</f>
        <v>0</v>
      </c>
      <c r="D20" s="31">
        <f>'Pfl. Prod. Verk.'!AF89+'Fu-Mi; Biogassub. Verk.'!AC17</f>
        <v>0</v>
      </c>
      <c r="E20" s="31">
        <f>'Pfl. Prod. Verk.'!AG89+'Fu-Mi; Biogassub. Verk.'!AD17</f>
        <v>0</v>
      </c>
      <c r="F20" s="31">
        <f>'Pfl. Prod. Verk.'!AH89+'Fu-Mi; Biogassub. Verk.'!AE17</f>
        <v>0</v>
      </c>
      <c r="G20" s="31">
        <f>'Pfl. Prod. Verk.'!AI89+'Fu-Mi; Biogassub. Verk.'!AF17</f>
        <v>0</v>
      </c>
      <c r="H20" s="31">
        <f>'Pfl. Prod. Verk.'!AJ89+'Fu-Mi; Biogassub. Verk.'!AG17</f>
        <v>0</v>
      </c>
      <c r="I20" s="31">
        <f>'Pfl. Prod. Verk.'!AK89+'Fu-Mi; Biogassub. Verk.'!AH17</f>
        <v>0</v>
      </c>
      <c r="J20" s="31">
        <f>'Pfl. Prod. Verk.'!AL89+'Fu-Mi; Biogassub. Verk.'!AI17</f>
        <v>0</v>
      </c>
    </row>
    <row r="21" spans="1:34" s="1" customFormat="1" ht="15.5" x14ac:dyDescent="0.35">
      <c r="A21" s="42" t="s">
        <v>41</v>
      </c>
      <c r="B21" s="43"/>
      <c r="C21" s="43"/>
      <c r="D21" s="43"/>
      <c r="E21" s="43"/>
      <c r="F21" s="43"/>
      <c r="G21" s="43"/>
      <c r="H21" s="43"/>
      <c r="I21" s="43"/>
      <c r="J21" s="44"/>
      <c r="K21" s="46"/>
      <c r="L21" s="46"/>
      <c r="M21" s="46"/>
      <c r="N21" s="46"/>
      <c r="O21" s="46"/>
      <c r="P21" s="46"/>
      <c r="Q21" s="46"/>
      <c r="R21" s="46"/>
      <c r="S21" s="46"/>
      <c r="T21" s="46"/>
      <c r="U21" s="46"/>
      <c r="V21" s="46"/>
      <c r="W21" s="46"/>
      <c r="X21" s="46"/>
      <c r="Y21" s="46"/>
      <c r="Z21" s="46"/>
      <c r="AA21" s="46"/>
      <c r="AB21" s="46"/>
      <c r="AC21" s="46"/>
      <c r="AD21" s="46"/>
      <c r="AE21" s="46"/>
      <c r="AF21" s="46"/>
      <c r="AG21" s="46"/>
      <c r="AH21" s="46"/>
    </row>
    <row r="22" spans="1:34" ht="17" x14ac:dyDescent="0.45">
      <c r="A22" s="6" t="s">
        <v>32</v>
      </c>
      <c r="B22" s="7" t="s">
        <v>13</v>
      </c>
      <c r="C22" s="469" t="s">
        <v>668</v>
      </c>
      <c r="D22" s="216" t="s">
        <v>670</v>
      </c>
      <c r="E22" s="216" t="s">
        <v>671</v>
      </c>
      <c r="F22" s="470" t="s">
        <v>16</v>
      </c>
      <c r="G22" s="216" t="s">
        <v>611</v>
      </c>
      <c r="H22" s="7" t="s">
        <v>18</v>
      </c>
      <c r="I22" s="7" t="s">
        <v>19</v>
      </c>
      <c r="J22" s="8" t="s">
        <v>20</v>
      </c>
    </row>
    <row r="23" spans="1:34" ht="17.5" thickBot="1" x14ac:dyDescent="0.4">
      <c r="A23" s="9" t="s">
        <v>729</v>
      </c>
      <c r="B23" s="9" t="s">
        <v>729</v>
      </c>
      <c r="C23" s="9" t="s">
        <v>729</v>
      </c>
      <c r="D23" s="471" t="s">
        <v>729</v>
      </c>
      <c r="E23" s="471" t="s">
        <v>729</v>
      </c>
      <c r="F23" s="9" t="s">
        <v>729</v>
      </c>
      <c r="G23" s="9" t="s">
        <v>729</v>
      </c>
      <c r="H23" s="9" t="s">
        <v>729</v>
      </c>
      <c r="I23" s="9" t="s">
        <v>729</v>
      </c>
      <c r="J23" s="9" t="s">
        <v>729</v>
      </c>
    </row>
    <row r="24" spans="1:34" ht="15" thickBot="1" x14ac:dyDescent="0.4">
      <c r="A24" s="31">
        <f>'Tierverk.; Tier.Prod.'!AF48+'Wi-Dü-Abgabe'!V33</f>
        <v>0</v>
      </c>
      <c r="B24" s="31">
        <f>'Tierverk.; Tier.Prod.'!AG48+'Wi-Dü-Abgabe'!W33</f>
        <v>0</v>
      </c>
      <c r="C24" s="31">
        <f>'Tierverk.; Tier.Prod.'!AH48+'Wi-Dü-Abgabe'!X33</f>
        <v>0</v>
      </c>
      <c r="D24" s="31">
        <f>'Tierverk.; Tier.Prod.'!AI48+'Wi-Dü-Abgabe'!Y33</f>
        <v>0</v>
      </c>
      <c r="E24" s="31">
        <f>'Tierverk.; Tier.Prod.'!AJ48+'Wi-Dü-Abgabe'!Z33</f>
        <v>0</v>
      </c>
      <c r="F24" s="31">
        <f>'Tierverk.; Tier.Prod.'!AK48+'Wi-Dü-Abgabe'!AA33</f>
        <v>0</v>
      </c>
      <c r="G24" s="31">
        <f>'Tierverk.; Tier.Prod.'!AL48+'Wi-Dü-Abgabe'!AB33</f>
        <v>0</v>
      </c>
      <c r="H24" s="31">
        <f>'Tierverk.; Tier.Prod.'!AM48+'Wi-Dü-Abgabe'!AC33</f>
        <v>0</v>
      </c>
      <c r="I24" s="31">
        <f>'Tierverk.; Tier.Prod.'!AN48+'Wi-Dü-Abgabe'!AD33</f>
        <v>0</v>
      </c>
      <c r="J24" s="31">
        <f>'Tierverk.; Tier.Prod.'!AO48+'Wi-Dü-Abgabe'!AE33</f>
        <v>0</v>
      </c>
    </row>
    <row r="25" spans="1:34" s="1" customFormat="1" ht="15.5" x14ac:dyDescent="0.35">
      <c r="A25" s="42" t="s">
        <v>39</v>
      </c>
      <c r="B25" s="43"/>
      <c r="C25" s="43"/>
      <c r="D25" s="43"/>
      <c r="E25" s="43"/>
      <c r="F25" s="43"/>
      <c r="G25" s="43"/>
      <c r="H25" s="43"/>
      <c r="I25" s="43"/>
      <c r="J25" s="44"/>
      <c r="K25" s="46"/>
      <c r="L25" s="46"/>
      <c r="M25" s="46"/>
      <c r="N25" s="46"/>
      <c r="O25" s="46"/>
      <c r="P25" s="46"/>
      <c r="Q25" s="46"/>
      <c r="R25" s="46"/>
      <c r="S25" s="46"/>
      <c r="T25" s="46"/>
      <c r="U25" s="46"/>
      <c r="V25" s="46"/>
      <c r="W25" s="46"/>
      <c r="X25" s="46"/>
      <c r="Y25" s="46"/>
      <c r="Z25" s="46"/>
      <c r="AA25" s="46"/>
      <c r="AB25" s="46"/>
      <c r="AC25" s="46"/>
      <c r="AD25" s="46"/>
      <c r="AE25" s="46"/>
      <c r="AF25" s="46"/>
      <c r="AG25" s="46"/>
      <c r="AH25" s="46"/>
    </row>
    <row r="26" spans="1:34" ht="17" x14ac:dyDescent="0.45">
      <c r="A26" s="6" t="s">
        <v>32</v>
      </c>
      <c r="B26" s="7" t="s">
        <v>13</v>
      </c>
      <c r="C26" s="469" t="s">
        <v>668</v>
      </c>
      <c r="D26" s="216" t="s">
        <v>670</v>
      </c>
      <c r="E26" s="216" t="s">
        <v>671</v>
      </c>
      <c r="F26" s="470" t="s">
        <v>16</v>
      </c>
      <c r="G26" s="216" t="s">
        <v>611</v>
      </c>
      <c r="H26" s="7" t="s">
        <v>18</v>
      </c>
      <c r="I26" s="7" t="s">
        <v>19</v>
      </c>
      <c r="J26" s="8" t="s">
        <v>20</v>
      </c>
    </row>
    <row r="27" spans="1:34" ht="17.5" thickBot="1" x14ac:dyDescent="0.4">
      <c r="A27" s="9" t="s">
        <v>729</v>
      </c>
      <c r="B27" s="9" t="s">
        <v>729</v>
      </c>
      <c r="C27" s="9" t="s">
        <v>729</v>
      </c>
      <c r="D27" s="471" t="s">
        <v>729</v>
      </c>
      <c r="E27" s="471" t="s">
        <v>729</v>
      </c>
      <c r="F27" s="9" t="s">
        <v>729</v>
      </c>
      <c r="G27" s="9" t="s">
        <v>729</v>
      </c>
      <c r="H27" s="9" t="s">
        <v>729</v>
      </c>
      <c r="I27" s="9" t="s">
        <v>729</v>
      </c>
      <c r="J27" s="9" t="s">
        <v>729</v>
      </c>
    </row>
    <row r="28" spans="1:34" ht="15" thickBot="1" x14ac:dyDescent="0.4">
      <c r="A28" s="49">
        <f>A20+A24</f>
        <v>0</v>
      </c>
      <c r="B28" s="49">
        <f t="shared" ref="B28:J28" si="1">B20+B24</f>
        <v>0</v>
      </c>
      <c r="C28" s="49">
        <f t="shared" si="1"/>
        <v>0</v>
      </c>
      <c r="D28" s="49">
        <f t="shared" si="1"/>
        <v>0</v>
      </c>
      <c r="E28" s="49">
        <f t="shared" si="1"/>
        <v>0</v>
      </c>
      <c r="F28" s="49">
        <f t="shared" si="1"/>
        <v>0</v>
      </c>
      <c r="G28" s="49">
        <f t="shared" si="1"/>
        <v>0</v>
      </c>
      <c r="H28" s="49">
        <f t="shared" si="1"/>
        <v>0</v>
      </c>
      <c r="I28" s="49">
        <f t="shared" si="1"/>
        <v>0</v>
      </c>
      <c r="J28" s="49">
        <f t="shared" si="1"/>
        <v>0</v>
      </c>
    </row>
    <row r="29" spans="1:34" s="1" customFormat="1" ht="15" thickBot="1" x14ac:dyDescent="0.4">
      <c r="K29" s="46"/>
      <c r="L29" s="46"/>
      <c r="M29" s="46"/>
      <c r="N29" s="46"/>
      <c r="O29" s="46"/>
      <c r="P29" s="46"/>
      <c r="Q29" s="46"/>
      <c r="R29" s="46"/>
      <c r="S29" s="46"/>
      <c r="T29" s="46"/>
      <c r="U29" s="46"/>
      <c r="V29" s="46"/>
      <c r="W29" s="46"/>
      <c r="X29" s="46"/>
      <c r="Y29" s="46"/>
      <c r="Z29" s="46"/>
      <c r="AA29" s="46"/>
      <c r="AB29" s="46"/>
      <c r="AC29" s="46"/>
      <c r="AD29" s="46"/>
      <c r="AE29" s="46"/>
      <c r="AF29" s="46"/>
      <c r="AG29" s="46"/>
      <c r="AH29" s="46"/>
    </row>
    <row r="30" spans="1:34" s="1" customFormat="1" ht="21" x14ac:dyDescent="0.5">
      <c r="A30" s="39">
        <f>Betriebsdaten!$B$31</f>
        <v>2020</v>
      </c>
      <c r="B30" s="40"/>
      <c r="C30" s="40"/>
      <c r="D30" s="40"/>
      <c r="E30" s="40"/>
      <c r="F30" s="40"/>
      <c r="G30" s="40"/>
      <c r="H30" s="40"/>
      <c r="I30" s="40"/>
      <c r="J30" s="41"/>
      <c r="K30" s="46"/>
      <c r="L30" s="46"/>
      <c r="M30" s="46"/>
      <c r="N30" s="46"/>
      <c r="O30" s="46"/>
      <c r="P30" s="46"/>
      <c r="Q30" s="46"/>
      <c r="R30" s="46"/>
      <c r="S30" s="46"/>
      <c r="T30" s="46"/>
      <c r="U30" s="46"/>
      <c r="V30" s="46"/>
      <c r="W30" s="46"/>
      <c r="X30" s="46"/>
      <c r="Y30" s="46"/>
      <c r="Z30" s="46"/>
      <c r="AA30" s="46"/>
      <c r="AB30" s="46"/>
      <c r="AC30" s="46"/>
      <c r="AD30" s="46"/>
      <c r="AE30" s="46"/>
      <c r="AF30" s="46"/>
      <c r="AG30" s="46"/>
      <c r="AH30" s="46"/>
    </row>
    <row r="31" spans="1:34" s="1" customFormat="1" ht="15.5" x14ac:dyDescent="0.35">
      <c r="A31" s="42" t="s">
        <v>40</v>
      </c>
      <c r="B31" s="43"/>
      <c r="C31" s="43"/>
      <c r="D31" s="43"/>
      <c r="E31" s="43"/>
      <c r="F31" s="43"/>
      <c r="G31" s="43"/>
      <c r="H31" s="43"/>
      <c r="I31" s="43"/>
      <c r="J31" s="44"/>
      <c r="K31" s="46"/>
      <c r="L31" s="46"/>
      <c r="M31" s="46"/>
      <c r="N31" s="46"/>
      <c r="O31" s="46"/>
      <c r="P31" s="46"/>
      <c r="Q31" s="46"/>
      <c r="R31" s="46"/>
      <c r="S31" s="46"/>
      <c r="T31" s="46"/>
      <c r="U31" s="46"/>
      <c r="V31" s="46"/>
      <c r="W31" s="46"/>
      <c r="X31" s="46"/>
      <c r="Y31" s="46"/>
      <c r="Z31" s="46"/>
      <c r="AA31" s="46"/>
      <c r="AB31" s="46"/>
      <c r="AC31" s="46"/>
      <c r="AD31" s="46"/>
      <c r="AE31" s="46"/>
      <c r="AF31" s="46"/>
      <c r="AG31" s="46"/>
      <c r="AH31" s="46"/>
    </row>
    <row r="32" spans="1:34" ht="17" x14ac:dyDescent="0.45">
      <c r="A32" s="14" t="s">
        <v>32</v>
      </c>
      <c r="B32" s="15" t="s">
        <v>13</v>
      </c>
      <c r="C32" s="466" t="s">
        <v>668</v>
      </c>
      <c r="D32" s="217" t="s">
        <v>670</v>
      </c>
      <c r="E32" s="217" t="s">
        <v>671</v>
      </c>
      <c r="F32" s="467" t="s">
        <v>16</v>
      </c>
      <c r="G32" s="217" t="s">
        <v>611</v>
      </c>
      <c r="H32" s="15" t="s">
        <v>18</v>
      </c>
      <c r="I32" s="15" t="s">
        <v>19</v>
      </c>
      <c r="J32" s="16" t="s">
        <v>20</v>
      </c>
    </row>
    <row r="33" spans="1:34" ht="17.5" thickBot="1" x14ac:dyDescent="0.4">
      <c r="A33" s="17" t="s">
        <v>729</v>
      </c>
      <c r="B33" s="17" t="s">
        <v>729</v>
      </c>
      <c r="C33" s="17" t="s">
        <v>729</v>
      </c>
      <c r="D33" s="468" t="s">
        <v>729</v>
      </c>
      <c r="E33" s="468" t="s">
        <v>729</v>
      </c>
      <c r="F33" s="17" t="s">
        <v>729</v>
      </c>
      <c r="G33" s="17" t="s">
        <v>729</v>
      </c>
      <c r="H33" s="17" t="s">
        <v>729</v>
      </c>
      <c r="I33" s="17" t="s">
        <v>729</v>
      </c>
      <c r="J33" s="17" t="s">
        <v>729</v>
      </c>
    </row>
    <row r="34" spans="1:34" ht="15" thickBot="1" x14ac:dyDescent="0.4">
      <c r="A34" s="35">
        <f>'Pfl. Prod. Verk.'!AO89+'Fu-Mi; Biogassub. Verk.'!AL17</f>
        <v>0</v>
      </c>
      <c r="B34" s="35">
        <f>'Pfl. Prod. Verk.'!AP89+'Fu-Mi; Biogassub. Verk.'!AM17</f>
        <v>0</v>
      </c>
      <c r="C34" s="35">
        <f>'Pfl. Prod. Verk.'!AQ89+'Fu-Mi; Biogassub. Verk.'!AN17</f>
        <v>0</v>
      </c>
      <c r="D34" s="485">
        <f>'Pfl. Prod. Verk.'!AR89+'Fu-Mi; Biogassub. Verk.'!AO17</f>
        <v>0</v>
      </c>
      <c r="E34" s="35">
        <f>'Pfl. Prod. Verk.'!AS89+'Fu-Mi; Biogassub. Verk.'!AP17</f>
        <v>0</v>
      </c>
      <c r="F34" s="35">
        <f>'Pfl. Prod. Verk.'!AT89+'Fu-Mi; Biogassub. Verk.'!AQ17</f>
        <v>0</v>
      </c>
      <c r="G34" s="35">
        <f>'Pfl. Prod. Verk.'!AU89+'Fu-Mi; Biogassub. Verk.'!AR17</f>
        <v>0</v>
      </c>
      <c r="H34" s="35">
        <f>'Pfl. Prod. Verk.'!AV89+'Fu-Mi; Biogassub. Verk.'!AS17</f>
        <v>0</v>
      </c>
      <c r="I34" s="35">
        <f>'Pfl. Prod. Verk.'!AW89+'Fu-Mi; Biogassub. Verk.'!AT17</f>
        <v>0</v>
      </c>
      <c r="J34" s="35">
        <f>'Pfl. Prod. Verk.'!AX89+'Fu-Mi; Biogassub. Verk.'!AU17</f>
        <v>0</v>
      </c>
    </row>
    <row r="35" spans="1:34" s="1" customFormat="1" ht="15.5" x14ac:dyDescent="0.35">
      <c r="A35" s="42" t="s">
        <v>41</v>
      </c>
      <c r="B35" s="43"/>
      <c r="C35" s="43"/>
      <c r="D35" s="43"/>
      <c r="E35" s="43"/>
      <c r="F35" s="43"/>
      <c r="G35" s="43"/>
      <c r="H35" s="43"/>
      <c r="I35" s="43"/>
      <c r="J35" s="44"/>
      <c r="K35" s="46"/>
      <c r="L35" s="46"/>
      <c r="M35" s="46"/>
      <c r="N35" s="46"/>
      <c r="O35" s="46"/>
      <c r="P35" s="46"/>
      <c r="Q35" s="46"/>
      <c r="R35" s="46"/>
      <c r="S35" s="46"/>
      <c r="T35" s="46"/>
      <c r="U35" s="46"/>
      <c r="V35" s="46"/>
      <c r="W35" s="46"/>
      <c r="X35" s="46"/>
      <c r="Y35" s="46"/>
      <c r="Z35" s="46"/>
      <c r="AA35" s="46"/>
      <c r="AB35" s="46"/>
      <c r="AC35" s="46"/>
      <c r="AD35" s="46"/>
      <c r="AE35" s="46"/>
      <c r="AF35" s="46"/>
      <c r="AG35" s="46"/>
      <c r="AH35" s="46"/>
    </row>
    <row r="36" spans="1:34" ht="17" x14ac:dyDescent="0.45">
      <c r="A36" s="14" t="s">
        <v>32</v>
      </c>
      <c r="B36" s="15" t="s">
        <v>13</v>
      </c>
      <c r="C36" s="466" t="s">
        <v>668</v>
      </c>
      <c r="D36" s="217" t="s">
        <v>670</v>
      </c>
      <c r="E36" s="217" t="s">
        <v>671</v>
      </c>
      <c r="F36" s="467" t="s">
        <v>16</v>
      </c>
      <c r="G36" s="217" t="s">
        <v>611</v>
      </c>
      <c r="H36" s="15" t="s">
        <v>18</v>
      </c>
      <c r="I36" s="15" t="s">
        <v>19</v>
      </c>
      <c r="J36" s="16" t="s">
        <v>20</v>
      </c>
    </row>
    <row r="37" spans="1:34" ht="17.5" thickBot="1" x14ac:dyDescent="0.4">
      <c r="A37" s="17" t="s">
        <v>729</v>
      </c>
      <c r="B37" s="17" t="s">
        <v>729</v>
      </c>
      <c r="C37" s="17" t="s">
        <v>729</v>
      </c>
      <c r="D37" s="468" t="s">
        <v>729</v>
      </c>
      <c r="E37" s="468" t="s">
        <v>729</v>
      </c>
      <c r="F37" s="17" t="s">
        <v>729</v>
      </c>
      <c r="G37" s="17" t="s">
        <v>729</v>
      </c>
      <c r="H37" s="17" t="s">
        <v>729</v>
      </c>
      <c r="I37" s="17" t="s">
        <v>729</v>
      </c>
      <c r="J37" s="17" t="s">
        <v>729</v>
      </c>
    </row>
    <row r="38" spans="1:34" ht="15" thickBot="1" x14ac:dyDescent="0.4">
      <c r="A38" s="35">
        <f>'Tierverk.; Tier.Prod.'!AR48+'Wi-Dü-Abgabe'!AH33</f>
        <v>0</v>
      </c>
      <c r="B38" s="35">
        <f>'Tierverk.; Tier.Prod.'!AS48+'Wi-Dü-Abgabe'!AI33</f>
        <v>0</v>
      </c>
      <c r="C38" s="35">
        <f>'Tierverk.; Tier.Prod.'!AT48+'Wi-Dü-Abgabe'!AJ33</f>
        <v>0</v>
      </c>
      <c r="D38" s="35">
        <f>'Tierverk.; Tier.Prod.'!AU48+'Wi-Dü-Abgabe'!AK33</f>
        <v>0</v>
      </c>
      <c r="E38" s="35">
        <f>'Tierverk.; Tier.Prod.'!AV48+'Wi-Dü-Abgabe'!AL33</f>
        <v>0</v>
      </c>
      <c r="F38" s="35">
        <f>'Tierverk.; Tier.Prod.'!AW48+'Wi-Dü-Abgabe'!AM33</f>
        <v>0</v>
      </c>
      <c r="G38" s="35">
        <f>'Tierverk.; Tier.Prod.'!AX48+'Wi-Dü-Abgabe'!AN33</f>
        <v>0</v>
      </c>
      <c r="H38" s="35">
        <f>'Tierverk.; Tier.Prod.'!AY48+'Wi-Dü-Abgabe'!AO33</f>
        <v>0</v>
      </c>
      <c r="I38" s="35">
        <f>'Tierverk.; Tier.Prod.'!AZ48+'Wi-Dü-Abgabe'!AP33</f>
        <v>0</v>
      </c>
      <c r="J38" s="35">
        <f>'Tierverk.; Tier.Prod.'!BA48+'Wi-Dü-Abgabe'!AQ33</f>
        <v>0</v>
      </c>
    </row>
    <row r="39" spans="1:34" s="1" customFormat="1" ht="15.5" x14ac:dyDescent="0.35">
      <c r="A39" s="42" t="s">
        <v>39</v>
      </c>
      <c r="B39" s="43"/>
      <c r="C39" s="43"/>
      <c r="D39" s="43"/>
      <c r="E39" s="43"/>
      <c r="F39" s="43"/>
      <c r="G39" s="43"/>
      <c r="H39" s="43"/>
      <c r="I39" s="43"/>
      <c r="J39" s="44"/>
      <c r="K39" s="46"/>
      <c r="L39" s="46"/>
      <c r="M39" s="46"/>
      <c r="N39" s="46"/>
      <c r="O39" s="46"/>
      <c r="P39" s="46"/>
      <c r="Q39" s="46"/>
      <c r="R39" s="46"/>
      <c r="S39" s="46"/>
      <c r="T39" s="46"/>
      <c r="U39" s="46"/>
      <c r="V39" s="46"/>
      <c r="W39" s="46"/>
      <c r="X39" s="46"/>
      <c r="Y39" s="46"/>
      <c r="Z39" s="46"/>
      <c r="AA39" s="46"/>
      <c r="AB39" s="46"/>
      <c r="AC39" s="46"/>
      <c r="AD39" s="46"/>
      <c r="AE39" s="46"/>
      <c r="AF39" s="46"/>
      <c r="AG39" s="46"/>
      <c r="AH39" s="46"/>
    </row>
    <row r="40" spans="1:34" ht="17" x14ac:dyDescent="0.45">
      <c r="A40" s="14" t="s">
        <v>32</v>
      </c>
      <c r="B40" s="15" t="s">
        <v>13</v>
      </c>
      <c r="C40" s="466" t="s">
        <v>668</v>
      </c>
      <c r="D40" s="217" t="s">
        <v>670</v>
      </c>
      <c r="E40" s="217" t="s">
        <v>671</v>
      </c>
      <c r="F40" s="467" t="s">
        <v>16</v>
      </c>
      <c r="G40" s="217" t="s">
        <v>611</v>
      </c>
      <c r="H40" s="15" t="s">
        <v>18</v>
      </c>
      <c r="I40" s="15" t="s">
        <v>19</v>
      </c>
      <c r="J40" s="16" t="s">
        <v>20</v>
      </c>
    </row>
    <row r="41" spans="1:34" ht="17.5" thickBot="1" x14ac:dyDescent="0.4">
      <c r="A41" s="17" t="s">
        <v>729</v>
      </c>
      <c r="B41" s="17" t="s">
        <v>729</v>
      </c>
      <c r="C41" s="17" t="s">
        <v>729</v>
      </c>
      <c r="D41" s="468" t="s">
        <v>729</v>
      </c>
      <c r="E41" s="468" t="s">
        <v>729</v>
      </c>
      <c r="F41" s="17" t="s">
        <v>729</v>
      </c>
      <c r="G41" s="17" t="s">
        <v>729</v>
      </c>
      <c r="H41" s="17" t="s">
        <v>729</v>
      </c>
      <c r="I41" s="17" t="s">
        <v>729</v>
      </c>
      <c r="J41" s="17" t="s">
        <v>729</v>
      </c>
    </row>
    <row r="42" spans="1:34" ht="15" thickBot="1" x14ac:dyDescent="0.4">
      <c r="A42" s="53">
        <f>A34+A38</f>
        <v>0</v>
      </c>
      <c r="B42" s="53">
        <f t="shared" ref="B42:J42" si="2">B34+B38</f>
        <v>0</v>
      </c>
      <c r="C42" s="53">
        <f t="shared" si="2"/>
        <v>0</v>
      </c>
      <c r="D42" s="53">
        <f t="shared" si="2"/>
        <v>0</v>
      </c>
      <c r="E42" s="53">
        <f t="shared" si="2"/>
        <v>0</v>
      </c>
      <c r="F42" s="53">
        <f t="shared" si="2"/>
        <v>0</v>
      </c>
      <c r="G42" s="53">
        <f t="shared" si="2"/>
        <v>0</v>
      </c>
      <c r="H42" s="53">
        <f t="shared" si="2"/>
        <v>0</v>
      </c>
      <c r="I42" s="53">
        <f t="shared" si="2"/>
        <v>0</v>
      </c>
      <c r="J42" s="53">
        <f t="shared" si="2"/>
        <v>0</v>
      </c>
    </row>
    <row r="43" spans="1:34" s="1" customFormat="1" ht="15" thickBot="1" x14ac:dyDescent="0.4">
      <c r="K43" s="46"/>
      <c r="L43" s="46"/>
      <c r="M43" s="46"/>
      <c r="N43" s="46"/>
      <c r="O43" s="46"/>
      <c r="P43" s="46"/>
      <c r="Q43" s="46"/>
      <c r="R43" s="46"/>
      <c r="S43" s="46"/>
      <c r="T43" s="46"/>
      <c r="U43" s="46"/>
      <c r="V43" s="46"/>
      <c r="W43" s="46"/>
      <c r="X43" s="46"/>
      <c r="Y43" s="46"/>
      <c r="Z43" s="46"/>
      <c r="AA43" s="46"/>
      <c r="AB43" s="46"/>
      <c r="AC43" s="46"/>
      <c r="AD43" s="46"/>
      <c r="AE43" s="46"/>
      <c r="AF43" s="46"/>
      <c r="AG43" s="46"/>
      <c r="AH43" s="46"/>
    </row>
    <row r="44" spans="1:34" s="1" customFormat="1" ht="21" x14ac:dyDescent="0.5">
      <c r="A44" s="39" t="s">
        <v>36</v>
      </c>
      <c r="B44" s="40"/>
      <c r="C44" s="40"/>
      <c r="D44" s="40"/>
      <c r="E44" s="40"/>
      <c r="F44" s="40"/>
      <c r="G44" s="40"/>
      <c r="H44" s="40"/>
      <c r="I44" s="40"/>
      <c r="J44" s="41"/>
      <c r="K44" s="46"/>
      <c r="L44" s="46"/>
      <c r="M44" s="46"/>
      <c r="N44" s="46"/>
      <c r="O44" s="46"/>
      <c r="P44" s="46"/>
      <c r="Q44" s="46"/>
      <c r="R44" s="46"/>
      <c r="S44" s="46"/>
      <c r="T44" s="46"/>
      <c r="U44" s="46"/>
      <c r="V44" s="46"/>
      <c r="W44" s="46"/>
      <c r="X44" s="46"/>
      <c r="Y44" s="46"/>
      <c r="Z44" s="46"/>
      <c r="AA44" s="46"/>
      <c r="AB44" s="46"/>
      <c r="AC44" s="46"/>
      <c r="AD44" s="46"/>
      <c r="AE44" s="46"/>
      <c r="AF44" s="46"/>
      <c r="AG44" s="46"/>
      <c r="AH44" s="46"/>
    </row>
    <row r="45" spans="1:34" s="1" customFormat="1" ht="15.5" x14ac:dyDescent="0.35">
      <c r="A45" s="42" t="s">
        <v>40</v>
      </c>
      <c r="B45" s="43"/>
      <c r="C45" s="43"/>
      <c r="D45" s="43"/>
      <c r="E45" s="43"/>
      <c r="F45" s="43"/>
      <c r="G45" s="43"/>
      <c r="H45" s="43"/>
      <c r="I45" s="43"/>
      <c r="J45" s="44"/>
      <c r="K45" s="46"/>
      <c r="L45" s="46"/>
      <c r="M45" s="46"/>
      <c r="N45" s="46"/>
      <c r="O45" s="46"/>
      <c r="P45" s="46"/>
      <c r="Q45" s="46"/>
      <c r="R45" s="46"/>
      <c r="S45" s="46"/>
      <c r="T45" s="46"/>
      <c r="U45" s="46"/>
      <c r="V45" s="46"/>
      <c r="W45" s="46"/>
      <c r="X45" s="46"/>
      <c r="Y45" s="46"/>
      <c r="Z45" s="46"/>
      <c r="AA45" s="46"/>
      <c r="AB45" s="46"/>
      <c r="AC45" s="46"/>
      <c r="AD45" s="46"/>
      <c r="AE45" s="46"/>
      <c r="AF45" s="46"/>
      <c r="AG45" s="46"/>
      <c r="AH45" s="46"/>
    </row>
    <row r="46" spans="1:34" ht="17" x14ac:dyDescent="0.45">
      <c r="A46" s="10" t="s">
        <v>32</v>
      </c>
      <c r="B46" s="11" t="s">
        <v>13</v>
      </c>
      <c r="C46" s="463" t="s">
        <v>668</v>
      </c>
      <c r="D46" s="218" t="s">
        <v>670</v>
      </c>
      <c r="E46" s="218" t="s">
        <v>671</v>
      </c>
      <c r="F46" s="464" t="s">
        <v>16</v>
      </c>
      <c r="G46" s="218" t="s">
        <v>611</v>
      </c>
      <c r="H46" s="11" t="s">
        <v>18</v>
      </c>
      <c r="I46" s="11" t="s">
        <v>19</v>
      </c>
      <c r="J46" s="12" t="s">
        <v>20</v>
      </c>
    </row>
    <row r="47" spans="1:34" ht="17.5" thickBot="1" x14ac:dyDescent="0.4">
      <c r="A47" s="13" t="s">
        <v>729</v>
      </c>
      <c r="B47" s="13" t="s">
        <v>729</v>
      </c>
      <c r="C47" s="13" t="s">
        <v>729</v>
      </c>
      <c r="D47" s="465" t="s">
        <v>729</v>
      </c>
      <c r="E47" s="465" t="s">
        <v>729</v>
      </c>
      <c r="F47" s="13" t="s">
        <v>729</v>
      </c>
      <c r="G47" s="13" t="s">
        <v>729</v>
      </c>
      <c r="H47" s="13" t="s">
        <v>729</v>
      </c>
      <c r="I47" s="13" t="s">
        <v>729</v>
      </c>
      <c r="J47" s="13" t="s">
        <v>729</v>
      </c>
    </row>
    <row r="48" spans="1:34" ht="15" thickBot="1" x14ac:dyDescent="0.4">
      <c r="A48" s="37">
        <f>'Pfl. Prod. Verk.'!AZ89+'Fu-Mi; Biogassub. Verk.'!AW17</f>
        <v>0</v>
      </c>
      <c r="B48" s="37">
        <f>'Pfl. Prod. Verk.'!BA89+'Fu-Mi; Biogassub. Verk.'!AX17</f>
        <v>0</v>
      </c>
      <c r="C48" s="37">
        <f>'Pfl. Prod. Verk.'!BB89+'Fu-Mi; Biogassub. Verk.'!AY17</f>
        <v>0</v>
      </c>
      <c r="D48" s="37">
        <f>'Pfl. Prod. Verk.'!BC89+'Fu-Mi; Biogassub. Verk.'!AZ17</f>
        <v>0</v>
      </c>
      <c r="E48" s="37">
        <f>'Pfl. Prod. Verk.'!BD89+'Fu-Mi; Biogassub. Verk.'!BA17</f>
        <v>0</v>
      </c>
      <c r="F48" s="37">
        <f>'Pfl. Prod. Verk.'!BE89+'Fu-Mi; Biogassub. Verk.'!BB17</f>
        <v>0</v>
      </c>
      <c r="G48" s="37">
        <f>'Pfl. Prod. Verk.'!BF89+'Fu-Mi; Biogassub. Verk.'!BC17</f>
        <v>0</v>
      </c>
      <c r="H48" s="37">
        <f>'Pfl. Prod. Verk.'!BG89+'Fu-Mi; Biogassub. Verk.'!BD17</f>
        <v>0</v>
      </c>
      <c r="I48" s="37">
        <f>'Pfl. Prod. Verk.'!BH89+'Fu-Mi; Biogassub. Verk.'!BE17</f>
        <v>0</v>
      </c>
      <c r="J48" s="37">
        <f>'Pfl. Prod. Verk.'!BI89+'Fu-Mi; Biogassub. Verk.'!BF17</f>
        <v>0</v>
      </c>
    </row>
    <row r="49" spans="1:34" s="1" customFormat="1" ht="15.5" x14ac:dyDescent="0.35">
      <c r="A49" s="42" t="s">
        <v>41</v>
      </c>
      <c r="B49" s="43"/>
      <c r="C49" s="43"/>
      <c r="D49" s="43"/>
      <c r="E49" s="43"/>
      <c r="F49" s="43"/>
      <c r="G49" s="43"/>
      <c r="H49" s="43"/>
      <c r="I49" s="43"/>
      <c r="J49" s="44"/>
      <c r="K49" s="46"/>
      <c r="L49" s="46"/>
      <c r="M49" s="46"/>
      <c r="N49" s="46"/>
      <c r="O49" s="46"/>
      <c r="P49" s="46"/>
      <c r="Q49" s="46"/>
      <c r="R49" s="46"/>
      <c r="S49" s="46"/>
      <c r="T49" s="46"/>
      <c r="U49" s="46"/>
      <c r="V49" s="46"/>
      <c r="W49" s="46"/>
      <c r="X49" s="46"/>
      <c r="Y49" s="46"/>
      <c r="Z49" s="46"/>
      <c r="AA49" s="46"/>
      <c r="AB49" s="46"/>
      <c r="AC49" s="46"/>
      <c r="AD49" s="46"/>
      <c r="AE49" s="46"/>
      <c r="AF49" s="46"/>
      <c r="AG49" s="46"/>
      <c r="AH49" s="46"/>
    </row>
    <row r="50" spans="1:34" ht="17" x14ac:dyDescent="0.45">
      <c r="A50" s="10" t="s">
        <v>32</v>
      </c>
      <c r="B50" s="11" t="s">
        <v>13</v>
      </c>
      <c r="C50" s="463" t="s">
        <v>668</v>
      </c>
      <c r="D50" s="218" t="s">
        <v>670</v>
      </c>
      <c r="E50" s="218" t="s">
        <v>671</v>
      </c>
      <c r="F50" s="464" t="s">
        <v>16</v>
      </c>
      <c r="G50" s="218" t="s">
        <v>611</v>
      </c>
      <c r="H50" s="11" t="s">
        <v>18</v>
      </c>
      <c r="I50" s="11" t="s">
        <v>19</v>
      </c>
      <c r="J50" s="12" t="s">
        <v>20</v>
      </c>
    </row>
    <row r="51" spans="1:34" ht="17.5" thickBot="1" x14ac:dyDescent="0.4">
      <c r="A51" s="13" t="s">
        <v>729</v>
      </c>
      <c r="B51" s="13" t="s">
        <v>729</v>
      </c>
      <c r="C51" s="13" t="s">
        <v>729</v>
      </c>
      <c r="D51" s="465" t="s">
        <v>729</v>
      </c>
      <c r="E51" s="465" t="s">
        <v>729</v>
      </c>
      <c r="F51" s="13" t="s">
        <v>729</v>
      </c>
      <c r="G51" s="13" t="s">
        <v>729</v>
      </c>
      <c r="H51" s="13" t="s">
        <v>729</v>
      </c>
      <c r="I51" s="13" t="s">
        <v>729</v>
      </c>
      <c r="J51" s="13" t="s">
        <v>729</v>
      </c>
    </row>
    <row r="52" spans="1:34" ht="15" thickBot="1" x14ac:dyDescent="0.4">
      <c r="A52" s="37">
        <f>'Tierverk.; Tier.Prod.'!BC48+'Wi-Dü-Abgabe'!AS33</f>
        <v>0</v>
      </c>
      <c r="B52" s="37">
        <f>'Tierverk.; Tier.Prod.'!BD48+'Wi-Dü-Abgabe'!AT33</f>
        <v>0</v>
      </c>
      <c r="C52" s="37">
        <f>'Tierverk.; Tier.Prod.'!BE48+'Wi-Dü-Abgabe'!AU33</f>
        <v>0</v>
      </c>
      <c r="D52" s="37">
        <f>'Tierverk.; Tier.Prod.'!BF48+'Wi-Dü-Abgabe'!AV33</f>
        <v>0</v>
      </c>
      <c r="E52" s="37">
        <f>'Tierverk.; Tier.Prod.'!BG48+'Wi-Dü-Abgabe'!AW33</f>
        <v>0</v>
      </c>
      <c r="F52" s="37">
        <f>'Tierverk.; Tier.Prod.'!BH48+'Wi-Dü-Abgabe'!AX33</f>
        <v>0</v>
      </c>
      <c r="G52" s="37">
        <f>'Tierverk.; Tier.Prod.'!BI48+'Wi-Dü-Abgabe'!AY33</f>
        <v>0</v>
      </c>
      <c r="H52" s="37">
        <f>'Tierverk.; Tier.Prod.'!BJ48+'Wi-Dü-Abgabe'!AZ33</f>
        <v>0</v>
      </c>
      <c r="I52" s="37">
        <f>'Tierverk.; Tier.Prod.'!BK48+'Wi-Dü-Abgabe'!BA33</f>
        <v>0</v>
      </c>
      <c r="J52" s="37">
        <f>'Tierverk.; Tier.Prod.'!BL48+'Wi-Dü-Abgabe'!BB33</f>
        <v>0</v>
      </c>
    </row>
    <row r="53" spans="1:34" s="1" customFormat="1" ht="15.5" x14ac:dyDescent="0.35">
      <c r="A53" s="42" t="s">
        <v>39</v>
      </c>
      <c r="B53" s="43"/>
      <c r="C53" s="43"/>
      <c r="D53" s="43"/>
      <c r="E53" s="43"/>
      <c r="F53" s="43"/>
      <c r="G53" s="43"/>
      <c r="H53" s="43"/>
      <c r="I53" s="43"/>
      <c r="J53" s="44"/>
      <c r="K53" s="46"/>
      <c r="L53" s="46"/>
      <c r="M53" s="46"/>
      <c r="N53" s="46"/>
      <c r="O53" s="46"/>
      <c r="P53" s="46"/>
      <c r="Q53" s="46"/>
      <c r="R53" s="46"/>
      <c r="S53" s="46"/>
      <c r="T53" s="46"/>
      <c r="U53" s="46"/>
      <c r="V53" s="46"/>
      <c r="W53" s="46"/>
      <c r="X53" s="46"/>
      <c r="Y53" s="46"/>
      <c r="Z53" s="46"/>
      <c r="AA53" s="46"/>
      <c r="AB53" s="46"/>
      <c r="AC53" s="46"/>
      <c r="AD53" s="46"/>
      <c r="AE53" s="46"/>
      <c r="AF53" s="46"/>
      <c r="AG53" s="46"/>
      <c r="AH53" s="46"/>
    </row>
    <row r="54" spans="1:34" ht="17" x14ac:dyDescent="0.45">
      <c r="A54" s="10" t="s">
        <v>32</v>
      </c>
      <c r="B54" s="11" t="s">
        <v>13</v>
      </c>
      <c r="C54" s="463" t="s">
        <v>668</v>
      </c>
      <c r="D54" s="218" t="s">
        <v>670</v>
      </c>
      <c r="E54" s="218" t="s">
        <v>671</v>
      </c>
      <c r="F54" s="464" t="s">
        <v>16</v>
      </c>
      <c r="G54" s="218" t="s">
        <v>611</v>
      </c>
      <c r="H54" s="11" t="s">
        <v>18</v>
      </c>
      <c r="I54" s="11" t="s">
        <v>19</v>
      </c>
      <c r="J54" s="12" t="s">
        <v>20</v>
      </c>
    </row>
    <row r="55" spans="1:34" ht="17.5" thickBot="1" x14ac:dyDescent="0.4">
      <c r="A55" s="13" t="s">
        <v>729</v>
      </c>
      <c r="B55" s="13" t="s">
        <v>729</v>
      </c>
      <c r="C55" s="13" t="s">
        <v>729</v>
      </c>
      <c r="D55" s="465" t="s">
        <v>729</v>
      </c>
      <c r="E55" s="465" t="s">
        <v>729</v>
      </c>
      <c r="F55" s="13" t="s">
        <v>729</v>
      </c>
      <c r="G55" s="13" t="s">
        <v>729</v>
      </c>
      <c r="H55" s="13" t="s">
        <v>729</v>
      </c>
      <c r="I55" s="13" t="s">
        <v>729</v>
      </c>
      <c r="J55" s="13" t="s">
        <v>729</v>
      </c>
    </row>
    <row r="56" spans="1:34" ht="15" thickBot="1" x14ac:dyDescent="0.4">
      <c r="A56" s="55">
        <f>A48+A52</f>
        <v>0</v>
      </c>
      <c r="B56" s="55">
        <f t="shared" ref="B56:J56" si="3">B48+B52</f>
        <v>0</v>
      </c>
      <c r="C56" s="55">
        <f t="shared" si="3"/>
        <v>0</v>
      </c>
      <c r="D56" s="55">
        <f t="shared" si="3"/>
        <v>0</v>
      </c>
      <c r="E56" s="55">
        <f t="shared" si="3"/>
        <v>0</v>
      </c>
      <c r="F56" s="55">
        <f t="shared" si="3"/>
        <v>0</v>
      </c>
      <c r="G56" s="55">
        <f t="shared" si="3"/>
        <v>0</v>
      </c>
      <c r="H56" s="55">
        <f t="shared" si="3"/>
        <v>0</v>
      </c>
      <c r="I56" s="55">
        <f t="shared" si="3"/>
        <v>0</v>
      </c>
      <c r="J56" s="55">
        <f t="shared" si="3"/>
        <v>0</v>
      </c>
    </row>
    <row r="57" spans="1:34" s="1" customFormat="1" x14ac:dyDescent="0.35">
      <c r="A57" s="45"/>
      <c r="B57" s="45"/>
      <c r="C57" s="45"/>
      <c r="D57" s="45"/>
      <c r="E57" s="45"/>
      <c r="F57" s="45"/>
      <c r="G57" s="45"/>
      <c r="H57" s="45"/>
      <c r="I57" s="45"/>
      <c r="J57" s="45"/>
      <c r="K57" s="46"/>
      <c r="L57" s="46"/>
      <c r="M57" s="46"/>
      <c r="N57" s="46"/>
      <c r="O57" s="46"/>
      <c r="P57" s="46"/>
      <c r="Q57" s="46"/>
      <c r="R57" s="46"/>
      <c r="S57" s="46"/>
      <c r="T57" s="46"/>
      <c r="U57" s="46"/>
      <c r="V57" s="46"/>
      <c r="W57" s="46"/>
      <c r="X57" s="46"/>
      <c r="Y57" s="46"/>
      <c r="Z57" s="46"/>
      <c r="AA57" s="46"/>
      <c r="AB57" s="46"/>
      <c r="AC57" s="46"/>
      <c r="AD57" s="46"/>
      <c r="AE57" s="46"/>
      <c r="AF57" s="46"/>
      <c r="AG57" s="46"/>
      <c r="AH57" s="46"/>
    </row>
    <row r="58" spans="1:34" s="1" customFormat="1" x14ac:dyDescent="0.35">
      <c r="A58" s="45"/>
      <c r="B58" s="45"/>
      <c r="C58" s="45"/>
      <c r="D58" s="45"/>
      <c r="E58" s="45"/>
      <c r="F58" s="45"/>
      <c r="G58" s="45"/>
      <c r="H58" s="45"/>
      <c r="I58" s="45"/>
      <c r="J58" s="45"/>
      <c r="K58" s="46"/>
      <c r="L58" s="46"/>
      <c r="M58" s="46"/>
      <c r="N58" s="46"/>
      <c r="O58" s="46"/>
      <c r="P58" s="46"/>
      <c r="Q58" s="46"/>
      <c r="R58" s="46"/>
      <c r="S58" s="46"/>
      <c r="T58" s="46"/>
      <c r="U58" s="46"/>
      <c r="V58" s="46"/>
      <c r="W58" s="46"/>
      <c r="X58" s="46"/>
      <c r="Y58" s="46"/>
      <c r="Z58" s="46"/>
      <c r="AA58" s="46"/>
      <c r="AB58" s="46"/>
      <c r="AC58" s="46"/>
      <c r="AD58" s="46"/>
      <c r="AE58" s="46"/>
      <c r="AF58" s="46"/>
      <c r="AG58" s="46"/>
      <c r="AH58" s="46"/>
    </row>
    <row r="59" spans="1:34" s="1" customFormat="1" x14ac:dyDescent="0.35">
      <c r="A59" s="45"/>
      <c r="B59" s="45"/>
      <c r="C59" s="45"/>
      <c r="D59" s="45"/>
      <c r="E59" s="45"/>
      <c r="F59" s="45"/>
      <c r="G59" s="45"/>
      <c r="H59" s="45"/>
      <c r="I59" s="45"/>
      <c r="J59" s="45"/>
      <c r="K59" s="46"/>
      <c r="L59" s="46"/>
      <c r="M59" s="46"/>
      <c r="N59" s="46"/>
      <c r="O59" s="46"/>
      <c r="P59" s="46"/>
      <c r="Q59" s="46"/>
      <c r="R59" s="46"/>
      <c r="S59" s="46"/>
      <c r="T59" s="46"/>
      <c r="U59" s="46"/>
      <c r="V59" s="46"/>
      <c r="W59" s="46"/>
      <c r="X59" s="46"/>
      <c r="Y59" s="46"/>
      <c r="Z59" s="46"/>
      <c r="AA59" s="46"/>
      <c r="AB59" s="46"/>
      <c r="AC59" s="46"/>
      <c r="AD59" s="46"/>
      <c r="AE59" s="46"/>
      <c r="AF59" s="46"/>
      <c r="AG59" s="46"/>
      <c r="AH59" s="46"/>
    </row>
    <row r="60" spans="1:34" s="1" customFormat="1" x14ac:dyDescent="0.35">
      <c r="A60" s="45"/>
      <c r="B60" s="45"/>
      <c r="C60" s="45"/>
      <c r="D60" s="45"/>
      <c r="E60" s="45"/>
      <c r="F60" s="45"/>
      <c r="G60" s="45"/>
      <c r="H60" s="45"/>
      <c r="I60" s="45"/>
      <c r="J60" s="45"/>
      <c r="K60" s="46"/>
      <c r="L60" s="46"/>
      <c r="M60" s="46"/>
      <c r="N60" s="46"/>
      <c r="O60" s="46"/>
      <c r="P60" s="46"/>
      <c r="Q60" s="46"/>
      <c r="R60" s="46"/>
      <c r="S60" s="46"/>
      <c r="T60" s="46"/>
      <c r="U60" s="46"/>
      <c r="V60" s="46"/>
      <c r="W60" s="46"/>
      <c r="X60" s="46"/>
      <c r="Y60" s="46"/>
      <c r="Z60" s="46"/>
      <c r="AA60" s="46"/>
      <c r="AB60" s="46"/>
      <c r="AC60" s="46"/>
      <c r="AD60" s="46"/>
      <c r="AE60" s="46"/>
      <c r="AF60" s="46"/>
      <c r="AG60" s="46"/>
      <c r="AH60" s="46"/>
    </row>
    <row r="61" spans="1:34" s="1" customFormat="1" x14ac:dyDescent="0.35">
      <c r="A61" s="45"/>
      <c r="B61" s="45"/>
      <c r="C61" s="45"/>
      <c r="D61" s="45"/>
      <c r="E61" s="45"/>
      <c r="F61" s="45"/>
      <c r="G61" s="45"/>
      <c r="H61" s="45"/>
      <c r="I61" s="45"/>
      <c r="J61" s="45"/>
      <c r="K61" s="46"/>
      <c r="L61" s="46"/>
      <c r="M61" s="46"/>
      <c r="N61" s="46"/>
      <c r="O61" s="46"/>
      <c r="P61" s="46"/>
      <c r="Q61" s="46"/>
      <c r="R61" s="46"/>
      <c r="S61" s="46"/>
      <c r="T61" s="46"/>
      <c r="U61" s="46"/>
      <c r="V61" s="46"/>
      <c r="W61" s="46"/>
      <c r="X61" s="46"/>
      <c r="Y61" s="46"/>
      <c r="Z61" s="46"/>
      <c r="AA61" s="46"/>
      <c r="AB61" s="46"/>
      <c r="AC61" s="46"/>
      <c r="AD61" s="46"/>
      <c r="AE61" s="46"/>
      <c r="AF61" s="46"/>
      <c r="AG61" s="46"/>
      <c r="AH61" s="46"/>
    </row>
    <row r="62" spans="1:34" s="1" customFormat="1" x14ac:dyDescent="0.35">
      <c r="A62" s="45"/>
      <c r="B62" s="45"/>
      <c r="C62" s="45"/>
      <c r="D62" s="45"/>
      <c r="E62" s="45"/>
      <c r="F62" s="45"/>
      <c r="G62" s="45"/>
      <c r="H62" s="45"/>
      <c r="I62" s="45"/>
      <c r="J62" s="45"/>
      <c r="K62" s="46"/>
      <c r="L62" s="46"/>
      <c r="M62" s="46"/>
      <c r="N62" s="46"/>
      <c r="O62" s="46"/>
      <c r="P62" s="46"/>
      <c r="Q62" s="46"/>
      <c r="R62" s="46"/>
      <c r="S62" s="46"/>
      <c r="T62" s="46"/>
      <c r="U62" s="46"/>
      <c r="V62" s="46"/>
      <c r="W62" s="46"/>
      <c r="X62" s="46"/>
      <c r="Y62" s="46"/>
      <c r="Z62" s="46"/>
      <c r="AA62" s="46"/>
      <c r="AB62" s="46"/>
      <c r="AC62" s="46"/>
      <c r="AD62" s="46"/>
      <c r="AE62" s="46"/>
      <c r="AF62" s="46"/>
      <c r="AG62" s="46"/>
      <c r="AH62" s="46"/>
    </row>
    <row r="63" spans="1:34" s="1" customFormat="1" x14ac:dyDescent="0.35">
      <c r="A63" s="45"/>
      <c r="B63" s="45"/>
      <c r="C63" s="45"/>
      <c r="D63" s="45"/>
      <c r="E63" s="45"/>
      <c r="F63" s="45"/>
      <c r="G63" s="45"/>
      <c r="H63" s="45"/>
      <c r="I63" s="45"/>
      <c r="J63" s="45"/>
      <c r="K63" s="46"/>
      <c r="L63" s="46"/>
      <c r="M63" s="46"/>
      <c r="N63" s="46"/>
      <c r="O63" s="46"/>
      <c r="P63" s="46"/>
      <c r="Q63" s="46"/>
      <c r="R63" s="46"/>
      <c r="S63" s="46"/>
      <c r="T63" s="46"/>
      <c r="U63" s="46"/>
      <c r="V63" s="46"/>
      <c r="W63" s="46"/>
      <c r="X63" s="46"/>
      <c r="Y63" s="46"/>
      <c r="Z63" s="46"/>
      <c r="AA63" s="46"/>
      <c r="AB63" s="46"/>
      <c r="AC63" s="46"/>
      <c r="AD63" s="46"/>
      <c r="AE63" s="46"/>
      <c r="AF63" s="46"/>
      <c r="AG63" s="46"/>
      <c r="AH63" s="46"/>
    </row>
    <row r="64" spans="1:34" x14ac:dyDescent="0.35">
      <c r="A64" s="45"/>
      <c r="B64" s="45"/>
      <c r="C64" s="45"/>
      <c r="D64" s="45"/>
      <c r="E64" s="45"/>
      <c r="F64" s="45"/>
      <c r="G64" s="45"/>
      <c r="H64" s="45"/>
      <c r="I64" s="45"/>
      <c r="J64" s="45"/>
    </row>
    <row r="65" spans="1:10" x14ac:dyDescent="0.35">
      <c r="A65" s="45"/>
      <c r="B65" s="45"/>
      <c r="C65" s="45"/>
      <c r="D65" s="45"/>
      <c r="E65" s="45"/>
      <c r="F65" s="45"/>
      <c r="G65" s="45"/>
      <c r="H65" s="45"/>
      <c r="I65" s="45"/>
      <c r="J65" s="45"/>
    </row>
    <row r="66" spans="1:10" x14ac:dyDescent="0.35">
      <c r="A66" s="45"/>
      <c r="B66" s="45"/>
      <c r="C66" s="45"/>
      <c r="D66" s="45"/>
      <c r="E66" s="45"/>
      <c r="F66" s="45"/>
      <c r="G66" s="45"/>
      <c r="H66" s="45"/>
      <c r="I66" s="45"/>
      <c r="J66" s="45"/>
    </row>
    <row r="67" spans="1:10" x14ac:dyDescent="0.35">
      <c r="A67" s="45"/>
      <c r="B67" s="45"/>
      <c r="C67" s="45"/>
      <c r="D67" s="45"/>
      <c r="E67" s="45"/>
      <c r="F67" s="45"/>
      <c r="G67" s="45"/>
      <c r="H67" s="45"/>
      <c r="I67" s="45"/>
      <c r="J67" s="45"/>
    </row>
    <row r="68" spans="1:10" x14ac:dyDescent="0.35">
      <c r="A68" s="45"/>
      <c r="B68" s="45"/>
      <c r="C68" s="45"/>
      <c r="D68" s="45"/>
      <c r="E68" s="45"/>
      <c r="F68" s="45"/>
      <c r="G68" s="45"/>
      <c r="H68" s="45"/>
      <c r="I68" s="45"/>
      <c r="J68" s="45"/>
    </row>
    <row r="69" spans="1:10" x14ac:dyDescent="0.35">
      <c r="A69" s="45"/>
      <c r="B69" s="45"/>
      <c r="C69" s="45"/>
      <c r="D69" s="45"/>
      <c r="E69" s="45"/>
      <c r="F69" s="45"/>
      <c r="G69" s="45"/>
      <c r="H69" s="45"/>
      <c r="I69" s="45"/>
      <c r="J69" s="45"/>
    </row>
    <row r="70" spans="1:10" x14ac:dyDescent="0.35">
      <c r="A70" s="45"/>
      <c r="B70" s="45"/>
      <c r="C70" s="45"/>
      <c r="D70" s="45"/>
      <c r="E70" s="45"/>
      <c r="F70" s="45"/>
      <c r="G70" s="45"/>
      <c r="H70" s="45"/>
      <c r="I70" s="45"/>
      <c r="J70" s="45"/>
    </row>
    <row r="71" spans="1:10" x14ac:dyDescent="0.35">
      <c r="A71" s="45"/>
      <c r="B71" s="45"/>
      <c r="C71" s="45"/>
      <c r="D71" s="45"/>
      <c r="E71" s="45"/>
      <c r="F71" s="45"/>
      <c r="G71" s="45"/>
      <c r="H71" s="45"/>
      <c r="I71" s="45"/>
      <c r="J71" s="45"/>
    </row>
    <row r="72" spans="1:10" x14ac:dyDescent="0.35">
      <c r="A72" s="45"/>
      <c r="B72" s="45"/>
      <c r="C72" s="45"/>
      <c r="D72" s="45"/>
      <c r="E72" s="45"/>
      <c r="F72" s="45"/>
      <c r="G72" s="45"/>
      <c r="H72" s="45"/>
      <c r="I72" s="45"/>
      <c r="J72" s="45"/>
    </row>
    <row r="73" spans="1:10" x14ac:dyDescent="0.35">
      <c r="A73" s="45"/>
      <c r="B73" s="45"/>
      <c r="C73" s="45"/>
      <c r="D73" s="45"/>
      <c r="E73" s="45"/>
      <c r="F73" s="45"/>
      <c r="G73" s="45"/>
      <c r="H73" s="45"/>
      <c r="I73" s="45"/>
      <c r="J73" s="45"/>
    </row>
    <row r="74" spans="1:10" x14ac:dyDescent="0.35">
      <c r="A74" s="45"/>
      <c r="B74" s="45"/>
      <c r="C74" s="45"/>
      <c r="D74" s="45"/>
      <c r="E74" s="45"/>
      <c r="F74" s="45"/>
      <c r="G74" s="45"/>
      <c r="H74" s="45"/>
      <c r="I74" s="45"/>
      <c r="J74" s="45"/>
    </row>
    <row r="75" spans="1:10" x14ac:dyDescent="0.35">
      <c r="A75" s="45"/>
      <c r="B75" s="45"/>
      <c r="C75" s="45"/>
      <c r="D75" s="45"/>
      <c r="E75" s="45"/>
      <c r="F75" s="45"/>
      <c r="G75" s="45"/>
      <c r="H75" s="45"/>
      <c r="I75" s="45"/>
      <c r="J75" s="45"/>
    </row>
    <row r="76" spans="1:10" x14ac:dyDescent="0.35">
      <c r="A76" s="45"/>
      <c r="B76" s="45"/>
      <c r="C76" s="45"/>
      <c r="D76" s="45"/>
      <c r="E76" s="45"/>
      <c r="F76" s="45"/>
      <c r="G76" s="45"/>
      <c r="H76" s="45"/>
      <c r="I76" s="45"/>
      <c r="J76" s="45"/>
    </row>
    <row r="77" spans="1:10" x14ac:dyDescent="0.35">
      <c r="A77" s="45"/>
      <c r="B77" s="45"/>
      <c r="C77" s="45"/>
      <c r="D77" s="45"/>
      <c r="E77" s="45"/>
      <c r="F77" s="45"/>
      <c r="G77" s="45"/>
      <c r="H77" s="45"/>
      <c r="I77" s="45"/>
      <c r="J77" s="45"/>
    </row>
    <row r="78" spans="1:10" x14ac:dyDescent="0.35">
      <c r="A78" s="45"/>
      <c r="B78" s="45"/>
      <c r="C78" s="45"/>
      <c r="D78" s="45"/>
      <c r="E78" s="45"/>
      <c r="F78" s="45"/>
      <c r="G78" s="45"/>
      <c r="H78" s="45"/>
      <c r="I78" s="45"/>
      <c r="J78" s="45"/>
    </row>
    <row r="79" spans="1:10" x14ac:dyDescent="0.35">
      <c r="A79" s="45"/>
      <c r="B79" s="45"/>
      <c r="C79" s="45"/>
      <c r="D79" s="45"/>
      <c r="E79" s="45"/>
      <c r="F79" s="45"/>
      <c r="G79" s="45"/>
      <c r="H79" s="45"/>
      <c r="I79" s="45"/>
      <c r="J79" s="45"/>
    </row>
    <row r="80" spans="1:10" x14ac:dyDescent="0.35">
      <c r="A80" s="45"/>
      <c r="B80" s="45"/>
      <c r="C80" s="45"/>
      <c r="D80" s="45"/>
      <c r="E80" s="45"/>
      <c r="F80" s="45"/>
      <c r="G80" s="45"/>
      <c r="H80" s="45"/>
      <c r="I80" s="45"/>
      <c r="J80" s="45"/>
    </row>
    <row r="81" spans="1:10" x14ac:dyDescent="0.35">
      <c r="A81" s="45"/>
      <c r="B81" s="45"/>
      <c r="C81" s="45"/>
      <c r="D81" s="45"/>
      <c r="E81" s="45"/>
      <c r="F81" s="45"/>
      <c r="G81" s="45"/>
      <c r="H81" s="45"/>
      <c r="I81" s="45"/>
      <c r="J81" s="45"/>
    </row>
    <row r="82" spans="1:10" x14ac:dyDescent="0.35">
      <c r="A82" s="45"/>
      <c r="B82" s="45"/>
      <c r="C82" s="45"/>
      <c r="D82" s="45"/>
      <c r="E82" s="45"/>
      <c r="F82" s="45"/>
      <c r="G82" s="45"/>
      <c r="H82" s="45"/>
      <c r="I82" s="45"/>
      <c r="J82" s="45"/>
    </row>
    <row r="83" spans="1:10" x14ac:dyDescent="0.35">
      <c r="A83" s="45"/>
      <c r="B83" s="45"/>
      <c r="C83" s="45"/>
      <c r="D83" s="45"/>
      <c r="E83" s="45"/>
      <c r="F83" s="45"/>
      <c r="G83" s="45"/>
      <c r="H83" s="45"/>
      <c r="I83" s="45"/>
      <c r="J83" s="45"/>
    </row>
    <row r="84" spans="1:10" x14ac:dyDescent="0.35">
      <c r="A84" s="45"/>
      <c r="B84" s="45"/>
      <c r="C84" s="45"/>
      <c r="D84" s="45"/>
      <c r="E84" s="45"/>
      <c r="F84" s="45"/>
      <c r="G84" s="45"/>
      <c r="H84" s="45"/>
      <c r="I84" s="45"/>
      <c r="J84" s="45"/>
    </row>
    <row r="85" spans="1:10" x14ac:dyDescent="0.35">
      <c r="A85" s="45"/>
      <c r="B85" s="45"/>
      <c r="C85" s="45"/>
      <c r="D85" s="45"/>
      <c r="E85" s="45"/>
      <c r="F85" s="45"/>
      <c r="G85" s="45"/>
      <c r="H85" s="45"/>
      <c r="I85" s="45"/>
      <c r="J85" s="45"/>
    </row>
    <row r="86" spans="1:10" x14ac:dyDescent="0.35">
      <c r="A86" s="45"/>
      <c r="B86" s="45"/>
      <c r="C86" s="45"/>
      <c r="D86" s="45"/>
      <c r="E86" s="45"/>
      <c r="F86" s="45"/>
      <c r="G86" s="45"/>
      <c r="H86" s="45"/>
      <c r="I86" s="45"/>
      <c r="J86" s="45"/>
    </row>
    <row r="87" spans="1:10" x14ac:dyDescent="0.35">
      <c r="A87" s="45"/>
      <c r="B87" s="45"/>
      <c r="C87" s="45"/>
      <c r="D87" s="45"/>
      <c r="E87" s="45"/>
      <c r="F87" s="45"/>
      <c r="G87" s="45"/>
      <c r="H87" s="45"/>
      <c r="I87" s="45"/>
      <c r="J87" s="45"/>
    </row>
    <row r="88" spans="1:10" x14ac:dyDescent="0.35">
      <c r="A88" s="45"/>
      <c r="B88" s="45"/>
      <c r="C88" s="45"/>
      <c r="D88" s="45"/>
      <c r="E88" s="45"/>
      <c r="F88" s="45"/>
      <c r="G88" s="45"/>
      <c r="H88" s="45"/>
      <c r="I88" s="45"/>
      <c r="J88" s="45"/>
    </row>
    <row r="89" spans="1:10" x14ac:dyDescent="0.35">
      <c r="A89" s="45"/>
      <c r="B89" s="45"/>
      <c r="C89" s="45"/>
      <c r="D89" s="45"/>
      <c r="E89" s="45"/>
      <c r="F89" s="45"/>
      <c r="G89" s="45"/>
      <c r="H89" s="45"/>
      <c r="I89" s="45"/>
      <c r="J89" s="45"/>
    </row>
    <row r="90" spans="1:10" x14ac:dyDescent="0.35">
      <c r="A90" s="45"/>
      <c r="B90" s="45"/>
      <c r="C90" s="45"/>
      <c r="D90" s="45"/>
      <c r="E90" s="45"/>
      <c r="F90" s="45"/>
      <c r="G90" s="45"/>
      <c r="H90" s="45"/>
      <c r="I90" s="45"/>
      <c r="J90" s="45"/>
    </row>
    <row r="91" spans="1:10" x14ac:dyDescent="0.35">
      <c r="A91" s="45"/>
      <c r="B91" s="45"/>
      <c r="C91" s="45"/>
      <c r="D91" s="45"/>
      <c r="E91" s="45"/>
      <c r="F91" s="45"/>
      <c r="G91" s="45"/>
      <c r="H91" s="45"/>
      <c r="I91" s="45"/>
      <c r="J91" s="45"/>
    </row>
    <row r="92" spans="1:10" x14ac:dyDescent="0.35">
      <c r="A92" s="45"/>
      <c r="B92" s="45"/>
      <c r="C92" s="45"/>
      <c r="D92" s="45"/>
      <c r="E92" s="45"/>
      <c r="F92" s="45"/>
      <c r="G92" s="45"/>
      <c r="H92" s="45"/>
      <c r="I92" s="45"/>
      <c r="J92" s="45"/>
    </row>
    <row r="93" spans="1:10" x14ac:dyDescent="0.35">
      <c r="A93" s="45"/>
      <c r="B93" s="45"/>
      <c r="C93" s="45"/>
      <c r="D93" s="45"/>
      <c r="E93" s="45"/>
      <c r="F93" s="45"/>
      <c r="G93" s="45"/>
      <c r="H93" s="45"/>
      <c r="I93" s="45"/>
      <c r="J93" s="45"/>
    </row>
    <row r="94" spans="1:10" x14ac:dyDescent="0.35">
      <c r="A94" s="45"/>
      <c r="B94" s="45"/>
      <c r="C94" s="45"/>
      <c r="D94" s="45"/>
      <c r="E94" s="45"/>
      <c r="F94" s="45"/>
      <c r="G94" s="45"/>
      <c r="H94" s="45"/>
      <c r="I94" s="45"/>
      <c r="J94" s="45"/>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71"/>
  <dimension ref="A1:AJ368"/>
  <sheetViews>
    <sheetView zoomScale="80" zoomScaleNormal="80" workbookViewId="0">
      <selection activeCell="U31" sqref="U31"/>
    </sheetView>
  </sheetViews>
  <sheetFormatPr baseColWidth="10" defaultRowHeight="14.5" x14ac:dyDescent="0.35"/>
  <cols>
    <col min="1" max="10" width="7.7265625" customWidth="1"/>
    <col min="11" max="11" width="10.54296875" customWidth="1"/>
    <col min="12" max="20" width="8.26953125" style="46" customWidth="1"/>
    <col min="21" max="21" width="12.7265625" style="46" customWidth="1"/>
    <col min="22" max="31" width="8.26953125" style="46" customWidth="1"/>
    <col min="32" max="36" width="10.7265625" style="46"/>
  </cols>
  <sheetData>
    <row r="1" spans="1:36" ht="24" thickBot="1" x14ac:dyDescent="0.6">
      <c r="A1" s="62" t="s">
        <v>78</v>
      </c>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row>
    <row r="2" spans="1:36" ht="21" x14ac:dyDescent="0.5">
      <c r="A2" s="1496" t="s">
        <v>80</v>
      </c>
      <c r="B2" s="1497"/>
      <c r="C2" s="1497"/>
      <c r="D2" s="1497"/>
      <c r="E2" s="1497"/>
      <c r="F2" s="1497"/>
      <c r="G2" s="1497"/>
      <c r="H2" s="1497"/>
      <c r="I2" s="1497"/>
      <c r="J2" s="1497"/>
      <c r="K2" s="1498"/>
      <c r="L2" s="1494" t="s">
        <v>81</v>
      </c>
      <c r="M2" s="1495"/>
      <c r="N2" s="1495"/>
      <c r="O2" s="1495"/>
      <c r="P2" s="1495"/>
      <c r="Q2" s="1495"/>
      <c r="R2" s="1495"/>
      <c r="S2" s="1495"/>
      <c r="T2" s="1495"/>
      <c r="U2" s="1495"/>
      <c r="V2" s="1494" t="s">
        <v>84</v>
      </c>
      <c r="W2" s="1495"/>
      <c r="X2" s="1495"/>
      <c r="Y2" s="1495"/>
      <c r="Z2" s="1495"/>
      <c r="AA2" s="1495"/>
      <c r="AB2" s="1495"/>
      <c r="AC2" s="1495"/>
      <c r="AD2" s="1495"/>
      <c r="AE2" s="1495"/>
    </row>
    <row r="3" spans="1:36" ht="21" x14ac:dyDescent="0.5">
      <c r="A3" s="1499">
        <f>Betriebsdaten!$B$29</f>
        <v>2022</v>
      </c>
      <c r="B3" s="1500"/>
      <c r="C3" s="1500"/>
      <c r="D3" s="1500"/>
      <c r="E3" s="1500"/>
      <c r="F3" s="1500"/>
      <c r="G3" s="1500"/>
      <c r="H3" s="1500"/>
      <c r="I3" s="1500"/>
      <c r="J3" s="1500"/>
      <c r="K3" s="1501"/>
      <c r="L3" s="71" t="s">
        <v>85</v>
      </c>
      <c r="M3" s="61"/>
      <c r="N3" s="61"/>
      <c r="O3" s="61"/>
      <c r="P3" s="1490">
        <f>Betriebsdaten!$B$17+Betriebsdaten!$B$18+Betriebsdaten!$B$19+Betriebsdaten!$B$20</f>
        <v>0</v>
      </c>
      <c r="Q3" s="1490"/>
      <c r="R3" s="72" t="s">
        <v>10</v>
      </c>
      <c r="S3" s="61"/>
      <c r="T3" s="61"/>
      <c r="U3" s="61"/>
      <c r="V3" s="56"/>
      <c r="W3" s="43"/>
      <c r="X3" s="43"/>
      <c r="Y3" s="43"/>
      <c r="Z3" s="43"/>
      <c r="AA3" s="43"/>
      <c r="AB3" s="43"/>
      <c r="AC3" s="43"/>
      <c r="AD3" s="43"/>
      <c r="AE3" s="44"/>
    </row>
    <row r="4" spans="1:36" ht="16" thickBot="1" x14ac:dyDescent="0.4">
      <c r="A4" s="1491" t="s">
        <v>76</v>
      </c>
      <c r="B4" s="1492"/>
      <c r="C4" s="1492"/>
      <c r="D4" s="1492"/>
      <c r="E4" s="1492"/>
      <c r="F4" s="1492"/>
      <c r="G4" s="1492"/>
      <c r="H4" s="1492"/>
      <c r="I4" s="1492"/>
      <c r="J4" s="1492"/>
      <c r="K4" s="1493"/>
      <c r="L4" s="60" t="s">
        <v>76</v>
      </c>
      <c r="M4" s="58"/>
      <c r="N4" s="58"/>
      <c r="O4" s="58"/>
      <c r="P4" s="58"/>
      <c r="Q4" s="58"/>
      <c r="R4" s="58"/>
      <c r="S4" s="58"/>
      <c r="T4" s="58"/>
      <c r="U4" s="58"/>
      <c r="V4" s="56"/>
      <c r="W4" s="43"/>
      <c r="X4" s="43"/>
      <c r="Y4" s="43"/>
      <c r="Z4" s="43"/>
      <c r="AA4" s="43"/>
      <c r="AB4" s="43"/>
      <c r="AC4" s="43"/>
      <c r="AD4" s="43"/>
      <c r="AE4" s="44"/>
    </row>
    <row r="5" spans="1:36" ht="17.5" thickBot="1" x14ac:dyDescent="0.5">
      <c r="A5" s="3" t="s">
        <v>32</v>
      </c>
      <c r="B5" s="2" t="s">
        <v>13</v>
      </c>
      <c r="C5" s="2" t="s">
        <v>668</v>
      </c>
      <c r="D5" s="286" t="s">
        <v>670</v>
      </c>
      <c r="E5" s="286" t="s">
        <v>671</v>
      </c>
      <c r="F5" s="215" t="s">
        <v>16</v>
      </c>
      <c r="G5" s="215" t="s">
        <v>611</v>
      </c>
      <c r="H5" s="2" t="s">
        <v>18</v>
      </c>
      <c r="I5" s="2" t="s">
        <v>19</v>
      </c>
      <c r="J5" s="4" t="s">
        <v>20</v>
      </c>
      <c r="K5" s="32" t="s">
        <v>83</v>
      </c>
      <c r="L5" s="3" t="s">
        <v>32</v>
      </c>
      <c r="M5" s="2" t="s">
        <v>13</v>
      </c>
      <c r="N5" s="2" t="s">
        <v>668</v>
      </c>
      <c r="O5" s="286" t="s">
        <v>670</v>
      </c>
      <c r="P5" s="286" t="s">
        <v>671</v>
      </c>
      <c r="Q5" s="215" t="s">
        <v>16</v>
      </c>
      <c r="R5" s="215" t="s">
        <v>611</v>
      </c>
      <c r="S5" s="2" t="s">
        <v>18</v>
      </c>
      <c r="T5" s="2" t="s">
        <v>19</v>
      </c>
      <c r="U5" s="4" t="s">
        <v>20</v>
      </c>
      <c r="V5" s="56"/>
      <c r="W5" s="43"/>
      <c r="X5" s="43"/>
      <c r="Y5" s="43"/>
      <c r="Z5" s="43"/>
      <c r="AA5" s="43"/>
      <c r="AB5" s="43"/>
      <c r="AC5" s="43"/>
      <c r="AD5" s="43"/>
      <c r="AE5" s="44"/>
    </row>
    <row r="6" spans="1:36" ht="17.5" thickBot="1" x14ac:dyDescent="0.4">
      <c r="A6" s="5" t="s">
        <v>729</v>
      </c>
      <c r="B6" s="5" t="s">
        <v>729</v>
      </c>
      <c r="C6" s="5" t="s">
        <v>729</v>
      </c>
      <c r="D6" s="5" t="s">
        <v>729</v>
      </c>
      <c r="E6" s="5" t="s">
        <v>729</v>
      </c>
      <c r="F6" s="5" t="s">
        <v>729</v>
      </c>
      <c r="G6" s="5" t="s">
        <v>729</v>
      </c>
      <c r="H6" s="5" t="s">
        <v>729</v>
      </c>
      <c r="I6" s="5" t="s">
        <v>729</v>
      </c>
      <c r="J6" s="5" t="s">
        <v>729</v>
      </c>
      <c r="K6" s="33" t="s">
        <v>89</v>
      </c>
      <c r="L6" s="33" t="s">
        <v>82</v>
      </c>
      <c r="M6" s="33" t="s">
        <v>82</v>
      </c>
      <c r="N6" s="33" t="s">
        <v>82</v>
      </c>
      <c r="O6" s="33" t="s">
        <v>82</v>
      </c>
      <c r="P6" s="33" t="s">
        <v>82</v>
      </c>
      <c r="Q6" s="33" t="s">
        <v>82</v>
      </c>
      <c r="R6" s="33" t="s">
        <v>82</v>
      </c>
      <c r="S6" s="33" t="s">
        <v>82</v>
      </c>
      <c r="T6" s="33" t="s">
        <v>82</v>
      </c>
      <c r="U6" s="33" t="s">
        <v>90</v>
      </c>
      <c r="V6" s="56"/>
      <c r="W6" s="43"/>
      <c r="X6" s="43"/>
      <c r="Y6" s="43"/>
      <c r="Z6" s="43"/>
      <c r="AA6" s="43"/>
      <c r="AB6" s="43"/>
      <c r="AC6" s="43"/>
      <c r="AD6" s="43"/>
      <c r="AE6" s="44"/>
    </row>
    <row r="7" spans="1:36" ht="15" thickBot="1" x14ac:dyDescent="0.4">
      <c r="A7" s="33">
        <f>'Gesamt Nährstoffinput'!A14</f>
        <v>0</v>
      </c>
      <c r="B7" s="33">
        <f>'Gesamt Nährstoffinput'!B14</f>
        <v>0</v>
      </c>
      <c r="C7" s="33">
        <f>'Gesamt Nährstoffinput'!C14</f>
        <v>0</v>
      </c>
      <c r="D7" s="33">
        <f>'Gesamt Nährstoffinput'!D14</f>
        <v>0</v>
      </c>
      <c r="E7" s="33">
        <f>'Gesamt Nährstoffinput'!E14</f>
        <v>0</v>
      </c>
      <c r="F7" s="33">
        <f>'Gesamt Nährstoffinput'!F14</f>
        <v>0</v>
      </c>
      <c r="G7" s="33">
        <f>'Gesamt Nährstoffinput'!G14</f>
        <v>0</v>
      </c>
      <c r="H7" s="33">
        <f>'Gesamt Nährstoffinput'!H14</f>
        <v>0</v>
      </c>
      <c r="I7" s="33">
        <f>'Gesamt Nährstoffinput'!I14</f>
        <v>0</v>
      </c>
      <c r="J7" s="33">
        <f>'Gesamt Nährstoffinput'!J14</f>
        <v>0</v>
      </c>
      <c r="K7" s="33">
        <f>1.4*F7+2.33*G7+0.72*E7+1.21*(I7/10000)-0.92*D7-1.75*H7-0.8*J7-B7</f>
        <v>0</v>
      </c>
      <c r="L7" s="33">
        <f>IF(A7&lt;&gt;0,(A7)/$P$3,0)</f>
        <v>0</v>
      </c>
      <c r="M7" s="33">
        <f t="shared" ref="M7:U7" si="0">IF(B7&lt;&gt;0,(B7)/$P$3,0)</f>
        <v>0</v>
      </c>
      <c r="N7" s="33">
        <f t="shared" si="0"/>
        <v>0</v>
      </c>
      <c r="O7" s="33">
        <f t="shared" si="0"/>
        <v>0</v>
      </c>
      <c r="P7" s="33">
        <f t="shared" si="0"/>
        <v>0</v>
      </c>
      <c r="Q7" s="33">
        <f t="shared" si="0"/>
        <v>0</v>
      </c>
      <c r="R7" s="33">
        <f t="shared" si="0"/>
        <v>0</v>
      </c>
      <c r="S7" s="33">
        <f t="shared" si="0"/>
        <v>0</v>
      </c>
      <c r="T7" s="33">
        <f t="shared" si="0"/>
        <v>0</v>
      </c>
      <c r="U7" s="33">
        <f t="shared" si="0"/>
        <v>0</v>
      </c>
      <c r="V7" s="56"/>
      <c r="W7" s="43"/>
      <c r="X7" s="43"/>
      <c r="Y7" s="43"/>
      <c r="Z7" s="43"/>
      <c r="AA7" s="43"/>
      <c r="AB7" s="43"/>
      <c r="AC7" s="43"/>
      <c r="AD7" s="43"/>
      <c r="AE7" s="44"/>
    </row>
    <row r="8" spans="1:36" s="1" customFormat="1" ht="16" thickBot="1" x14ac:dyDescent="0.4">
      <c r="A8" s="42" t="s">
        <v>682</v>
      </c>
      <c r="B8" s="43"/>
      <c r="C8" s="43"/>
      <c r="D8" s="43"/>
      <c r="E8" s="43"/>
      <c r="F8" s="43"/>
      <c r="G8" s="43"/>
      <c r="H8" s="43"/>
      <c r="I8" s="43"/>
      <c r="J8" s="43"/>
      <c r="K8" s="43"/>
      <c r="L8" s="42" t="s">
        <v>682</v>
      </c>
      <c r="M8" s="43"/>
      <c r="N8" s="43"/>
      <c r="O8" s="43"/>
      <c r="P8" s="43"/>
      <c r="Q8" s="43"/>
      <c r="R8" s="43"/>
      <c r="S8" s="43"/>
      <c r="T8" s="43"/>
      <c r="U8" s="43"/>
      <c r="V8" s="56"/>
      <c r="W8" s="43"/>
      <c r="X8" s="43"/>
      <c r="Y8" s="43"/>
      <c r="Z8" s="43"/>
      <c r="AA8" s="43"/>
      <c r="AB8" s="43"/>
      <c r="AC8" s="43"/>
      <c r="AD8" s="43"/>
      <c r="AE8" s="44"/>
      <c r="AF8" s="46"/>
      <c r="AG8" s="46"/>
      <c r="AH8" s="46"/>
      <c r="AI8" s="46"/>
      <c r="AJ8" s="46"/>
    </row>
    <row r="9" spans="1:36" ht="17.5" thickBot="1" x14ac:dyDescent="0.5">
      <c r="A9" s="3" t="s">
        <v>32</v>
      </c>
      <c r="B9" s="2" t="s">
        <v>13</v>
      </c>
      <c r="C9" s="2" t="s">
        <v>668</v>
      </c>
      <c r="D9" s="286" t="s">
        <v>670</v>
      </c>
      <c r="E9" s="286" t="s">
        <v>671</v>
      </c>
      <c r="F9" s="215" t="s">
        <v>16</v>
      </c>
      <c r="G9" s="215" t="s">
        <v>611</v>
      </c>
      <c r="H9" s="2" t="s">
        <v>18</v>
      </c>
      <c r="I9" s="2" t="s">
        <v>19</v>
      </c>
      <c r="J9" s="4" t="s">
        <v>20</v>
      </c>
      <c r="K9" s="32" t="s">
        <v>83</v>
      </c>
      <c r="L9" s="3" t="s">
        <v>32</v>
      </c>
      <c r="M9" s="2" t="s">
        <v>13</v>
      </c>
      <c r="N9" s="2" t="s">
        <v>668</v>
      </c>
      <c r="O9" s="286" t="s">
        <v>670</v>
      </c>
      <c r="P9" s="286" t="s">
        <v>671</v>
      </c>
      <c r="Q9" s="215" t="s">
        <v>16</v>
      </c>
      <c r="R9" s="215" t="s">
        <v>611</v>
      </c>
      <c r="S9" s="2" t="s">
        <v>18</v>
      </c>
      <c r="T9" s="2" t="s">
        <v>19</v>
      </c>
      <c r="U9" s="4" t="s">
        <v>20</v>
      </c>
      <c r="V9" s="56"/>
      <c r="W9" s="43"/>
      <c r="X9" s="43"/>
      <c r="Y9" s="43"/>
      <c r="Z9" s="43"/>
      <c r="AA9" s="43"/>
      <c r="AB9" s="43"/>
      <c r="AC9" s="43"/>
      <c r="AD9" s="43"/>
      <c r="AE9" s="44"/>
    </row>
    <row r="10" spans="1:36" ht="17.5" thickBot="1" x14ac:dyDescent="0.4">
      <c r="A10" s="5" t="s">
        <v>729</v>
      </c>
      <c r="B10" s="5" t="s">
        <v>729</v>
      </c>
      <c r="C10" s="5" t="s">
        <v>729</v>
      </c>
      <c r="D10" s="5" t="s">
        <v>729</v>
      </c>
      <c r="E10" s="5" t="s">
        <v>729</v>
      </c>
      <c r="F10" s="5" t="s">
        <v>729</v>
      </c>
      <c r="G10" s="5" t="s">
        <v>729</v>
      </c>
      <c r="H10" s="5" t="s">
        <v>729</v>
      </c>
      <c r="I10" s="5" t="s">
        <v>729</v>
      </c>
      <c r="J10" s="5" t="s">
        <v>729</v>
      </c>
      <c r="K10" s="33" t="s">
        <v>89</v>
      </c>
      <c r="L10" s="33" t="s">
        <v>82</v>
      </c>
      <c r="M10" s="33" t="s">
        <v>82</v>
      </c>
      <c r="N10" s="33" t="s">
        <v>82</v>
      </c>
      <c r="O10" s="33" t="s">
        <v>82</v>
      </c>
      <c r="P10" s="33" t="s">
        <v>82</v>
      </c>
      <c r="Q10" s="33" t="s">
        <v>82</v>
      </c>
      <c r="R10" s="33" t="s">
        <v>82</v>
      </c>
      <c r="S10" s="33" t="s">
        <v>82</v>
      </c>
      <c r="T10" s="33" t="s">
        <v>82</v>
      </c>
      <c r="U10" s="33" t="s">
        <v>90</v>
      </c>
      <c r="V10" s="56"/>
      <c r="W10" s="43"/>
      <c r="X10" s="43"/>
      <c r="Y10" s="43"/>
      <c r="Z10" s="43"/>
      <c r="AA10" s="43"/>
      <c r="AB10" s="43"/>
      <c r="AC10" s="43"/>
      <c r="AD10" s="43"/>
      <c r="AE10" s="44"/>
    </row>
    <row r="11" spans="1:36" ht="15" thickBot="1" x14ac:dyDescent="0.4">
      <c r="A11" s="33">
        <f>'Gesamter Nährstoffoutput'!A14</f>
        <v>0</v>
      </c>
      <c r="B11" s="33">
        <f>'Gesamter Nährstoffoutput'!B14</f>
        <v>0</v>
      </c>
      <c r="C11" s="33">
        <f>'Gesamter Nährstoffoutput'!C14</f>
        <v>0</v>
      </c>
      <c r="D11" s="33">
        <f>'Gesamter Nährstoffoutput'!D14</f>
        <v>0</v>
      </c>
      <c r="E11" s="33">
        <f>'Gesamter Nährstoffoutput'!E14</f>
        <v>0</v>
      </c>
      <c r="F11" s="33">
        <f>'Gesamter Nährstoffoutput'!F14</f>
        <v>0</v>
      </c>
      <c r="G11" s="33">
        <f>'Gesamter Nährstoffoutput'!G14</f>
        <v>0</v>
      </c>
      <c r="H11" s="33">
        <f>'Gesamter Nährstoffoutput'!H14</f>
        <v>0</v>
      </c>
      <c r="I11" s="33">
        <f>'Gesamter Nährstoffoutput'!I14</f>
        <v>0</v>
      </c>
      <c r="J11" s="33">
        <f>'Gesamter Nährstoffoutput'!J14</f>
        <v>0</v>
      </c>
      <c r="K11" s="33">
        <f>1.4*F11+2.33*G11+0.72*E11+1.21*(I11/10000)-0.92*D11-1.75*H11-0.8*J11-B11</f>
        <v>0</v>
      </c>
      <c r="L11" s="33">
        <f>IF(A11&lt;&gt;0,A11/$P$3,0)</f>
        <v>0</v>
      </c>
      <c r="M11" s="33">
        <f t="shared" ref="M11:U11" si="1">IF(B11&lt;&gt;0,B11/$P$3,0)</f>
        <v>0</v>
      </c>
      <c r="N11" s="33">
        <f t="shared" si="1"/>
        <v>0</v>
      </c>
      <c r="O11" s="33">
        <f t="shared" si="1"/>
        <v>0</v>
      </c>
      <c r="P11" s="33">
        <f t="shared" si="1"/>
        <v>0</v>
      </c>
      <c r="Q11" s="33">
        <f t="shared" si="1"/>
        <v>0</v>
      </c>
      <c r="R11" s="33">
        <f t="shared" si="1"/>
        <v>0</v>
      </c>
      <c r="S11" s="33">
        <f t="shared" si="1"/>
        <v>0</v>
      </c>
      <c r="T11" s="33">
        <f t="shared" si="1"/>
        <v>0</v>
      </c>
      <c r="U11" s="33">
        <f t="shared" si="1"/>
        <v>0</v>
      </c>
      <c r="V11" s="56"/>
      <c r="W11" s="43"/>
      <c r="X11" s="43"/>
      <c r="Y11" s="43"/>
      <c r="Z11" s="43"/>
      <c r="AA11" s="43"/>
      <c r="AB11" s="43"/>
      <c r="AC11" s="43"/>
      <c r="AD11" s="43"/>
      <c r="AE11" s="44"/>
    </row>
    <row r="12" spans="1:36" s="1" customFormat="1" ht="16" thickBot="1" x14ac:dyDescent="0.4">
      <c r="A12" s="42" t="s">
        <v>79</v>
      </c>
      <c r="B12" s="43"/>
      <c r="C12" s="43"/>
      <c r="D12" s="43"/>
      <c r="E12" s="43"/>
      <c r="F12" s="43"/>
      <c r="G12" s="43"/>
      <c r="H12" s="43"/>
      <c r="I12" s="43"/>
      <c r="J12" s="43"/>
      <c r="K12" s="43"/>
      <c r="L12" s="42" t="s">
        <v>79</v>
      </c>
      <c r="M12" s="43"/>
      <c r="N12" s="43"/>
      <c r="O12" s="43"/>
      <c r="P12" s="43"/>
      <c r="Q12" s="43"/>
      <c r="R12" s="43"/>
      <c r="S12" s="43"/>
      <c r="T12" s="43"/>
      <c r="U12" s="43"/>
      <c r="V12" s="56"/>
      <c r="W12" s="43"/>
      <c r="X12" s="43"/>
      <c r="Y12" s="43"/>
      <c r="Z12" s="43"/>
      <c r="AA12" s="43"/>
      <c r="AB12" s="43"/>
      <c r="AC12" s="43"/>
      <c r="AD12" s="43"/>
      <c r="AE12" s="44"/>
      <c r="AF12" s="46"/>
      <c r="AG12" s="46"/>
      <c r="AH12" s="46"/>
      <c r="AI12" s="46"/>
      <c r="AJ12" s="46"/>
    </row>
    <row r="13" spans="1:36" ht="17.5" thickBot="1" x14ac:dyDescent="0.5">
      <c r="A13" s="3" t="s">
        <v>32</v>
      </c>
      <c r="B13" s="2" t="s">
        <v>13</v>
      </c>
      <c r="C13" s="2" t="s">
        <v>668</v>
      </c>
      <c r="D13" s="286" t="s">
        <v>670</v>
      </c>
      <c r="E13" s="286" t="s">
        <v>671</v>
      </c>
      <c r="F13" s="215" t="s">
        <v>16</v>
      </c>
      <c r="G13" s="215" t="s">
        <v>611</v>
      </c>
      <c r="H13" s="2" t="s">
        <v>18</v>
      </c>
      <c r="I13" s="2" t="s">
        <v>19</v>
      </c>
      <c r="J13" s="4" t="s">
        <v>20</v>
      </c>
      <c r="K13" s="50" t="s">
        <v>83</v>
      </c>
      <c r="L13" s="3" t="s">
        <v>32</v>
      </c>
      <c r="M13" s="2" t="s">
        <v>13</v>
      </c>
      <c r="N13" s="2" t="s">
        <v>668</v>
      </c>
      <c r="O13" s="286" t="s">
        <v>670</v>
      </c>
      <c r="P13" s="286" t="s">
        <v>671</v>
      </c>
      <c r="Q13" s="215" t="s">
        <v>16</v>
      </c>
      <c r="R13" s="215" t="s">
        <v>611</v>
      </c>
      <c r="S13" s="2" t="s">
        <v>18</v>
      </c>
      <c r="T13" s="2" t="s">
        <v>19</v>
      </c>
      <c r="U13" s="4" t="s">
        <v>20</v>
      </c>
      <c r="V13" s="56"/>
      <c r="W13" s="43"/>
      <c r="X13" s="43"/>
      <c r="Y13" s="43"/>
      <c r="Z13" s="43"/>
      <c r="AA13" s="43"/>
      <c r="AB13" s="43"/>
      <c r="AC13" s="43"/>
      <c r="AD13" s="43"/>
      <c r="AE13" s="44"/>
    </row>
    <row r="14" spans="1:36" ht="17.5" thickBot="1" x14ac:dyDescent="0.4">
      <c r="A14" s="5" t="s">
        <v>729</v>
      </c>
      <c r="B14" s="5" t="s">
        <v>729</v>
      </c>
      <c r="C14" s="5" t="s">
        <v>729</v>
      </c>
      <c r="D14" s="5" t="s">
        <v>729</v>
      </c>
      <c r="E14" s="5" t="s">
        <v>729</v>
      </c>
      <c r="F14" s="5" t="s">
        <v>729</v>
      </c>
      <c r="G14" s="5" t="s">
        <v>729</v>
      </c>
      <c r="H14" s="5" t="s">
        <v>729</v>
      </c>
      <c r="I14" s="5" t="s">
        <v>729</v>
      </c>
      <c r="J14" s="5" t="s">
        <v>729</v>
      </c>
      <c r="K14" s="51" t="s">
        <v>89</v>
      </c>
      <c r="L14" s="51" t="s">
        <v>82</v>
      </c>
      <c r="M14" s="51" t="s">
        <v>82</v>
      </c>
      <c r="N14" s="51" t="s">
        <v>82</v>
      </c>
      <c r="O14" s="51" t="s">
        <v>82</v>
      </c>
      <c r="P14" s="51" t="s">
        <v>82</v>
      </c>
      <c r="Q14" s="51" t="s">
        <v>82</v>
      </c>
      <c r="R14" s="51" t="s">
        <v>82</v>
      </c>
      <c r="S14" s="51" t="s">
        <v>82</v>
      </c>
      <c r="T14" s="51" t="s">
        <v>82</v>
      </c>
      <c r="U14" s="51" t="s">
        <v>90</v>
      </c>
      <c r="V14" s="56"/>
      <c r="W14" s="43"/>
      <c r="X14" s="43"/>
      <c r="Y14" s="43"/>
      <c r="Z14" s="43"/>
      <c r="AA14" s="43"/>
      <c r="AB14" s="43"/>
      <c r="AC14" s="43"/>
      <c r="AD14" s="43"/>
      <c r="AE14" s="44"/>
    </row>
    <row r="15" spans="1:36" ht="15" thickBot="1" x14ac:dyDescent="0.4">
      <c r="A15" s="51">
        <f>A7-A11</f>
        <v>0</v>
      </c>
      <c r="B15" s="51">
        <f t="shared" ref="B15:K15" si="2">B7-B11</f>
        <v>0</v>
      </c>
      <c r="C15" s="51">
        <f t="shared" si="2"/>
        <v>0</v>
      </c>
      <c r="D15" s="51">
        <f t="shared" si="2"/>
        <v>0</v>
      </c>
      <c r="E15" s="51">
        <f t="shared" si="2"/>
        <v>0</v>
      </c>
      <c r="F15" s="51">
        <f t="shared" si="2"/>
        <v>0</v>
      </c>
      <c r="G15" s="51">
        <f t="shared" si="2"/>
        <v>0</v>
      </c>
      <c r="H15" s="51">
        <f t="shared" si="2"/>
        <v>0</v>
      </c>
      <c r="I15" s="51">
        <f t="shared" si="2"/>
        <v>0</v>
      </c>
      <c r="J15" s="51">
        <f t="shared" si="2"/>
        <v>0</v>
      </c>
      <c r="K15" s="51">
        <f t="shared" si="2"/>
        <v>0</v>
      </c>
      <c r="L15" s="51">
        <f>IF(A15&lt;&gt;0,A15/$P$3,0)</f>
        <v>0</v>
      </c>
      <c r="M15" s="51">
        <f t="shared" ref="M15:U15" si="3">IF(B15&lt;&gt;0,B15/$P$3,0)</f>
        <v>0</v>
      </c>
      <c r="N15" s="51">
        <f t="shared" si="3"/>
        <v>0</v>
      </c>
      <c r="O15" s="51">
        <f t="shared" si="3"/>
        <v>0</v>
      </c>
      <c r="P15" s="51">
        <f t="shared" si="3"/>
        <v>0</v>
      </c>
      <c r="Q15" s="51">
        <f t="shared" si="3"/>
        <v>0</v>
      </c>
      <c r="R15" s="51">
        <f t="shared" si="3"/>
        <v>0</v>
      </c>
      <c r="S15" s="51">
        <f t="shared" si="3"/>
        <v>0</v>
      </c>
      <c r="T15" s="51">
        <f t="shared" si="3"/>
        <v>0</v>
      </c>
      <c r="U15" s="51">
        <f t="shared" si="3"/>
        <v>0</v>
      </c>
      <c r="V15" s="56"/>
      <c r="W15" s="43"/>
      <c r="X15" s="43"/>
      <c r="Y15" s="43"/>
      <c r="Z15" s="43"/>
      <c r="AA15" s="43"/>
      <c r="AB15" s="43"/>
      <c r="AC15" s="43"/>
      <c r="AD15" s="43"/>
      <c r="AE15" s="44"/>
    </row>
    <row r="16" spans="1:36" ht="21" x14ac:dyDescent="0.5">
      <c r="A16" s="39">
        <f>Betriebsdaten!$B$30</f>
        <v>2021</v>
      </c>
      <c r="B16" s="40"/>
      <c r="C16" s="40"/>
      <c r="D16" s="40"/>
      <c r="E16" s="40"/>
      <c r="F16" s="40"/>
      <c r="G16" s="40"/>
      <c r="H16" s="40"/>
      <c r="I16" s="40"/>
      <c r="J16" s="40"/>
      <c r="K16" s="40"/>
      <c r="L16" s="39"/>
      <c r="M16" s="40"/>
      <c r="N16" s="40"/>
      <c r="O16" s="40"/>
      <c r="P16" s="40"/>
      <c r="Q16" s="40"/>
      <c r="R16" s="40"/>
      <c r="S16" s="40"/>
      <c r="T16" s="40"/>
      <c r="U16" s="40"/>
      <c r="V16" s="56"/>
      <c r="W16" s="43"/>
      <c r="X16" s="43"/>
      <c r="Y16" s="43"/>
      <c r="Z16" s="43"/>
      <c r="AA16" s="43"/>
      <c r="AB16" s="43"/>
      <c r="AC16" s="43"/>
      <c r="AD16" s="43"/>
      <c r="AE16" s="44"/>
    </row>
    <row r="17" spans="1:36" ht="21" x14ac:dyDescent="0.5">
      <c r="A17" s="260"/>
      <c r="B17" s="43"/>
      <c r="C17" s="43"/>
      <c r="D17" s="43"/>
      <c r="E17" s="43"/>
      <c r="F17" s="43"/>
      <c r="G17" s="43"/>
      <c r="H17" s="43"/>
      <c r="I17" s="43"/>
      <c r="J17" s="43"/>
      <c r="K17" s="43"/>
      <c r="L17" s="71" t="s">
        <v>85</v>
      </c>
      <c r="M17" s="61"/>
      <c r="N17" s="61"/>
      <c r="O17" s="61"/>
      <c r="P17" s="1490">
        <f>Betriebsdaten!$C$17+Betriebsdaten!$C$18+Betriebsdaten!$C$19+Betriebsdaten!$C$20</f>
        <v>0</v>
      </c>
      <c r="Q17" s="1490"/>
      <c r="R17" s="486" t="s">
        <v>10</v>
      </c>
      <c r="S17" s="43"/>
      <c r="T17" s="43"/>
      <c r="U17" s="43"/>
      <c r="V17" s="56"/>
      <c r="W17" s="43"/>
      <c r="X17" s="43"/>
      <c r="Y17" s="43"/>
      <c r="Z17" s="43"/>
      <c r="AA17" s="43"/>
      <c r="AB17" s="43"/>
      <c r="AC17" s="43"/>
      <c r="AD17" s="43"/>
      <c r="AE17" s="44"/>
    </row>
    <row r="18" spans="1:36" ht="16" thickBot="1" x14ac:dyDescent="0.4">
      <c r="A18" s="42" t="s">
        <v>76</v>
      </c>
      <c r="B18" s="43"/>
      <c r="C18" s="43"/>
      <c r="D18" s="43"/>
      <c r="E18" s="43"/>
      <c r="F18" s="43"/>
      <c r="G18" s="43"/>
      <c r="H18" s="43"/>
      <c r="I18" s="43"/>
      <c r="J18" s="43"/>
      <c r="K18" s="43"/>
      <c r="L18" s="42" t="s">
        <v>76</v>
      </c>
      <c r="M18" s="43"/>
      <c r="N18" s="43"/>
      <c r="O18" s="43"/>
      <c r="P18" s="43"/>
      <c r="Q18" s="43"/>
      <c r="R18" s="43"/>
      <c r="S18" s="43"/>
      <c r="T18" s="43"/>
      <c r="U18" s="43"/>
      <c r="V18" s="56"/>
      <c r="W18" s="43"/>
      <c r="X18" s="43"/>
      <c r="Y18" s="43"/>
      <c r="Z18" s="43"/>
      <c r="AA18" s="43"/>
      <c r="AB18" s="43"/>
      <c r="AC18" s="43"/>
      <c r="AD18" s="43"/>
      <c r="AE18" s="44"/>
    </row>
    <row r="19" spans="1:36" ht="17.5" thickBot="1" x14ac:dyDescent="0.5">
      <c r="A19" s="6" t="s">
        <v>32</v>
      </c>
      <c r="B19" s="7" t="s">
        <v>13</v>
      </c>
      <c r="C19" s="7" t="s">
        <v>668</v>
      </c>
      <c r="D19" s="283" t="s">
        <v>670</v>
      </c>
      <c r="E19" s="283" t="s">
        <v>671</v>
      </c>
      <c r="F19" s="216" t="s">
        <v>16</v>
      </c>
      <c r="G19" s="216" t="s">
        <v>611</v>
      </c>
      <c r="H19" s="7" t="s">
        <v>18</v>
      </c>
      <c r="I19" s="7" t="s">
        <v>19</v>
      </c>
      <c r="J19" s="8" t="s">
        <v>20</v>
      </c>
      <c r="K19" s="30" t="s">
        <v>83</v>
      </c>
      <c r="L19" s="6" t="s">
        <v>32</v>
      </c>
      <c r="M19" s="7" t="s">
        <v>13</v>
      </c>
      <c r="N19" s="7" t="s">
        <v>668</v>
      </c>
      <c r="O19" s="283" t="s">
        <v>670</v>
      </c>
      <c r="P19" s="283" t="s">
        <v>671</v>
      </c>
      <c r="Q19" s="216" t="s">
        <v>16</v>
      </c>
      <c r="R19" s="216" t="s">
        <v>611</v>
      </c>
      <c r="S19" s="7" t="s">
        <v>18</v>
      </c>
      <c r="T19" s="7" t="s">
        <v>19</v>
      </c>
      <c r="U19" s="8" t="s">
        <v>20</v>
      </c>
      <c r="V19" s="56"/>
      <c r="W19" s="43"/>
      <c r="X19" s="43"/>
      <c r="Y19" s="43"/>
      <c r="Z19" s="43"/>
      <c r="AA19" s="43"/>
      <c r="AB19" s="43"/>
      <c r="AC19" s="43"/>
      <c r="AD19" s="43"/>
      <c r="AE19" s="44"/>
    </row>
    <row r="20" spans="1:36" ht="17.5" thickBot="1" x14ac:dyDescent="0.4">
      <c r="A20" s="9" t="s">
        <v>729</v>
      </c>
      <c r="B20" s="9" t="s">
        <v>729</v>
      </c>
      <c r="C20" s="9" t="s">
        <v>729</v>
      </c>
      <c r="D20" s="9" t="s">
        <v>729</v>
      </c>
      <c r="E20" s="9" t="s">
        <v>729</v>
      </c>
      <c r="F20" s="9" t="s">
        <v>729</v>
      </c>
      <c r="G20" s="9" t="s">
        <v>729</v>
      </c>
      <c r="H20" s="9" t="s">
        <v>729</v>
      </c>
      <c r="I20" s="9" t="s">
        <v>729</v>
      </c>
      <c r="J20" s="9" t="s">
        <v>729</v>
      </c>
      <c r="K20" s="31" t="s">
        <v>89</v>
      </c>
      <c r="L20" s="31" t="s">
        <v>82</v>
      </c>
      <c r="M20" s="31" t="s">
        <v>82</v>
      </c>
      <c r="N20" s="31" t="s">
        <v>82</v>
      </c>
      <c r="O20" s="31" t="s">
        <v>82</v>
      </c>
      <c r="P20" s="31" t="s">
        <v>82</v>
      </c>
      <c r="Q20" s="31" t="s">
        <v>82</v>
      </c>
      <c r="R20" s="31" t="s">
        <v>82</v>
      </c>
      <c r="S20" s="31" t="s">
        <v>82</v>
      </c>
      <c r="T20" s="31" t="s">
        <v>82</v>
      </c>
      <c r="U20" s="63" t="s">
        <v>90</v>
      </c>
      <c r="V20" s="56"/>
      <c r="W20" s="43"/>
      <c r="X20" s="43"/>
      <c r="Y20" s="43"/>
      <c r="Z20" s="43"/>
      <c r="AA20" s="43"/>
      <c r="AB20" s="43"/>
      <c r="AC20" s="43"/>
      <c r="AD20" s="43"/>
      <c r="AE20" s="44"/>
    </row>
    <row r="21" spans="1:36" ht="15" thickBot="1" x14ac:dyDescent="0.4">
      <c r="A21" s="31">
        <f>'Gesamt Nährstoffinput'!A28</f>
        <v>0</v>
      </c>
      <c r="B21" s="31">
        <f>'Gesamt Nährstoffinput'!B28</f>
        <v>0</v>
      </c>
      <c r="C21" s="31">
        <f>'Gesamt Nährstoffinput'!C28</f>
        <v>0</v>
      </c>
      <c r="D21" s="31">
        <f>'Gesamt Nährstoffinput'!D28</f>
        <v>0</v>
      </c>
      <c r="E21" s="31">
        <f>'Gesamt Nährstoffinput'!E28</f>
        <v>0</v>
      </c>
      <c r="F21" s="31">
        <f>'Gesamt Nährstoffinput'!F28</f>
        <v>0</v>
      </c>
      <c r="G21" s="31">
        <f>'Gesamt Nährstoffinput'!G28</f>
        <v>0</v>
      </c>
      <c r="H21" s="31">
        <f>'Gesamt Nährstoffinput'!H28</f>
        <v>0</v>
      </c>
      <c r="I21" s="31">
        <f>'Gesamt Nährstoffinput'!I28</f>
        <v>0</v>
      </c>
      <c r="J21" s="31">
        <f>'Gesamt Nährstoffinput'!J28</f>
        <v>0</v>
      </c>
      <c r="K21" s="31">
        <f>1.4*F21+2.33*G21+0.72*E21+1.21*(I21/10000)-0.92*D21-1.75*H21-0.8*J21-B21</f>
        <v>0</v>
      </c>
      <c r="L21" s="31">
        <f>IF(A21&lt;&gt;0,A21/$P$17,0)</f>
        <v>0</v>
      </c>
      <c r="M21" s="31">
        <f t="shared" ref="M21:U21" si="4">IF(B21&lt;&gt;0,B21/$P$17,0)</f>
        <v>0</v>
      </c>
      <c r="N21" s="31">
        <f t="shared" si="4"/>
        <v>0</v>
      </c>
      <c r="O21" s="31">
        <f t="shared" si="4"/>
        <v>0</v>
      </c>
      <c r="P21" s="31">
        <f t="shared" si="4"/>
        <v>0</v>
      </c>
      <c r="Q21" s="31">
        <f t="shared" si="4"/>
        <v>0</v>
      </c>
      <c r="R21" s="31">
        <f t="shared" si="4"/>
        <v>0</v>
      </c>
      <c r="S21" s="31">
        <f t="shared" si="4"/>
        <v>0</v>
      </c>
      <c r="T21" s="31">
        <f t="shared" si="4"/>
        <v>0</v>
      </c>
      <c r="U21" s="31">
        <f t="shared" si="4"/>
        <v>0</v>
      </c>
      <c r="V21" s="56"/>
      <c r="W21" s="43"/>
      <c r="X21" s="43"/>
      <c r="Y21" s="43"/>
      <c r="Z21" s="43"/>
      <c r="AA21" s="43"/>
      <c r="AB21" s="43"/>
      <c r="AC21" s="43"/>
      <c r="AD21" s="43"/>
      <c r="AE21" s="44"/>
    </row>
    <row r="22" spans="1:36" s="1" customFormat="1" ht="16" thickBot="1" x14ac:dyDescent="0.4">
      <c r="A22" s="42" t="s">
        <v>682</v>
      </c>
      <c r="B22" s="43"/>
      <c r="C22" s="43"/>
      <c r="D22" s="43"/>
      <c r="E22" s="43"/>
      <c r="F22" s="43"/>
      <c r="G22" s="43"/>
      <c r="H22" s="43"/>
      <c r="I22" s="43"/>
      <c r="J22" s="43"/>
      <c r="K22" s="43"/>
      <c r="L22" s="42" t="s">
        <v>682</v>
      </c>
      <c r="M22" s="43"/>
      <c r="N22" s="43"/>
      <c r="O22" s="43"/>
      <c r="P22" s="43"/>
      <c r="Q22" s="43"/>
      <c r="R22" s="43"/>
      <c r="S22" s="43"/>
      <c r="T22" s="43"/>
      <c r="U22" s="43"/>
      <c r="V22" s="56"/>
      <c r="W22" s="43"/>
      <c r="X22" s="43"/>
      <c r="Y22" s="43"/>
      <c r="Z22" s="43"/>
      <c r="AA22" s="43"/>
      <c r="AB22" s="43"/>
      <c r="AC22" s="43"/>
      <c r="AD22" s="43"/>
      <c r="AE22" s="44"/>
      <c r="AF22" s="46"/>
      <c r="AG22" s="46"/>
      <c r="AH22" s="46"/>
      <c r="AI22" s="46"/>
      <c r="AJ22" s="46"/>
    </row>
    <row r="23" spans="1:36" ht="17.5" thickBot="1" x14ac:dyDescent="0.5">
      <c r="A23" s="6" t="s">
        <v>32</v>
      </c>
      <c r="B23" s="7" t="s">
        <v>13</v>
      </c>
      <c r="C23" s="7" t="s">
        <v>668</v>
      </c>
      <c r="D23" s="283" t="s">
        <v>670</v>
      </c>
      <c r="E23" s="283" t="s">
        <v>671</v>
      </c>
      <c r="F23" s="216" t="s">
        <v>16</v>
      </c>
      <c r="G23" s="216" t="s">
        <v>611</v>
      </c>
      <c r="H23" s="7" t="s">
        <v>18</v>
      </c>
      <c r="I23" s="7" t="s">
        <v>19</v>
      </c>
      <c r="J23" s="8" t="s">
        <v>20</v>
      </c>
      <c r="K23" s="30" t="s">
        <v>83</v>
      </c>
      <c r="L23" s="6" t="s">
        <v>32</v>
      </c>
      <c r="M23" s="7" t="s">
        <v>13</v>
      </c>
      <c r="N23" s="7" t="s">
        <v>668</v>
      </c>
      <c r="O23" s="283" t="s">
        <v>670</v>
      </c>
      <c r="P23" s="283" t="s">
        <v>671</v>
      </c>
      <c r="Q23" s="216" t="s">
        <v>16</v>
      </c>
      <c r="R23" s="216" t="s">
        <v>611</v>
      </c>
      <c r="S23" s="7" t="s">
        <v>18</v>
      </c>
      <c r="T23" s="7" t="s">
        <v>19</v>
      </c>
      <c r="U23" s="8" t="s">
        <v>20</v>
      </c>
      <c r="V23" s="56"/>
      <c r="W23" s="43"/>
      <c r="X23" s="43"/>
      <c r="Y23" s="43"/>
      <c r="Z23" s="43"/>
      <c r="AA23" s="43"/>
      <c r="AB23" s="43"/>
      <c r="AC23" s="43"/>
      <c r="AD23" s="43"/>
      <c r="AE23" s="44"/>
    </row>
    <row r="24" spans="1:36" ht="17.5" thickBot="1" x14ac:dyDescent="0.4">
      <c r="A24" s="9" t="s">
        <v>729</v>
      </c>
      <c r="B24" s="9" t="s">
        <v>729</v>
      </c>
      <c r="C24" s="9" t="s">
        <v>729</v>
      </c>
      <c r="D24" s="9" t="s">
        <v>729</v>
      </c>
      <c r="E24" s="9" t="s">
        <v>729</v>
      </c>
      <c r="F24" s="9" t="s">
        <v>729</v>
      </c>
      <c r="G24" s="9" t="s">
        <v>729</v>
      </c>
      <c r="H24" s="9" t="s">
        <v>729</v>
      </c>
      <c r="I24" s="9" t="s">
        <v>729</v>
      </c>
      <c r="J24" s="9" t="s">
        <v>729</v>
      </c>
      <c r="K24" s="31" t="s">
        <v>89</v>
      </c>
      <c r="L24" s="31" t="s">
        <v>82</v>
      </c>
      <c r="M24" s="31" t="s">
        <v>82</v>
      </c>
      <c r="N24" s="31" t="s">
        <v>82</v>
      </c>
      <c r="O24" s="31" t="s">
        <v>82</v>
      </c>
      <c r="P24" s="31" t="s">
        <v>82</v>
      </c>
      <c r="Q24" s="31" t="s">
        <v>82</v>
      </c>
      <c r="R24" s="31" t="s">
        <v>82</v>
      </c>
      <c r="S24" s="31" t="s">
        <v>82</v>
      </c>
      <c r="T24" s="31" t="s">
        <v>82</v>
      </c>
      <c r="U24" s="63" t="s">
        <v>90</v>
      </c>
      <c r="V24" s="56"/>
      <c r="W24" s="43"/>
      <c r="X24" s="43"/>
      <c r="Y24" s="43"/>
      <c r="Z24" s="43"/>
      <c r="AA24" s="43"/>
      <c r="AB24" s="43"/>
      <c r="AC24" s="43"/>
      <c r="AD24" s="43"/>
      <c r="AE24" s="44"/>
    </row>
    <row r="25" spans="1:36" ht="15" thickBot="1" x14ac:dyDescent="0.4">
      <c r="A25" s="31">
        <f>'Gesamter Nährstoffoutput'!A28</f>
        <v>0</v>
      </c>
      <c r="B25" s="31">
        <f>'Gesamter Nährstoffoutput'!B28</f>
        <v>0</v>
      </c>
      <c r="C25" s="31">
        <f>'Gesamter Nährstoffoutput'!C28</f>
        <v>0</v>
      </c>
      <c r="D25" s="31">
        <f>'Gesamter Nährstoffoutput'!D28</f>
        <v>0</v>
      </c>
      <c r="E25" s="31">
        <f>'Gesamter Nährstoffoutput'!E28</f>
        <v>0</v>
      </c>
      <c r="F25" s="31">
        <f>'Gesamter Nährstoffoutput'!F28</f>
        <v>0</v>
      </c>
      <c r="G25" s="31">
        <f>'Gesamter Nährstoffoutput'!G28</f>
        <v>0</v>
      </c>
      <c r="H25" s="31">
        <f>'Gesamter Nährstoffoutput'!H28</f>
        <v>0</v>
      </c>
      <c r="I25" s="31">
        <f>'Gesamter Nährstoffoutput'!I28</f>
        <v>0</v>
      </c>
      <c r="J25" s="31">
        <f>'Gesamter Nährstoffoutput'!J28</f>
        <v>0</v>
      </c>
      <c r="K25" s="31">
        <f>1.4*F25+2.33*G25+0.72*E25+1.21*(I25/10000)-0.92*D25-1.75*H25-0.8*J25-B25</f>
        <v>0</v>
      </c>
      <c r="L25" s="31">
        <f>IF(A25&lt;&gt;0,A25/$P$17,0)</f>
        <v>0</v>
      </c>
      <c r="M25" s="31">
        <f t="shared" ref="M25:U25" si="5">IF(B25&lt;&gt;0,B25/$P$17,0)</f>
        <v>0</v>
      </c>
      <c r="N25" s="31">
        <f t="shared" si="5"/>
        <v>0</v>
      </c>
      <c r="O25" s="31">
        <f t="shared" si="5"/>
        <v>0</v>
      </c>
      <c r="P25" s="31">
        <f t="shared" si="5"/>
        <v>0</v>
      </c>
      <c r="Q25" s="31">
        <f t="shared" si="5"/>
        <v>0</v>
      </c>
      <c r="R25" s="31">
        <f t="shared" si="5"/>
        <v>0</v>
      </c>
      <c r="S25" s="31">
        <f t="shared" si="5"/>
        <v>0</v>
      </c>
      <c r="T25" s="31">
        <f t="shared" si="5"/>
        <v>0</v>
      </c>
      <c r="U25" s="31">
        <f t="shared" si="5"/>
        <v>0</v>
      </c>
      <c r="V25" s="56"/>
      <c r="W25" s="43"/>
      <c r="X25" s="43"/>
      <c r="Y25" s="43"/>
      <c r="Z25" s="43"/>
      <c r="AA25" s="43"/>
      <c r="AB25" s="43"/>
      <c r="AC25" s="43"/>
      <c r="AD25" s="43"/>
      <c r="AE25" s="44"/>
    </row>
    <row r="26" spans="1:36" s="1" customFormat="1" ht="16" thickBot="1" x14ac:dyDescent="0.4">
      <c r="A26" s="42" t="s">
        <v>79</v>
      </c>
      <c r="B26" s="43"/>
      <c r="C26" s="43"/>
      <c r="D26" s="43"/>
      <c r="E26" s="43"/>
      <c r="F26" s="43"/>
      <c r="G26" s="43"/>
      <c r="H26" s="43"/>
      <c r="I26" s="43"/>
      <c r="J26" s="43"/>
      <c r="K26" s="43"/>
      <c r="L26" s="42" t="s">
        <v>79</v>
      </c>
      <c r="M26" s="43"/>
      <c r="N26" s="43"/>
      <c r="O26" s="43"/>
      <c r="P26" s="43"/>
      <c r="Q26" s="43"/>
      <c r="R26" s="43"/>
      <c r="S26" s="43"/>
      <c r="T26" s="43"/>
      <c r="U26" s="43"/>
      <c r="V26" s="56"/>
      <c r="W26" s="43"/>
      <c r="X26" s="43"/>
      <c r="Y26" s="43"/>
      <c r="Z26" s="43"/>
      <c r="AA26" s="43"/>
      <c r="AB26" s="43"/>
      <c r="AC26" s="43"/>
      <c r="AD26" s="43"/>
      <c r="AE26" s="44"/>
      <c r="AF26" s="46"/>
      <c r="AG26" s="46"/>
      <c r="AH26" s="46"/>
      <c r="AI26" s="46"/>
      <c r="AJ26" s="46"/>
    </row>
    <row r="27" spans="1:36" ht="17.5" thickBot="1" x14ac:dyDescent="0.5">
      <c r="A27" s="6" t="s">
        <v>32</v>
      </c>
      <c r="B27" s="7" t="s">
        <v>13</v>
      </c>
      <c r="C27" s="7" t="s">
        <v>668</v>
      </c>
      <c r="D27" s="283" t="s">
        <v>670</v>
      </c>
      <c r="E27" s="283" t="s">
        <v>671</v>
      </c>
      <c r="F27" s="216" t="s">
        <v>16</v>
      </c>
      <c r="G27" s="216" t="s">
        <v>611</v>
      </c>
      <c r="H27" s="7" t="s">
        <v>18</v>
      </c>
      <c r="I27" s="7" t="s">
        <v>19</v>
      </c>
      <c r="J27" s="8" t="s">
        <v>20</v>
      </c>
      <c r="K27" s="48" t="s">
        <v>83</v>
      </c>
      <c r="L27" s="6" t="s">
        <v>32</v>
      </c>
      <c r="M27" s="7" t="s">
        <v>13</v>
      </c>
      <c r="N27" s="7" t="s">
        <v>668</v>
      </c>
      <c r="O27" s="283" t="s">
        <v>670</v>
      </c>
      <c r="P27" s="283" t="s">
        <v>671</v>
      </c>
      <c r="Q27" s="216" t="s">
        <v>16</v>
      </c>
      <c r="R27" s="216" t="s">
        <v>611</v>
      </c>
      <c r="S27" s="7" t="s">
        <v>18</v>
      </c>
      <c r="T27" s="7" t="s">
        <v>19</v>
      </c>
      <c r="U27" s="8" t="s">
        <v>20</v>
      </c>
      <c r="V27" s="56"/>
      <c r="W27" s="43"/>
      <c r="X27" s="43"/>
      <c r="Y27" s="43"/>
      <c r="Z27" s="43"/>
      <c r="AA27" s="43"/>
      <c r="AB27" s="43"/>
      <c r="AC27" s="43"/>
      <c r="AD27" s="43"/>
      <c r="AE27" s="44"/>
    </row>
    <row r="28" spans="1:36" ht="17.5" thickBot="1" x14ac:dyDescent="0.4">
      <c r="A28" s="9" t="s">
        <v>729</v>
      </c>
      <c r="B28" s="9" t="s">
        <v>729</v>
      </c>
      <c r="C28" s="9" t="s">
        <v>729</v>
      </c>
      <c r="D28" s="9" t="s">
        <v>729</v>
      </c>
      <c r="E28" s="9" t="s">
        <v>729</v>
      </c>
      <c r="F28" s="9" t="s">
        <v>729</v>
      </c>
      <c r="G28" s="9" t="s">
        <v>729</v>
      </c>
      <c r="H28" s="9" t="s">
        <v>729</v>
      </c>
      <c r="I28" s="9" t="s">
        <v>729</v>
      </c>
      <c r="J28" s="9" t="s">
        <v>729</v>
      </c>
      <c r="K28" s="49" t="s">
        <v>89</v>
      </c>
      <c r="L28" s="49" t="s">
        <v>82</v>
      </c>
      <c r="M28" s="49" t="s">
        <v>82</v>
      </c>
      <c r="N28" s="49" t="s">
        <v>82</v>
      </c>
      <c r="O28" s="49" t="s">
        <v>82</v>
      </c>
      <c r="P28" s="49" t="s">
        <v>82</v>
      </c>
      <c r="Q28" s="49" t="s">
        <v>82</v>
      </c>
      <c r="R28" s="49" t="s">
        <v>82</v>
      </c>
      <c r="S28" s="49" t="s">
        <v>82</v>
      </c>
      <c r="T28" s="49" t="s">
        <v>82</v>
      </c>
      <c r="U28" s="64" t="s">
        <v>90</v>
      </c>
      <c r="V28" s="56"/>
      <c r="W28" s="43"/>
      <c r="X28" s="43"/>
      <c r="Y28" s="43"/>
      <c r="Z28" s="43"/>
      <c r="AA28" s="43"/>
      <c r="AB28" s="43"/>
      <c r="AC28" s="43"/>
      <c r="AD28" s="43"/>
      <c r="AE28" s="44"/>
    </row>
    <row r="29" spans="1:36" ht="15" thickBot="1" x14ac:dyDescent="0.4">
      <c r="A29" s="49">
        <f>A21-A25</f>
        <v>0</v>
      </c>
      <c r="B29" s="49">
        <f t="shared" ref="B29:J29" si="6">B21-B25</f>
        <v>0</v>
      </c>
      <c r="C29" s="49">
        <f t="shared" si="6"/>
        <v>0</v>
      </c>
      <c r="D29" s="49">
        <f t="shared" si="6"/>
        <v>0</v>
      </c>
      <c r="E29" s="49">
        <f t="shared" si="6"/>
        <v>0</v>
      </c>
      <c r="F29" s="49">
        <f t="shared" si="6"/>
        <v>0</v>
      </c>
      <c r="G29" s="49">
        <f t="shared" si="6"/>
        <v>0</v>
      </c>
      <c r="H29" s="49">
        <f t="shared" si="6"/>
        <v>0</v>
      </c>
      <c r="I29" s="49">
        <f t="shared" si="6"/>
        <v>0</v>
      </c>
      <c r="J29" s="49">
        <f t="shared" si="6"/>
        <v>0</v>
      </c>
      <c r="K29" s="49">
        <f>1.4*F29+2.33*G29+0.72*E29+1.21*(I29/10000)-0.92*D29-1.75*H29-0.8*J29-B29</f>
        <v>0</v>
      </c>
      <c r="L29" s="49">
        <f>IF(A29&lt;&gt;0,A29/$P$17,0)</f>
        <v>0</v>
      </c>
      <c r="M29" s="49">
        <f t="shared" ref="M29:U29" si="7">IF(B29&lt;&gt;0,B29/$P$17,0)</f>
        <v>0</v>
      </c>
      <c r="N29" s="49">
        <f t="shared" si="7"/>
        <v>0</v>
      </c>
      <c r="O29" s="49">
        <f t="shared" si="7"/>
        <v>0</v>
      </c>
      <c r="P29" s="49">
        <f t="shared" si="7"/>
        <v>0</v>
      </c>
      <c r="Q29" s="49">
        <f t="shared" si="7"/>
        <v>0</v>
      </c>
      <c r="R29" s="49">
        <f t="shared" si="7"/>
        <v>0</v>
      </c>
      <c r="S29" s="49">
        <f t="shared" si="7"/>
        <v>0</v>
      </c>
      <c r="T29" s="49">
        <f t="shared" si="7"/>
        <v>0</v>
      </c>
      <c r="U29" s="49">
        <f t="shared" si="7"/>
        <v>0</v>
      </c>
      <c r="V29" s="56"/>
      <c r="W29" s="43"/>
      <c r="X29" s="43"/>
      <c r="Y29" s="43"/>
      <c r="Z29" s="43"/>
      <c r="AA29" s="43"/>
      <c r="AB29" s="43"/>
      <c r="AC29" s="43"/>
      <c r="AD29" s="43"/>
      <c r="AE29" s="44"/>
    </row>
    <row r="30" spans="1:36" s="1" customFormat="1" ht="21" x14ac:dyDescent="0.5">
      <c r="A30" s="39">
        <f>Betriebsdaten!$B$31</f>
        <v>2020</v>
      </c>
      <c r="B30" s="40"/>
      <c r="C30" s="40"/>
      <c r="D30" s="40"/>
      <c r="E30" s="40"/>
      <c r="F30" s="40"/>
      <c r="G30" s="40"/>
      <c r="H30" s="40"/>
      <c r="I30" s="40"/>
      <c r="J30" s="40"/>
      <c r="K30" s="40"/>
      <c r="L30" s="39"/>
      <c r="M30" s="40"/>
      <c r="N30" s="40"/>
      <c r="O30" s="40"/>
      <c r="P30" s="40"/>
      <c r="Q30" s="40"/>
      <c r="R30" s="40"/>
      <c r="S30" s="40"/>
      <c r="T30" s="40"/>
      <c r="U30" s="40"/>
      <c r="V30" s="56"/>
      <c r="W30" s="43"/>
      <c r="X30" s="43"/>
      <c r="Y30" s="43"/>
      <c r="Z30" s="43"/>
      <c r="AA30" s="43"/>
      <c r="AB30" s="43"/>
      <c r="AC30" s="43"/>
      <c r="AD30" s="43"/>
      <c r="AE30" s="44"/>
      <c r="AF30" s="46"/>
      <c r="AG30" s="46"/>
      <c r="AH30" s="46"/>
      <c r="AI30" s="46"/>
      <c r="AJ30" s="46"/>
    </row>
    <row r="31" spans="1:36" s="1" customFormat="1" ht="21" x14ac:dyDescent="0.5">
      <c r="A31" s="260"/>
      <c r="B31" s="43"/>
      <c r="C31" s="43"/>
      <c r="D31" s="43"/>
      <c r="E31" s="43"/>
      <c r="F31" s="43"/>
      <c r="G31" s="43"/>
      <c r="H31" s="43"/>
      <c r="I31" s="43"/>
      <c r="J31" s="43"/>
      <c r="K31" s="43"/>
      <c r="L31" s="71" t="s">
        <v>85</v>
      </c>
      <c r="M31" s="43"/>
      <c r="N31" s="43"/>
      <c r="O31" s="43"/>
      <c r="P31" s="1490">
        <f>Betriebsdaten!$D$17+Betriebsdaten!$D$18+Betriebsdaten!$D$19+Betriebsdaten!$D$20</f>
        <v>0</v>
      </c>
      <c r="Q31" s="1490"/>
      <c r="R31" s="486" t="s">
        <v>10</v>
      </c>
      <c r="S31" s="43"/>
      <c r="T31" s="43"/>
      <c r="U31" s="43"/>
      <c r="V31" s="56"/>
      <c r="W31" s="43"/>
      <c r="X31" s="43"/>
      <c r="Y31" s="43"/>
      <c r="Z31" s="43"/>
      <c r="AA31" s="43"/>
      <c r="AB31" s="43"/>
      <c r="AC31" s="43"/>
      <c r="AD31" s="43"/>
      <c r="AE31" s="44"/>
      <c r="AF31" s="46"/>
      <c r="AG31" s="46"/>
      <c r="AH31" s="46"/>
      <c r="AI31" s="46"/>
      <c r="AJ31" s="46"/>
    </row>
    <row r="32" spans="1:36" s="1" customFormat="1" ht="16" thickBot="1" x14ac:dyDescent="0.4">
      <c r="A32" s="42" t="s">
        <v>76</v>
      </c>
      <c r="B32" s="43"/>
      <c r="C32" s="43"/>
      <c r="D32" s="43"/>
      <c r="E32" s="43"/>
      <c r="F32" s="43"/>
      <c r="G32" s="43"/>
      <c r="H32" s="43"/>
      <c r="I32" s="43"/>
      <c r="J32" s="43"/>
      <c r="K32" s="43"/>
      <c r="L32" s="42" t="s">
        <v>76</v>
      </c>
      <c r="M32" s="43"/>
      <c r="N32" s="43"/>
      <c r="O32" s="43"/>
      <c r="P32" s="43"/>
      <c r="Q32" s="43"/>
      <c r="R32" s="43"/>
      <c r="S32" s="43"/>
      <c r="T32" s="43"/>
      <c r="U32" s="43"/>
      <c r="V32" s="56"/>
      <c r="W32" s="43"/>
      <c r="X32" s="43"/>
      <c r="Y32" s="43"/>
      <c r="Z32" s="43"/>
      <c r="AA32" s="43"/>
      <c r="AB32" s="43"/>
      <c r="AC32" s="43"/>
      <c r="AD32" s="43"/>
      <c r="AE32" s="44"/>
      <c r="AF32" s="46"/>
      <c r="AG32" s="46"/>
      <c r="AH32" s="46"/>
      <c r="AI32" s="46"/>
      <c r="AJ32" s="46"/>
    </row>
    <row r="33" spans="1:36" ht="17.5" thickBot="1" x14ac:dyDescent="0.5">
      <c r="A33" s="14" t="s">
        <v>32</v>
      </c>
      <c r="B33" s="15" t="s">
        <v>13</v>
      </c>
      <c r="C33" s="15" t="s">
        <v>668</v>
      </c>
      <c r="D33" s="284" t="s">
        <v>670</v>
      </c>
      <c r="E33" s="284" t="s">
        <v>671</v>
      </c>
      <c r="F33" s="217" t="s">
        <v>16</v>
      </c>
      <c r="G33" s="217" t="s">
        <v>611</v>
      </c>
      <c r="H33" s="15" t="s">
        <v>18</v>
      </c>
      <c r="I33" s="15" t="s">
        <v>19</v>
      </c>
      <c r="J33" s="16" t="s">
        <v>20</v>
      </c>
      <c r="K33" s="34" t="s">
        <v>83</v>
      </c>
      <c r="L33" s="14" t="s">
        <v>32</v>
      </c>
      <c r="M33" s="15" t="s">
        <v>13</v>
      </c>
      <c r="N33" s="15" t="s">
        <v>668</v>
      </c>
      <c r="O33" s="284" t="s">
        <v>670</v>
      </c>
      <c r="P33" s="284" t="s">
        <v>671</v>
      </c>
      <c r="Q33" s="217" t="s">
        <v>16</v>
      </c>
      <c r="R33" s="217" t="s">
        <v>611</v>
      </c>
      <c r="S33" s="15" t="s">
        <v>18</v>
      </c>
      <c r="T33" s="15" t="s">
        <v>19</v>
      </c>
      <c r="U33" s="16" t="s">
        <v>20</v>
      </c>
      <c r="V33" s="56"/>
      <c r="W33" s="43"/>
      <c r="X33" s="43"/>
      <c r="Y33" s="43"/>
      <c r="Z33" s="43"/>
      <c r="AA33" s="43"/>
      <c r="AB33" s="43"/>
      <c r="AC33" s="43"/>
      <c r="AD33" s="43"/>
      <c r="AE33" s="44"/>
    </row>
    <row r="34" spans="1:36" ht="17.5" thickBot="1" x14ac:dyDescent="0.4">
      <c r="A34" s="17" t="s">
        <v>729</v>
      </c>
      <c r="B34" s="17" t="s">
        <v>729</v>
      </c>
      <c r="C34" s="17" t="s">
        <v>729</v>
      </c>
      <c r="D34" s="17" t="s">
        <v>729</v>
      </c>
      <c r="E34" s="17" t="s">
        <v>729</v>
      </c>
      <c r="F34" s="17" t="s">
        <v>729</v>
      </c>
      <c r="G34" s="17" t="s">
        <v>729</v>
      </c>
      <c r="H34" s="17" t="s">
        <v>729</v>
      </c>
      <c r="I34" s="17" t="s">
        <v>729</v>
      </c>
      <c r="J34" s="17" t="s">
        <v>729</v>
      </c>
      <c r="K34" s="35" t="s">
        <v>89</v>
      </c>
      <c r="L34" s="35" t="s">
        <v>82</v>
      </c>
      <c r="M34" s="35" t="s">
        <v>82</v>
      </c>
      <c r="N34" s="35" t="s">
        <v>82</v>
      </c>
      <c r="O34" s="35" t="s">
        <v>82</v>
      </c>
      <c r="P34" s="35" t="s">
        <v>82</v>
      </c>
      <c r="Q34" s="35" t="s">
        <v>82</v>
      </c>
      <c r="R34" s="35" t="s">
        <v>82</v>
      </c>
      <c r="S34" s="35" t="s">
        <v>82</v>
      </c>
      <c r="T34" s="35" t="s">
        <v>82</v>
      </c>
      <c r="U34" s="65" t="s">
        <v>90</v>
      </c>
      <c r="V34" s="56"/>
      <c r="W34" s="43"/>
      <c r="X34" s="43"/>
      <c r="Y34" s="43"/>
      <c r="Z34" s="43"/>
      <c r="AA34" s="43"/>
      <c r="AB34" s="43"/>
      <c r="AC34" s="43"/>
      <c r="AD34" s="43"/>
      <c r="AE34" s="44"/>
    </row>
    <row r="35" spans="1:36" ht="15" thickBot="1" x14ac:dyDescent="0.4">
      <c r="A35" s="35">
        <f>'Gesamt Nährstoffinput'!A42</f>
        <v>0</v>
      </c>
      <c r="B35" s="35">
        <f>'Gesamt Nährstoffinput'!B42</f>
        <v>0</v>
      </c>
      <c r="C35" s="35">
        <f>'Gesamt Nährstoffinput'!C42</f>
        <v>0</v>
      </c>
      <c r="D35" s="35">
        <f>'Gesamt Nährstoffinput'!D42</f>
        <v>0</v>
      </c>
      <c r="E35" s="35">
        <f>'Gesamt Nährstoffinput'!E42</f>
        <v>0</v>
      </c>
      <c r="F35" s="35">
        <f>'Gesamt Nährstoffinput'!F42</f>
        <v>0</v>
      </c>
      <c r="G35" s="35">
        <f>'Gesamt Nährstoffinput'!G42</f>
        <v>0</v>
      </c>
      <c r="H35" s="35">
        <f>'Gesamt Nährstoffinput'!H42</f>
        <v>0</v>
      </c>
      <c r="I35" s="35">
        <f>'Gesamt Nährstoffinput'!I42</f>
        <v>0</v>
      </c>
      <c r="J35" s="35">
        <f>'Gesamt Nährstoffinput'!J42</f>
        <v>0</v>
      </c>
      <c r="K35" s="35">
        <f>1.4*F35+2.33*G35+0.72*E35+1.21*(I35/10000)-0.92*D35-1.75*H35-0.8*J35-B35</f>
        <v>0</v>
      </c>
      <c r="L35" s="35">
        <f>IF(A35&lt;&gt;0,A35/$P$31,0)</f>
        <v>0</v>
      </c>
      <c r="M35" s="35">
        <f t="shared" ref="M35:U35" si="8">IF(B35&lt;&gt;0,B35/$P$31,0)</f>
        <v>0</v>
      </c>
      <c r="N35" s="35">
        <f t="shared" si="8"/>
        <v>0</v>
      </c>
      <c r="O35" s="35">
        <f t="shared" si="8"/>
        <v>0</v>
      </c>
      <c r="P35" s="35">
        <f t="shared" si="8"/>
        <v>0</v>
      </c>
      <c r="Q35" s="35">
        <f t="shared" si="8"/>
        <v>0</v>
      </c>
      <c r="R35" s="35">
        <f t="shared" si="8"/>
        <v>0</v>
      </c>
      <c r="S35" s="35">
        <f t="shared" si="8"/>
        <v>0</v>
      </c>
      <c r="T35" s="35">
        <f t="shared" si="8"/>
        <v>0</v>
      </c>
      <c r="U35" s="35">
        <f t="shared" si="8"/>
        <v>0</v>
      </c>
      <c r="V35" s="56"/>
      <c r="W35" s="43"/>
      <c r="X35" s="43"/>
      <c r="Y35" s="43"/>
      <c r="Z35" s="43"/>
      <c r="AA35" s="43"/>
      <c r="AB35" s="43"/>
      <c r="AC35" s="43"/>
      <c r="AD35" s="43"/>
      <c r="AE35" s="44"/>
    </row>
    <row r="36" spans="1:36" s="1" customFormat="1" ht="16" thickBot="1" x14ac:dyDescent="0.4">
      <c r="A36" s="42" t="s">
        <v>682</v>
      </c>
      <c r="B36" s="43"/>
      <c r="C36" s="43"/>
      <c r="D36" s="43"/>
      <c r="E36" s="43"/>
      <c r="F36" s="43"/>
      <c r="G36" s="43"/>
      <c r="H36" s="43"/>
      <c r="I36" s="43"/>
      <c r="J36" s="43"/>
      <c r="K36" s="43"/>
      <c r="L36" s="42" t="s">
        <v>682</v>
      </c>
      <c r="M36" s="43"/>
      <c r="N36" s="43"/>
      <c r="O36" s="43"/>
      <c r="P36" s="43"/>
      <c r="Q36" s="43"/>
      <c r="R36" s="43"/>
      <c r="S36" s="43"/>
      <c r="T36" s="43"/>
      <c r="U36" s="43"/>
      <c r="V36" s="56"/>
      <c r="W36" s="43"/>
      <c r="X36" s="43"/>
      <c r="Y36" s="43"/>
      <c r="Z36" s="43"/>
      <c r="AA36" s="43"/>
      <c r="AB36" s="43"/>
      <c r="AC36" s="43"/>
      <c r="AD36" s="43"/>
      <c r="AE36" s="44"/>
      <c r="AF36" s="46"/>
      <c r="AG36" s="46"/>
      <c r="AH36" s="46"/>
      <c r="AI36" s="46"/>
      <c r="AJ36" s="46"/>
    </row>
    <row r="37" spans="1:36" ht="17.5" thickBot="1" x14ac:dyDescent="0.5">
      <c r="A37" s="14" t="s">
        <v>32</v>
      </c>
      <c r="B37" s="15" t="s">
        <v>13</v>
      </c>
      <c r="C37" s="15" t="s">
        <v>668</v>
      </c>
      <c r="D37" s="284" t="s">
        <v>670</v>
      </c>
      <c r="E37" s="284" t="s">
        <v>671</v>
      </c>
      <c r="F37" s="217" t="s">
        <v>16</v>
      </c>
      <c r="G37" s="217" t="s">
        <v>611</v>
      </c>
      <c r="H37" s="15" t="s">
        <v>18</v>
      </c>
      <c r="I37" s="15" t="s">
        <v>19</v>
      </c>
      <c r="J37" s="16" t="s">
        <v>20</v>
      </c>
      <c r="K37" s="34" t="s">
        <v>83</v>
      </c>
      <c r="L37" s="14" t="s">
        <v>32</v>
      </c>
      <c r="M37" s="15" t="s">
        <v>13</v>
      </c>
      <c r="N37" s="15" t="s">
        <v>668</v>
      </c>
      <c r="O37" s="284" t="s">
        <v>670</v>
      </c>
      <c r="P37" s="284" t="s">
        <v>671</v>
      </c>
      <c r="Q37" s="217" t="s">
        <v>16</v>
      </c>
      <c r="R37" s="217" t="s">
        <v>611</v>
      </c>
      <c r="S37" s="15" t="s">
        <v>18</v>
      </c>
      <c r="T37" s="15" t="s">
        <v>19</v>
      </c>
      <c r="U37" s="16" t="s">
        <v>20</v>
      </c>
      <c r="V37" s="56"/>
      <c r="W37" s="43"/>
      <c r="X37" s="43"/>
      <c r="Y37" s="43"/>
      <c r="Z37" s="43"/>
      <c r="AA37" s="43"/>
      <c r="AB37" s="43"/>
      <c r="AC37" s="43"/>
      <c r="AD37" s="43"/>
      <c r="AE37" s="44"/>
    </row>
    <row r="38" spans="1:36" ht="17.5" thickBot="1" x14ac:dyDescent="0.4">
      <c r="A38" s="17" t="s">
        <v>729</v>
      </c>
      <c r="B38" s="17" t="s">
        <v>729</v>
      </c>
      <c r="C38" s="17" t="s">
        <v>729</v>
      </c>
      <c r="D38" s="17" t="s">
        <v>729</v>
      </c>
      <c r="E38" s="17" t="s">
        <v>729</v>
      </c>
      <c r="F38" s="17" t="s">
        <v>729</v>
      </c>
      <c r="G38" s="17" t="s">
        <v>729</v>
      </c>
      <c r="H38" s="17" t="s">
        <v>729</v>
      </c>
      <c r="I38" s="17" t="s">
        <v>729</v>
      </c>
      <c r="J38" s="17" t="s">
        <v>729</v>
      </c>
      <c r="K38" s="35" t="s">
        <v>89</v>
      </c>
      <c r="L38" s="35" t="s">
        <v>82</v>
      </c>
      <c r="M38" s="35" t="s">
        <v>82</v>
      </c>
      <c r="N38" s="35" t="s">
        <v>82</v>
      </c>
      <c r="O38" s="35" t="s">
        <v>82</v>
      </c>
      <c r="P38" s="35" t="s">
        <v>82</v>
      </c>
      <c r="Q38" s="35" t="s">
        <v>82</v>
      </c>
      <c r="R38" s="35" t="s">
        <v>82</v>
      </c>
      <c r="S38" s="35" t="s">
        <v>82</v>
      </c>
      <c r="T38" s="35" t="s">
        <v>82</v>
      </c>
      <c r="U38" s="65" t="s">
        <v>90</v>
      </c>
      <c r="V38" s="56"/>
      <c r="W38" s="43"/>
      <c r="X38" s="43"/>
      <c r="Y38" s="43"/>
      <c r="Z38" s="43"/>
      <c r="AA38" s="43"/>
      <c r="AB38" s="43"/>
      <c r="AC38" s="43"/>
      <c r="AD38" s="43"/>
      <c r="AE38" s="44"/>
    </row>
    <row r="39" spans="1:36" ht="15" thickBot="1" x14ac:dyDescent="0.4">
      <c r="A39" s="35">
        <f>'Gesamter Nährstoffoutput'!A42</f>
        <v>0</v>
      </c>
      <c r="B39" s="35">
        <f>'Gesamter Nährstoffoutput'!B42</f>
        <v>0</v>
      </c>
      <c r="C39" s="35">
        <f>'Gesamter Nährstoffoutput'!C42</f>
        <v>0</v>
      </c>
      <c r="D39" s="35">
        <f>'Gesamter Nährstoffoutput'!D42</f>
        <v>0</v>
      </c>
      <c r="E39" s="35">
        <f>'Gesamter Nährstoffoutput'!E42</f>
        <v>0</v>
      </c>
      <c r="F39" s="35">
        <f>'Gesamter Nährstoffoutput'!F42</f>
        <v>0</v>
      </c>
      <c r="G39" s="35">
        <f>'Gesamter Nährstoffoutput'!G42</f>
        <v>0</v>
      </c>
      <c r="H39" s="35">
        <f>'Gesamter Nährstoffoutput'!H42</f>
        <v>0</v>
      </c>
      <c r="I39" s="35">
        <f>'Gesamter Nährstoffoutput'!I42</f>
        <v>0</v>
      </c>
      <c r="J39" s="35">
        <f>'Gesamter Nährstoffoutput'!J42</f>
        <v>0</v>
      </c>
      <c r="K39" s="35">
        <f>1.4*F39+2.33*G39+0.72*E39+1.21*(I39/10000)-0.92*D39-1.75*H39-0.8*J39-B39</f>
        <v>0</v>
      </c>
      <c r="L39" s="35">
        <f>IF(A39&lt;&gt;0,A39/$P$31,0)</f>
        <v>0</v>
      </c>
      <c r="M39" s="35">
        <f t="shared" ref="M39:U39" si="9">IF(B39&lt;&gt;0,B39/$P$31,0)</f>
        <v>0</v>
      </c>
      <c r="N39" s="35">
        <f t="shared" si="9"/>
        <v>0</v>
      </c>
      <c r="O39" s="35">
        <f t="shared" si="9"/>
        <v>0</v>
      </c>
      <c r="P39" s="35">
        <f t="shared" si="9"/>
        <v>0</v>
      </c>
      <c r="Q39" s="35">
        <f t="shared" si="9"/>
        <v>0</v>
      </c>
      <c r="R39" s="35">
        <f t="shared" si="9"/>
        <v>0</v>
      </c>
      <c r="S39" s="35">
        <f t="shared" si="9"/>
        <v>0</v>
      </c>
      <c r="T39" s="35">
        <f t="shared" si="9"/>
        <v>0</v>
      </c>
      <c r="U39" s="35">
        <f t="shared" si="9"/>
        <v>0</v>
      </c>
      <c r="V39" s="56"/>
      <c r="W39" s="43"/>
      <c r="X39" s="43"/>
      <c r="Y39" s="43"/>
      <c r="Z39" s="43"/>
      <c r="AA39" s="43"/>
      <c r="AB39" s="43"/>
      <c r="AC39" s="43"/>
      <c r="AD39" s="43"/>
      <c r="AE39" s="44"/>
    </row>
    <row r="40" spans="1:36" s="1" customFormat="1" ht="16" thickBot="1" x14ac:dyDescent="0.4">
      <c r="A40" s="42" t="s">
        <v>79</v>
      </c>
      <c r="B40" s="43"/>
      <c r="C40" s="43"/>
      <c r="D40" s="43"/>
      <c r="E40" s="43"/>
      <c r="F40" s="43"/>
      <c r="G40" s="43"/>
      <c r="H40" s="43"/>
      <c r="I40" s="43"/>
      <c r="J40" s="43"/>
      <c r="K40" s="43"/>
      <c r="L40" s="42" t="s">
        <v>79</v>
      </c>
      <c r="M40" s="43"/>
      <c r="N40" s="43"/>
      <c r="O40" s="43"/>
      <c r="P40" s="43"/>
      <c r="Q40" s="43"/>
      <c r="R40" s="43"/>
      <c r="S40" s="43"/>
      <c r="T40" s="43"/>
      <c r="U40" s="43"/>
      <c r="V40" s="56"/>
      <c r="W40" s="43"/>
      <c r="X40" s="43"/>
      <c r="Y40" s="43"/>
      <c r="Z40" s="43"/>
      <c r="AA40" s="43"/>
      <c r="AB40" s="43"/>
      <c r="AC40" s="43"/>
      <c r="AD40" s="43"/>
      <c r="AE40" s="44"/>
      <c r="AF40" s="46"/>
      <c r="AG40" s="46"/>
      <c r="AH40" s="46"/>
      <c r="AI40" s="46"/>
      <c r="AJ40" s="46"/>
    </row>
    <row r="41" spans="1:36" ht="17.5" thickBot="1" x14ac:dyDescent="0.5">
      <c r="A41" s="14" t="s">
        <v>32</v>
      </c>
      <c r="B41" s="15" t="s">
        <v>13</v>
      </c>
      <c r="C41" s="15" t="s">
        <v>668</v>
      </c>
      <c r="D41" s="284" t="s">
        <v>670</v>
      </c>
      <c r="E41" s="284" t="s">
        <v>671</v>
      </c>
      <c r="F41" s="217" t="s">
        <v>16</v>
      </c>
      <c r="G41" s="217" t="s">
        <v>611</v>
      </c>
      <c r="H41" s="15" t="s">
        <v>18</v>
      </c>
      <c r="I41" s="15" t="s">
        <v>19</v>
      </c>
      <c r="J41" s="16" t="s">
        <v>20</v>
      </c>
      <c r="K41" s="52" t="s">
        <v>83</v>
      </c>
      <c r="L41" s="14" t="s">
        <v>32</v>
      </c>
      <c r="M41" s="15" t="s">
        <v>13</v>
      </c>
      <c r="N41" s="15" t="s">
        <v>668</v>
      </c>
      <c r="O41" s="284" t="s">
        <v>670</v>
      </c>
      <c r="P41" s="284" t="s">
        <v>671</v>
      </c>
      <c r="Q41" s="217" t="s">
        <v>16</v>
      </c>
      <c r="R41" s="217" t="s">
        <v>611</v>
      </c>
      <c r="S41" s="15" t="s">
        <v>18</v>
      </c>
      <c r="T41" s="15" t="s">
        <v>19</v>
      </c>
      <c r="U41" s="16" t="s">
        <v>20</v>
      </c>
      <c r="V41" s="56"/>
      <c r="W41" s="43"/>
      <c r="X41" s="43"/>
      <c r="Y41" s="43"/>
      <c r="Z41" s="43"/>
      <c r="AA41" s="43"/>
      <c r="AB41" s="43"/>
      <c r="AC41" s="43"/>
      <c r="AD41" s="43"/>
      <c r="AE41" s="44"/>
    </row>
    <row r="42" spans="1:36" ht="17.5" thickBot="1" x14ac:dyDescent="0.4">
      <c r="A42" s="17" t="s">
        <v>729</v>
      </c>
      <c r="B42" s="17" t="s">
        <v>729</v>
      </c>
      <c r="C42" s="17" t="s">
        <v>729</v>
      </c>
      <c r="D42" s="17" t="s">
        <v>729</v>
      </c>
      <c r="E42" s="17" t="s">
        <v>729</v>
      </c>
      <c r="F42" s="17" t="s">
        <v>729</v>
      </c>
      <c r="G42" s="17" t="s">
        <v>729</v>
      </c>
      <c r="H42" s="17" t="s">
        <v>729</v>
      </c>
      <c r="I42" s="17" t="s">
        <v>729</v>
      </c>
      <c r="J42" s="17" t="s">
        <v>729</v>
      </c>
      <c r="K42" s="53" t="s">
        <v>89</v>
      </c>
      <c r="L42" s="53" t="s">
        <v>82</v>
      </c>
      <c r="M42" s="53" t="s">
        <v>82</v>
      </c>
      <c r="N42" s="53" t="s">
        <v>82</v>
      </c>
      <c r="O42" s="53" t="s">
        <v>82</v>
      </c>
      <c r="P42" s="53" t="s">
        <v>82</v>
      </c>
      <c r="Q42" s="53" t="s">
        <v>82</v>
      </c>
      <c r="R42" s="53" t="s">
        <v>82</v>
      </c>
      <c r="S42" s="53" t="s">
        <v>82</v>
      </c>
      <c r="T42" s="53" t="s">
        <v>82</v>
      </c>
      <c r="U42" s="66" t="s">
        <v>90</v>
      </c>
      <c r="V42" s="56"/>
      <c r="W42" s="43"/>
      <c r="X42" s="43"/>
      <c r="Y42" s="43"/>
      <c r="Z42" s="43"/>
      <c r="AA42" s="43"/>
      <c r="AB42" s="43"/>
      <c r="AC42" s="43"/>
      <c r="AD42" s="43"/>
      <c r="AE42" s="44"/>
    </row>
    <row r="43" spans="1:36" ht="15" thickBot="1" x14ac:dyDescent="0.4">
      <c r="A43" s="53">
        <f>A35-A39</f>
        <v>0</v>
      </c>
      <c r="B43" s="53">
        <f t="shared" ref="B43:J43" si="10">B35-B39</f>
        <v>0</v>
      </c>
      <c r="C43" s="53">
        <f t="shared" si="10"/>
        <v>0</v>
      </c>
      <c r="D43" s="53">
        <f t="shared" si="10"/>
        <v>0</v>
      </c>
      <c r="E43" s="53">
        <f t="shared" si="10"/>
        <v>0</v>
      </c>
      <c r="F43" s="53">
        <f t="shared" si="10"/>
        <v>0</v>
      </c>
      <c r="G43" s="53">
        <f t="shared" si="10"/>
        <v>0</v>
      </c>
      <c r="H43" s="53">
        <f t="shared" si="10"/>
        <v>0</v>
      </c>
      <c r="I43" s="53">
        <f t="shared" si="10"/>
        <v>0</v>
      </c>
      <c r="J43" s="53">
        <f t="shared" si="10"/>
        <v>0</v>
      </c>
      <c r="K43" s="53">
        <f>1.4*F43+2.33*G43+0.72*E43+1.21*(I43/10000)-0.92*D43-1.75*H43-0.8*J43-B43</f>
        <v>0</v>
      </c>
      <c r="L43" s="53">
        <f>IF(A43&lt;&gt;0,A43/$P$31,0)</f>
        <v>0</v>
      </c>
      <c r="M43" s="53">
        <f t="shared" ref="M43:U43" si="11">IF(B43&lt;&gt;0,B43/$P$31,0)</f>
        <v>0</v>
      </c>
      <c r="N43" s="53">
        <f t="shared" si="11"/>
        <v>0</v>
      </c>
      <c r="O43" s="53">
        <f t="shared" si="11"/>
        <v>0</v>
      </c>
      <c r="P43" s="53">
        <f t="shared" si="11"/>
        <v>0</v>
      </c>
      <c r="Q43" s="53">
        <f t="shared" si="11"/>
        <v>0</v>
      </c>
      <c r="R43" s="53">
        <f t="shared" si="11"/>
        <v>0</v>
      </c>
      <c r="S43" s="53">
        <f t="shared" si="11"/>
        <v>0</v>
      </c>
      <c r="T43" s="53">
        <f t="shared" si="11"/>
        <v>0</v>
      </c>
      <c r="U43" s="53">
        <f t="shared" si="11"/>
        <v>0</v>
      </c>
      <c r="V43" s="56"/>
      <c r="W43" s="43"/>
      <c r="X43" s="43"/>
      <c r="Y43" s="43"/>
      <c r="Z43" s="43"/>
      <c r="AA43" s="43"/>
      <c r="AB43" s="43"/>
      <c r="AC43" s="43"/>
      <c r="AD43" s="43"/>
      <c r="AE43" s="44"/>
    </row>
    <row r="44" spans="1:36" s="1" customFormat="1" ht="21" x14ac:dyDescent="0.5">
      <c r="A44" s="39" t="s">
        <v>36</v>
      </c>
      <c r="B44" s="40"/>
      <c r="C44" s="40"/>
      <c r="D44" s="40"/>
      <c r="E44" s="40"/>
      <c r="F44" s="40"/>
      <c r="G44" s="40"/>
      <c r="H44" s="40"/>
      <c r="I44" s="40"/>
      <c r="J44" s="40"/>
      <c r="K44" s="40"/>
      <c r="L44" s="39" t="s">
        <v>36</v>
      </c>
      <c r="M44" s="40"/>
      <c r="N44" s="40"/>
      <c r="O44" s="40"/>
      <c r="P44" s="40"/>
      <c r="Q44" s="40"/>
      <c r="R44" s="40"/>
      <c r="S44" s="40"/>
      <c r="T44" s="40"/>
      <c r="U44" s="40"/>
      <c r="V44" s="56"/>
      <c r="W44" s="43"/>
      <c r="X44" s="43"/>
      <c r="Y44" s="43"/>
      <c r="Z44" s="43"/>
      <c r="AA44" s="43"/>
      <c r="AB44" s="43"/>
      <c r="AC44" s="43"/>
      <c r="AD44" s="43"/>
      <c r="AE44" s="44"/>
      <c r="AF44" s="46"/>
      <c r="AG44" s="46"/>
      <c r="AH44" s="46"/>
      <c r="AI44" s="46"/>
      <c r="AJ44" s="46"/>
    </row>
    <row r="45" spans="1:36" s="1" customFormat="1" ht="21" x14ac:dyDescent="0.5">
      <c r="A45" s="260"/>
      <c r="B45" s="43"/>
      <c r="C45" s="43"/>
      <c r="D45" s="43"/>
      <c r="E45" s="43"/>
      <c r="F45" s="43"/>
      <c r="G45" s="43"/>
      <c r="H45" s="43"/>
      <c r="I45" s="43"/>
      <c r="J45" s="43"/>
      <c r="K45" s="43"/>
      <c r="L45" s="71" t="s">
        <v>85</v>
      </c>
      <c r="M45" s="43"/>
      <c r="N45" s="43"/>
      <c r="O45" s="43"/>
      <c r="P45" s="1490">
        <f>AVERAGE(P3,P17,P31)</f>
        <v>0</v>
      </c>
      <c r="Q45" s="1490"/>
      <c r="R45" s="486" t="s">
        <v>10</v>
      </c>
      <c r="S45" s="43"/>
      <c r="T45" s="43"/>
      <c r="U45" s="43"/>
      <c r="V45" s="56"/>
      <c r="W45" s="43"/>
      <c r="X45" s="43"/>
      <c r="Y45" s="43"/>
      <c r="Z45" s="43"/>
      <c r="AA45" s="43"/>
      <c r="AB45" s="43"/>
      <c r="AC45" s="43"/>
      <c r="AD45" s="43"/>
      <c r="AE45" s="44"/>
      <c r="AF45" s="46"/>
      <c r="AG45" s="46"/>
      <c r="AH45" s="46"/>
      <c r="AI45" s="46"/>
      <c r="AJ45" s="46"/>
    </row>
    <row r="46" spans="1:36" s="1" customFormat="1" ht="16" thickBot="1" x14ac:dyDescent="0.4">
      <c r="A46" s="42" t="s">
        <v>76</v>
      </c>
      <c r="B46" s="43"/>
      <c r="C46" s="43"/>
      <c r="D46" s="43"/>
      <c r="E46" s="43"/>
      <c r="F46" s="43"/>
      <c r="G46" s="43"/>
      <c r="H46" s="43"/>
      <c r="I46" s="43"/>
      <c r="J46" s="43"/>
      <c r="K46" s="43"/>
      <c r="L46" s="42" t="s">
        <v>76</v>
      </c>
      <c r="M46" s="43"/>
      <c r="N46" s="43"/>
      <c r="O46" s="43"/>
      <c r="P46" s="43"/>
      <c r="Q46" s="43"/>
      <c r="R46" s="43"/>
      <c r="S46" s="43"/>
      <c r="T46" s="43"/>
      <c r="U46" s="43"/>
      <c r="V46" s="56"/>
      <c r="W46" s="43"/>
      <c r="X46" s="43"/>
      <c r="Y46" s="43"/>
      <c r="Z46" s="43"/>
      <c r="AA46" s="43"/>
      <c r="AB46" s="43"/>
      <c r="AC46" s="43"/>
      <c r="AD46" s="43"/>
      <c r="AE46" s="44"/>
      <c r="AF46" s="46"/>
      <c r="AG46" s="46"/>
      <c r="AH46" s="46"/>
      <c r="AI46" s="46"/>
      <c r="AJ46" s="46"/>
    </row>
    <row r="47" spans="1:36" ht="17.5" thickBot="1" x14ac:dyDescent="0.5">
      <c r="A47" s="10" t="s">
        <v>32</v>
      </c>
      <c r="B47" s="11" t="s">
        <v>13</v>
      </c>
      <c r="C47" s="11" t="s">
        <v>668</v>
      </c>
      <c r="D47" s="285" t="s">
        <v>670</v>
      </c>
      <c r="E47" s="285" t="s">
        <v>671</v>
      </c>
      <c r="F47" s="218" t="s">
        <v>16</v>
      </c>
      <c r="G47" s="218" t="s">
        <v>611</v>
      </c>
      <c r="H47" s="11" t="s">
        <v>18</v>
      </c>
      <c r="I47" s="11" t="s">
        <v>19</v>
      </c>
      <c r="J47" s="12" t="s">
        <v>20</v>
      </c>
      <c r="K47" s="36" t="s">
        <v>83</v>
      </c>
      <c r="L47" s="10" t="s">
        <v>32</v>
      </c>
      <c r="M47" s="11" t="s">
        <v>13</v>
      </c>
      <c r="N47" s="11" t="s">
        <v>668</v>
      </c>
      <c r="O47" s="285" t="s">
        <v>670</v>
      </c>
      <c r="P47" s="285" t="s">
        <v>671</v>
      </c>
      <c r="Q47" s="218" t="s">
        <v>16</v>
      </c>
      <c r="R47" s="218" t="s">
        <v>611</v>
      </c>
      <c r="S47" s="11" t="s">
        <v>18</v>
      </c>
      <c r="T47" s="11" t="s">
        <v>19</v>
      </c>
      <c r="U47" s="12" t="s">
        <v>20</v>
      </c>
      <c r="V47" s="56"/>
      <c r="W47" s="43"/>
      <c r="X47" s="43"/>
      <c r="Y47" s="43"/>
      <c r="Z47" s="43"/>
      <c r="AA47" s="43"/>
      <c r="AB47" s="43"/>
      <c r="AC47" s="43"/>
      <c r="AD47" s="43"/>
      <c r="AE47" s="44"/>
    </row>
    <row r="48" spans="1:36" ht="17.5" thickBot="1" x14ac:dyDescent="0.4">
      <c r="A48" s="13" t="s">
        <v>729</v>
      </c>
      <c r="B48" s="13" t="s">
        <v>729</v>
      </c>
      <c r="C48" s="13" t="s">
        <v>729</v>
      </c>
      <c r="D48" s="13" t="s">
        <v>729</v>
      </c>
      <c r="E48" s="13" t="s">
        <v>729</v>
      </c>
      <c r="F48" s="13" t="s">
        <v>729</v>
      </c>
      <c r="G48" s="13" t="s">
        <v>729</v>
      </c>
      <c r="H48" s="13" t="s">
        <v>729</v>
      </c>
      <c r="I48" s="13" t="s">
        <v>729</v>
      </c>
      <c r="J48" s="13" t="s">
        <v>729</v>
      </c>
      <c r="K48" s="37" t="s">
        <v>89</v>
      </c>
      <c r="L48" s="37" t="s">
        <v>82</v>
      </c>
      <c r="M48" s="37" t="s">
        <v>82</v>
      </c>
      <c r="N48" s="37" t="s">
        <v>82</v>
      </c>
      <c r="O48" s="37" t="s">
        <v>82</v>
      </c>
      <c r="P48" s="37" t="s">
        <v>82</v>
      </c>
      <c r="Q48" s="37" t="s">
        <v>82</v>
      </c>
      <c r="R48" s="37" t="s">
        <v>82</v>
      </c>
      <c r="S48" s="37" t="s">
        <v>82</v>
      </c>
      <c r="T48" s="37" t="s">
        <v>82</v>
      </c>
      <c r="U48" s="67" t="s">
        <v>90</v>
      </c>
      <c r="V48" s="56"/>
      <c r="W48" s="43"/>
      <c r="X48" s="43"/>
      <c r="Y48" s="43"/>
      <c r="Z48" s="43"/>
      <c r="AA48" s="43"/>
      <c r="AB48" s="43"/>
      <c r="AC48" s="43"/>
      <c r="AD48" s="43"/>
      <c r="AE48" s="44"/>
    </row>
    <row r="49" spans="1:36" ht="15" thickBot="1" x14ac:dyDescent="0.4">
      <c r="A49" s="37">
        <f>'Gesamt Nährstoffinput'!A56</f>
        <v>0</v>
      </c>
      <c r="B49" s="37">
        <f>'Gesamt Nährstoffinput'!B56</f>
        <v>0</v>
      </c>
      <c r="C49" s="37">
        <f>'Gesamt Nährstoffinput'!C56</f>
        <v>0</v>
      </c>
      <c r="D49" s="37">
        <f>'Gesamt Nährstoffinput'!D56</f>
        <v>0</v>
      </c>
      <c r="E49" s="37">
        <f>'Gesamt Nährstoffinput'!E56</f>
        <v>0</v>
      </c>
      <c r="F49" s="37">
        <f>'Gesamt Nährstoffinput'!F56</f>
        <v>0</v>
      </c>
      <c r="G49" s="37">
        <f>'Gesamt Nährstoffinput'!G56</f>
        <v>0</v>
      </c>
      <c r="H49" s="37">
        <f>'Gesamt Nährstoffinput'!H56</f>
        <v>0</v>
      </c>
      <c r="I49" s="37">
        <f>'Gesamt Nährstoffinput'!I56</f>
        <v>0</v>
      </c>
      <c r="J49" s="37">
        <f>'Gesamt Nährstoffinput'!J56</f>
        <v>0</v>
      </c>
      <c r="K49" s="37">
        <f>1.4*F49+2.33*G49+0.72*E49+1.21*(I49/10000)-0.92*D49-1.75*H49-0.8*J49-B49</f>
        <v>0</v>
      </c>
      <c r="L49" s="37">
        <f>IF(A49&lt;&gt;0,A49/$P$45,0)</f>
        <v>0</v>
      </c>
      <c r="M49" s="37">
        <f t="shared" ref="M49:U49" si="12">IF(B49&lt;&gt;0,B49/$P$45,0)</f>
        <v>0</v>
      </c>
      <c r="N49" s="37">
        <f t="shared" si="12"/>
        <v>0</v>
      </c>
      <c r="O49" s="37">
        <f t="shared" si="12"/>
        <v>0</v>
      </c>
      <c r="P49" s="37">
        <f t="shared" si="12"/>
        <v>0</v>
      </c>
      <c r="Q49" s="37">
        <f t="shared" si="12"/>
        <v>0</v>
      </c>
      <c r="R49" s="37">
        <f t="shared" si="12"/>
        <v>0</v>
      </c>
      <c r="S49" s="37">
        <f t="shared" si="12"/>
        <v>0</v>
      </c>
      <c r="T49" s="37">
        <f t="shared" si="12"/>
        <v>0</v>
      </c>
      <c r="U49" s="37">
        <f t="shared" si="12"/>
        <v>0</v>
      </c>
      <c r="V49" s="56"/>
      <c r="W49" s="43"/>
      <c r="X49" s="43"/>
      <c r="Y49" s="43"/>
      <c r="Z49" s="43"/>
      <c r="AA49" s="43"/>
      <c r="AB49" s="43"/>
      <c r="AC49" s="43"/>
      <c r="AD49" s="43"/>
      <c r="AE49" s="44"/>
    </row>
    <row r="50" spans="1:36" s="1" customFormat="1" ht="16" thickBot="1" x14ac:dyDescent="0.4">
      <c r="A50" s="42" t="s">
        <v>682</v>
      </c>
      <c r="B50" s="43"/>
      <c r="C50" s="43"/>
      <c r="D50" s="43"/>
      <c r="E50" s="43"/>
      <c r="F50" s="43"/>
      <c r="G50" s="43"/>
      <c r="H50" s="43"/>
      <c r="I50" s="43"/>
      <c r="J50" s="43"/>
      <c r="K50" s="43"/>
      <c r="L50" s="42" t="s">
        <v>682</v>
      </c>
      <c r="M50" s="43"/>
      <c r="N50" s="43"/>
      <c r="O50" s="43"/>
      <c r="P50" s="43"/>
      <c r="Q50" s="43"/>
      <c r="R50" s="43"/>
      <c r="S50" s="43"/>
      <c r="T50" s="43"/>
      <c r="U50" s="43"/>
      <c r="V50" s="56"/>
      <c r="W50" s="43"/>
      <c r="X50" s="43"/>
      <c r="Y50" s="43"/>
      <c r="Z50" s="43"/>
      <c r="AA50" s="43"/>
      <c r="AB50" s="43"/>
      <c r="AC50" s="43"/>
      <c r="AD50" s="43"/>
      <c r="AE50" s="44"/>
      <c r="AF50" s="46"/>
      <c r="AG50" s="46"/>
      <c r="AH50" s="46"/>
      <c r="AI50" s="46"/>
      <c r="AJ50" s="46"/>
    </row>
    <row r="51" spans="1:36" ht="17.5" thickBot="1" x14ac:dyDescent="0.5">
      <c r="A51" s="10" t="s">
        <v>32</v>
      </c>
      <c r="B51" s="11" t="s">
        <v>13</v>
      </c>
      <c r="C51" s="11" t="s">
        <v>668</v>
      </c>
      <c r="D51" s="285" t="s">
        <v>670</v>
      </c>
      <c r="E51" s="285" t="s">
        <v>671</v>
      </c>
      <c r="F51" s="218" t="s">
        <v>16</v>
      </c>
      <c r="G51" s="218" t="s">
        <v>611</v>
      </c>
      <c r="H51" s="11" t="s">
        <v>18</v>
      </c>
      <c r="I51" s="11" t="s">
        <v>19</v>
      </c>
      <c r="J51" s="12" t="s">
        <v>20</v>
      </c>
      <c r="K51" s="36" t="s">
        <v>83</v>
      </c>
      <c r="L51" s="10" t="s">
        <v>32</v>
      </c>
      <c r="M51" s="11" t="s">
        <v>13</v>
      </c>
      <c r="N51" s="11" t="s">
        <v>668</v>
      </c>
      <c r="O51" s="285" t="s">
        <v>670</v>
      </c>
      <c r="P51" s="285" t="s">
        <v>671</v>
      </c>
      <c r="Q51" s="218" t="s">
        <v>16</v>
      </c>
      <c r="R51" s="218" t="s">
        <v>611</v>
      </c>
      <c r="S51" s="11" t="s">
        <v>18</v>
      </c>
      <c r="T51" s="11" t="s">
        <v>19</v>
      </c>
      <c r="U51" s="12" t="s">
        <v>20</v>
      </c>
      <c r="V51" s="56"/>
      <c r="W51" s="43"/>
      <c r="X51" s="43"/>
      <c r="Y51" s="43"/>
      <c r="Z51" s="43"/>
      <c r="AA51" s="43"/>
      <c r="AB51" s="43"/>
      <c r="AC51" s="43"/>
      <c r="AD51" s="43"/>
      <c r="AE51" s="44"/>
    </row>
    <row r="52" spans="1:36" ht="17.5" thickBot="1" x14ac:dyDescent="0.4">
      <c r="A52" s="13" t="s">
        <v>729</v>
      </c>
      <c r="B52" s="13" t="s">
        <v>729</v>
      </c>
      <c r="C52" s="13" t="s">
        <v>729</v>
      </c>
      <c r="D52" s="13" t="s">
        <v>729</v>
      </c>
      <c r="E52" s="13" t="s">
        <v>729</v>
      </c>
      <c r="F52" s="13" t="s">
        <v>729</v>
      </c>
      <c r="G52" s="13" t="s">
        <v>729</v>
      </c>
      <c r="H52" s="13" t="s">
        <v>729</v>
      </c>
      <c r="I52" s="13" t="s">
        <v>729</v>
      </c>
      <c r="J52" s="13" t="s">
        <v>729</v>
      </c>
      <c r="K52" s="37" t="s">
        <v>89</v>
      </c>
      <c r="L52" s="37" t="s">
        <v>82</v>
      </c>
      <c r="M52" s="37" t="s">
        <v>82</v>
      </c>
      <c r="N52" s="37" t="s">
        <v>82</v>
      </c>
      <c r="O52" s="37" t="s">
        <v>82</v>
      </c>
      <c r="P52" s="37" t="s">
        <v>82</v>
      </c>
      <c r="Q52" s="37" t="s">
        <v>82</v>
      </c>
      <c r="R52" s="37" t="s">
        <v>82</v>
      </c>
      <c r="S52" s="37" t="s">
        <v>82</v>
      </c>
      <c r="T52" s="37" t="s">
        <v>82</v>
      </c>
      <c r="U52" s="67" t="s">
        <v>90</v>
      </c>
      <c r="V52" s="56"/>
      <c r="W52" s="43"/>
      <c r="X52" s="43"/>
      <c r="Y52" s="43"/>
      <c r="Z52" s="43"/>
      <c r="AA52" s="43"/>
      <c r="AB52" s="43"/>
      <c r="AC52" s="43"/>
      <c r="AD52" s="43"/>
      <c r="AE52" s="44"/>
    </row>
    <row r="53" spans="1:36" ht="15" thickBot="1" x14ac:dyDescent="0.4">
      <c r="A53" s="37">
        <f>'Gesamter Nährstoffoutput'!A56</f>
        <v>0</v>
      </c>
      <c r="B53" s="37">
        <f>'Gesamter Nährstoffoutput'!B56</f>
        <v>0</v>
      </c>
      <c r="C53" s="37">
        <f>'Gesamter Nährstoffoutput'!C56</f>
        <v>0</v>
      </c>
      <c r="D53" s="37">
        <f>'Gesamter Nährstoffoutput'!D56</f>
        <v>0</v>
      </c>
      <c r="E53" s="37">
        <f>'Gesamter Nährstoffoutput'!E56</f>
        <v>0</v>
      </c>
      <c r="F53" s="37">
        <f>'Gesamter Nährstoffoutput'!F56</f>
        <v>0</v>
      </c>
      <c r="G53" s="37">
        <f>'Gesamter Nährstoffoutput'!G56</f>
        <v>0</v>
      </c>
      <c r="H53" s="37">
        <f>'Gesamter Nährstoffoutput'!H56</f>
        <v>0</v>
      </c>
      <c r="I53" s="37">
        <f>'Gesamter Nährstoffoutput'!I56</f>
        <v>0</v>
      </c>
      <c r="J53" s="37">
        <f>'Gesamter Nährstoffoutput'!J56</f>
        <v>0</v>
      </c>
      <c r="K53" s="37">
        <f>1.4*F53+2.33*G53+0.72*E53+1.21*(I53/10000)-0.92*D53-1.75*H53-0.8*J53-B53</f>
        <v>0</v>
      </c>
      <c r="L53" s="37">
        <f>IF(A53&lt;&gt;0,A53/$P$45,0)</f>
        <v>0</v>
      </c>
      <c r="M53" s="37">
        <f t="shared" ref="M53:U53" si="13">IF(B53&lt;&gt;0,B53/$P$45,0)</f>
        <v>0</v>
      </c>
      <c r="N53" s="37">
        <f t="shared" si="13"/>
        <v>0</v>
      </c>
      <c r="O53" s="37">
        <f t="shared" si="13"/>
        <v>0</v>
      </c>
      <c r="P53" s="37">
        <f t="shared" si="13"/>
        <v>0</v>
      </c>
      <c r="Q53" s="37">
        <f t="shared" si="13"/>
        <v>0</v>
      </c>
      <c r="R53" s="37">
        <f t="shared" si="13"/>
        <v>0</v>
      </c>
      <c r="S53" s="37">
        <f t="shared" si="13"/>
        <v>0</v>
      </c>
      <c r="T53" s="37">
        <f t="shared" si="13"/>
        <v>0</v>
      </c>
      <c r="U53" s="37">
        <f t="shared" si="13"/>
        <v>0</v>
      </c>
      <c r="V53" s="56"/>
      <c r="W53" s="43"/>
      <c r="X53" s="43"/>
      <c r="Y53" s="43"/>
      <c r="Z53" s="43"/>
      <c r="AA53" s="43"/>
      <c r="AB53" s="43"/>
      <c r="AC53" s="43"/>
      <c r="AD53" s="43"/>
      <c r="AE53" s="44"/>
    </row>
    <row r="54" spans="1:36" s="1" customFormat="1" ht="16" thickBot="1" x14ac:dyDescent="0.4">
      <c r="A54" s="42" t="s">
        <v>79</v>
      </c>
      <c r="B54" s="43"/>
      <c r="C54" s="43"/>
      <c r="D54" s="43"/>
      <c r="E54" s="43"/>
      <c r="F54" s="43"/>
      <c r="G54" s="43"/>
      <c r="H54" s="43"/>
      <c r="I54" s="43"/>
      <c r="J54" s="43"/>
      <c r="K54" s="43"/>
      <c r="L54" s="42" t="s">
        <v>79</v>
      </c>
      <c r="M54" s="43"/>
      <c r="N54" s="43"/>
      <c r="O54" s="43"/>
      <c r="P54" s="43"/>
      <c r="Q54" s="43"/>
      <c r="R54" s="43"/>
      <c r="S54" s="43"/>
      <c r="T54" s="43"/>
      <c r="U54" s="43"/>
      <c r="V54" s="56"/>
      <c r="W54" s="43"/>
      <c r="X54" s="43"/>
      <c r="Y54" s="43"/>
      <c r="Z54" s="43"/>
      <c r="AA54" s="43"/>
      <c r="AB54" s="43"/>
      <c r="AC54" s="43"/>
      <c r="AD54" s="43"/>
      <c r="AE54" s="44"/>
      <c r="AF54" s="46"/>
      <c r="AG54" s="46"/>
      <c r="AH54" s="46"/>
      <c r="AI54" s="46"/>
      <c r="AJ54" s="46"/>
    </row>
    <row r="55" spans="1:36" ht="17.5" thickBot="1" x14ac:dyDescent="0.5">
      <c r="A55" s="10" t="s">
        <v>32</v>
      </c>
      <c r="B55" s="11" t="s">
        <v>13</v>
      </c>
      <c r="C55" s="11" t="s">
        <v>668</v>
      </c>
      <c r="D55" s="285" t="s">
        <v>670</v>
      </c>
      <c r="E55" s="285" t="s">
        <v>671</v>
      </c>
      <c r="F55" s="218" t="s">
        <v>16</v>
      </c>
      <c r="G55" s="218" t="s">
        <v>611</v>
      </c>
      <c r="H55" s="11" t="s">
        <v>18</v>
      </c>
      <c r="I55" s="11" t="s">
        <v>19</v>
      </c>
      <c r="J55" s="12" t="s">
        <v>20</v>
      </c>
      <c r="K55" s="54" t="s">
        <v>83</v>
      </c>
      <c r="L55" s="10" t="s">
        <v>32</v>
      </c>
      <c r="M55" s="11" t="s">
        <v>13</v>
      </c>
      <c r="N55" s="11" t="s">
        <v>668</v>
      </c>
      <c r="O55" s="285" t="s">
        <v>670</v>
      </c>
      <c r="P55" s="285" t="s">
        <v>671</v>
      </c>
      <c r="Q55" s="218" t="s">
        <v>16</v>
      </c>
      <c r="R55" s="218" t="s">
        <v>611</v>
      </c>
      <c r="S55" s="11" t="s">
        <v>18</v>
      </c>
      <c r="T55" s="11" t="s">
        <v>19</v>
      </c>
      <c r="U55" s="12" t="s">
        <v>20</v>
      </c>
      <c r="V55" s="56"/>
      <c r="W55" s="43"/>
      <c r="X55" s="43"/>
      <c r="Y55" s="43"/>
      <c r="Z55" s="43"/>
      <c r="AA55" s="43"/>
      <c r="AB55" s="43"/>
      <c r="AC55" s="43"/>
      <c r="AD55" s="43"/>
      <c r="AE55" s="44"/>
    </row>
    <row r="56" spans="1:36" ht="17.5" thickBot="1" x14ac:dyDescent="0.4">
      <c r="A56" s="13" t="s">
        <v>729</v>
      </c>
      <c r="B56" s="13" t="s">
        <v>729</v>
      </c>
      <c r="C56" s="13" t="s">
        <v>729</v>
      </c>
      <c r="D56" s="13" t="s">
        <v>729</v>
      </c>
      <c r="E56" s="13" t="s">
        <v>729</v>
      </c>
      <c r="F56" s="13" t="s">
        <v>729</v>
      </c>
      <c r="G56" s="13" t="s">
        <v>729</v>
      </c>
      <c r="H56" s="13" t="s">
        <v>729</v>
      </c>
      <c r="I56" s="13" t="s">
        <v>729</v>
      </c>
      <c r="J56" s="13" t="s">
        <v>729</v>
      </c>
      <c r="K56" s="55" t="s">
        <v>89</v>
      </c>
      <c r="L56" s="55" t="s">
        <v>82</v>
      </c>
      <c r="M56" s="55" t="s">
        <v>82</v>
      </c>
      <c r="N56" s="55" t="s">
        <v>82</v>
      </c>
      <c r="O56" s="55" t="s">
        <v>82</v>
      </c>
      <c r="P56" s="55" t="s">
        <v>82</v>
      </c>
      <c r="Q56" s="55" t="s">
        <v>82</v>
      </c>
      <c r="R56" s="55" t="s">
        <v>82</v>
      </c>
      <c r="S56" s="55" t="s">
        <v>82</v>
      </c>
      <c r="T56" s="55" t="s">
        <v>82</v>
      </c>
      <c r="U56" s="68" t="s">
        <v>90</v>
      </c>
      <c r="V56" s="56"/>
      <c r="W56" s="43"/>
      <c r="X56" s="43"/>
      <c r="Y56" s="43"/>
      <c r="Z56" s="43"/>
      <c r="AA56" s="43"/>
      <c r="AB56" s="43"/>
      <c r="AC56" s="43"/>
      <c r="AD56" s="43"/>
      <c r="AE56" s="44"/>
    </row>
    <row r="57" spans="1:36" ht="15" thickBot="1" x14ac:dyDescent="0.4">
      <c r="A57" s="55">
        <f>A49-A53</f>
        <v>0</v>
      </c>
      <c r="B57" s="55">
        <f t="shared" ref="B57:J57" si="14">B49-B53</f>
        <v>0</v>
      </c>
      <c r="C57" s="55">
        <f t="shared" si="14"/>
        <v>0</v>
      </c>
      <c r="D57" s="55">
        <f t="shared" si="14"/>
        <v>0</v>
      </c>
      <c r="E57" s="55">
        <f t="shared" si="14"/>
        <v>0</v>
      </c>
      <c r="F57" s="55">
        <f t="shared" si="14"/>
        <v>0</v>
      </c>
      <c r="G57" s="55">
        <f t="shared" si="14"/>
        <v>0</v>
      </c>
      <c r="H57" s="55">
        <f t="shared" si="14"/>
        <v>0</v>
      </c>
      <c r="I57" s="55">
        <f t="shared" si="14"/>
        <v>0</v>
      </c>
      <c r="J57" s="55">
        <f t="shared" si="14"/>
        <v>0</v>
      </c>
      <c r="K57" s="55">
        <f>1.4*F57+2.33*G57+0.72*E57+1.21*(I57/10000)-0.92*D57-1.75*H57-0.8*J57-B57</f>
        <v>0</v>
      </c>
      <c r="L57" s="55">
        <f>IF(A67&lt;&gt;0,A57/$P$45,0)</f>
        <v>0</v>
      </c>
      <c r="M57" s="55">
        <f t="shared" ref="M57:U57" si="15">IF(B67&lt;&gt;0,B57/$P$45,0)</f>
        <v>0</v>
      </c>
      <c r="N57" s="55">
        <f t="shared" si="15"/>
        <v>0</v>
      </c>
      <c r="O57" s="55">
        <f t="shared" si="15"/>
        <v>0</v>
      </c>
      <c r="P57" s="55">
        <f t="shared" si="15"/>
        <v>0</v>
      </c>
      <c r="Q57" s="55">
        <f t="shared" si="15"/>
        <v>0</v>
      </c>
      <c r="R57" s="55">
        <f t="shared" si="15"/>
        <v>0</v>
      </c>
      <c r="S57" s="55">
        <f t="shared" si="15"/>
        <v>0</v>
      </c>
      <c r="T57" s="55">
        <f t="shared" si="15"/>
        <v>0</v>
      </c>
      <c r="U57" s="55">
        <f t="shared" si="15"/>
        <v>0</v>
      </c>
      <c r="V57" s="57"/>
      <c r="W57" s="58"/>
      <c r="X57" s="58"/>
      <c r="Y57" s="58"/>
      <c r="Z57" s="58"/>
      <c r="AA57" s="58"/>
      <c r="AB57" s="58"/>
      <c r="AC57" s="58"/>
      <c r="AD57" s="58"/>
      <c r="AE57" s="59"/>
    </row>
    <row r="58" spans="1:36" s="1" customFormat="1" x14ac:dyDescent="0.35">
      <c r="A58" s="45"/>
      <c r="B58" s="45"/>
      <c r="C58" s="45"/>
      <c r="D58" s="45"/>
      <c r="E58" s="45"/>
      <c r="F58" s="45"/>
      <c r="G58" s="45"/>
      <c r="H58" s="45"/>
      <c r="I58" s="45"/>
      <c r="J58" s="45"/>
      <c r="K58" s="45"/>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row>
    <row r="59" spans="1:36" s="1" customFormat="1" x14ac:dyDescent="0.35">
      <c r="A59" s="45"/>
      <c r="B59" s="45"/>
      <c r="C59" s="45"/>
      <c r="D59" s="45"/>
      <c r="E59" s="45"/>
      <c r="F59" s="45"/>
      <c r="G59" s="45"/>
      <c r="H59" s="45"/>
      <c r="I59" s="45"/>
      <c r="J59" s="45"/>
      <c r="K59" s="45"/>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row>
    <row r="60" spans="1:36" x14ac:dyDescent="0.35">
      <c r="A60" s="45"/>
      <c r="B60" s="45"/>
      <c r="C60" s="45"/>
      <c r="D60" s="45"/>
      <c r="E60" s="45"/>
      <c r="F60" s="45"/>
      <c r="G60" s="45"/>
      <c r="H60" s="45"/>
      <c r="I60" s="45"/>
      <c r="J60" s="45"/>
      <c r="K60" s="45"/>
    </row>
    <row r="61" spans="1:36" x14ac:dyDescent="0.35">
      <c r="A61" s="45"/>
      <c r="B61" s="45"/>
      <c r="C61" s="45"/>
      <c r="D61" s="45"/>
      <c r="E61" s="45"/>
      <c r="F61" s="45"/>
      <c r="G61" s="45"/>
      <c r="H61" s="45"/>
      <c r="I61" s="45"/>
      <c r="J61" s="45"/>
      <c r="K61" s="45"/>
    </row>
    <row r="62" spans="1:36" x14ac:dyDescent="0.35">
      <c r="A62" s="45"/>
      <c r="B62" s="45"/>
      <c r="C62" s="45"/>
      <c r="D62" s="45"/>
      <c r="E62" s="45"/>
      <c r="F62" s="45"/>
      <c r="G62" s="45"/>
      <c r="H62" s="45"/>
      <c r="I62" s="45"/>
      <c r="J62" s="45"/>
      <c r="K62" s="45"/>
    </row>
    <row r="63" spans="1:36" x14ac:dyDescent="0.35">
      <c r="A63" s="45"/>
      <c r="B63" s="45"/>
      <c r="C63" s="45"/>
      <c r="D63" s="45"/>
      <c r="E63" s="45"/>
      <c r="F63" s="45"/>
      <c r="G63" s="45"/>
      <c r="H63" s="45"/>
      <c r="I63" s="45"/>
      <c r="J63" s="45"/>
      <c r="K63" s="45"/>
    </row>
    <row r="64" spans="1:36" x14ac:dyDescent="0.35">
      <c r="A64" s="45"/>
      <c r="B64" s="45"/>
      <c r="C64" s="45"/>
      <c r="D64" s="45"/>
      <c r="E64" s="45"/>
      <c r="F64" s="45"/>
      <c r="G64" s="45"/>
      <c r="H64" s="45"/>
      <c r="I64" s="45"/>
      <c r="J64" s="45"/>
      <c r="K64" s="45"/>
    </row>
    <row r="65" spans="1:11" x14ac:dyDescent="0.35">
      <c r="A65" s="45"/>
      <c r="B65" s="45"/>
      <c r="C65" s="45"/>
      <c r="D65" s="45"/>
      <c r="E65" s="45"/>
      <c r="F65" s="45"/>
      <c r="G65" s="45"/>
      <c r="H65" s="45"/>
      <c r="I65" s="45"/>
      <c r="J65" s="45"/>
      <c r="K65" s="45"/>
    </row>
    <row r="66" spans="1:11" x14ac:dyDescent="0.35">
      <c r="A66" s="45"/>
      <c r="B66" s="45"/>
      <c r="C66" s="45"/>
      <c r="D66" s="45"/>
      <c r="E66" s="45"/>
      <c r="F66" s="45"/>
      <c r="G66" s="45"/>
      <c r="H66" s="45"/>
      <c r="I66" s="45"/>
      <c r="J66" s="45"/>
      <c r="K66" s="45"/>
    </row>
    <row r="67" spans="1:11" x14ac:dyDescent="0.35">
      <c r="A67" s="45"/>
      <c r="B67" s="45"/>
      <c r="C67" s="45"/>
      <c r="D67" s="45"/>
      <c r="E67" s="45"/>
      <c r="F67" s="45"/>
      <c r="G67" s="45"/>
      <c r="H67" s="45"/>
      <c r="I67" s="45"/>
      <c r="J67" s="45"/>
      <c r="K67" s="45"/>
    </row>
    <row r="68" spans="1:11" x14ac:dyDescent="0.35">
      <c r="A68" s="45"/>
      <c r="B68" s="45"/>
      <c r="C68" s="45"/>
      <c r="D68" s="45"/>
      <c r="E68" s="45"/>
      <c r="F68" s="45"/>
      <c r="G68" s="45"/>
      <c r="H68" s="45"/>
      <c r="I68" s="45"/>
      <c r="J68" s="45"/>
      <c r="K68" s="45"/>
    </row>
    <row r="69" spans="1:11" x14ac:dyDescent="0.35">
      <c r="A69" s="45"/>
      <c r="B69" s="45"/>
      <c r="C69" s="45"/>
      <c r="D69" s="45"/>
      <c r="E69" s="45"/>
      <c r="F69" s="45"/>
      <c r="G69" s="45"/>
      <c r="H69" s="45"/>
      <c r="I69" s="45"/>
      <c r="J69" s="45"/>
      <c r="K69" s="45"/>
    </row>
    <row r="70" spans="1:11" x14ac:dyDescent="0.35">
      <c r="A70" s="45"/>
      <c r="B70" s="45"/>
      <c r="C70" s="45"/>
      <c r="D70" s="45"/>
      <c r="E70" s="45"/>
      <c r="F70" s="45"/>
      <c r="G70" s="45"/>
      <c r="H70" s="45"/>
      <c r="I70" s="45"/>
      <c r="J70" s="45"/>
      <c r="K70" s="45"/>
    </row>
    <row r="71" spans="1:11" x14ac:dyDescent="0.35">
      <c r="A71" s="45"/>
      <c r="B71" s="45"/>
      <c r="C71" s="45"/>
      <c r="D71" s="45"/>
      <c r="E71" s="45"/>
      <c r="F71" s="45"/>
      <c r="G71" s="45"/>
      <c r="H71" s="45"/>
      <c r="I71" s="45"/>
      <c r="J71" s="45"/>
      <c r="K71" s="45"/>
    </row>
    <row r="72" spans="1:11" x14ac:dyDescent="0.35">
      <c r="A72" s="45"/>
      <c r="B72" s="45"/>
      <c r="C72" s="45"/>
      <c r="D72" s="45"/>
      <c r="E72" s="45"/>
      <c r="F72" s="45"/>
      <c r="G72" s="45"/>
      <c r="H72" s="45"/>
      <c r="I72" s="45"/>
      <c r="J72" s="45"/>
      <c r="K72" s="45"/>
    </row>
    <row r="73" spans="1:11" x14ac:dyDescent="0.35">
      <c r="A73" s="45"/>
      <c r="B73" s="45"/>
      <c r="C73" s="45"/>
      <c r="D73" s="45"/>
      <c r="E73" s="45"/>
      <c r="F73" s="45"/>
      <c r="G73" s="45"/>
      <c r="H73" s="45"/>
      <c r="I73" s="45"/>
      <c r="J73" s="45"/>
      <c r="K73" s="45"/>
    </row>
    <row r="74" spans="1:11" x14ac:dyDescent="0.35">
      <c r="A74" s="45"/>
      <c r="B74" s="45"/>
      <c r="C74" s="45"/>
      <c r="D74" s="45"/>
      <c r="E74" s="45"/>
      <c r="F74" s="45"/>
      <c r="G74" s="45"/>
      <c r="H74" s="45"/>
      <c r="I74" s="45"/>
      <c r="J74" s="45"/>
      <c r="K74" s="45"/>
    </row>
    <row r="75" spans="1:11" x14ac:dyDescent="0.35">
      <c r="A75" s="45"/>
      <c r="B75" s="45"/>
      <c r="C75" s="45"/>
      <c r="D75" s="45"/>
      <c r="E75" s="45"/>
      <c r="F75" s="45"/>
      <c r="G75" s="45"/>
      <c r="H75" s="45"/>
      <c r="I75" s="45"/>
      <c r="J75" s="45"/>
      <c r="K75" s="45"/>
    </row>
    <row r="76" spans="1:11" x14ac:dyDescent="0.35">
      <c r="A76" s="45"/>
      <c r="B76" s="45"/>
      <c r="C76" s="45"/>
      <c r="D76" s="45"/>
      <c r="E76" s="45"/>
      <c r="F76" s="45"/>
      <c r="G76" s="45"/>
      <c r="H76" s="45"/>
      <c r="I76" s="45"/>
      <c r="J76" s="45"/>
      <c r="K76" s="45"/>
    </row>
    <row r="77" spans="1:11" x14ac:dyDescent="0.35">
      <c r="A77" s="45"/>
      <c r="B77" s="45"/>
      <c r="C77" s="45"/>
      <c r="D77" s="45"/>
      <c r="E77" s="45"/>
      <c r="F77" s="45"/>
      <c r="G77" s="45"/>
      <c r="H77" s="45"/>
      <c r="I77" s="45"/>
      <c r="J77" s="45"/>
      <c r="K77" s="45"/>
    </row>
    <row r="78" spans="1:11" x14ac:dyDescent="0.35">
      <c r="A78" s="45"/>
      <c r="B78" s="45"/>
      <c r="C78" s="45"/>
      <c r="D78" s="45"/>
      <c r="E78" s="45"/>
      <c r="F78" s="45"/>
      <c r="G78" s="45"/>
      <c r="H78" s="45"/>
      <c r="I78" s="45"/>
      <c r="J78" s="45"/>
      <c r="K78" s="45"/>
    </row>
    <row r="79" spans="1:11" x14ac:dyDescent="0.35">
      <c r="A79" s="45"/>
      <c r="B79" s="45"/>
      <c r="C79" s="45"/>
      <c r="D79" s="45"/>
      <c r="E79" s="45"/>
      <c r="F79" s="45"/>
      <c r="G79" s="45"/>
      <c r="H79" s="45"/>
      <c r="I79" s="45"/>
      <c r="J79" s="45"/>
      <c r="K79" s="45"/>
    </row>
    <row r="80" spans="1:11" x14ac:dyDescent="0.35">
      <c r="A80" s="45"/>
      <c r="B80" s="45"/>
      <c r="C80" s="45"/>
      <c r="D80" s="45"/>
      <c r="E80" s="45"/>
      <c r="F80" s="45"/>
      <c r="G80" s="45"/>
      <c r="H80" s="45"/>
      <c r="I80" s="45"/>
      <c r="J80" s="45"/>
      <c r="K80" s="45"/>
    </row>
    <row r="81" spans="1:11" x14ac:dyDescent="0.35">
      <c r="A81" s="45"/>
      <c r="B81" s="45"/>
      <c r="C81" s="45"/>
      <c r="D81" s="45"/>
      <c r="E81" s="45"/>
      <c r="F81" s="45"/>
      <c r="G81" s="45"/>
      <c r="H81" s="45"/>
      <c r="I81" s="45"/>
      <c r="J81" s="45"/>
      <c r="K81" s="45"/>
    </row>
    <row r="82" spans="1:11" x14ac:dyDescent="0.35">
      <c r="A82" s="45"/>
      <c r="B82" s="45"/>
      <c r="C82" s="45"/>
      <c r="D82" s="45"/>
      <c r="E82" s="45"/>
      <c r="F82" s="45"/>
      <c r="G82" s="45"/>
      <c r="H82" s="45"/>
      <c r="I82" s="45"/>
      <c r="J82" s="45"/>
      <c r="K82" s="45"/>
    </row>
    <row r="83" spans="1:11" x14ac:dyDescent="0.35">
      <c r="A83" s="45"/>
      <c r="B83" s="45"/>
      <c r="C83" s="45"/>
      <c r="D83" s="45"/>
      <c r="E83" s="45"/>
      <c r="F83" s="45"/>
      <c r="G83" s="45"/>
      <c r="H83" s="45"/>
      <c r="I83" s="45"/>
      <c r="J83" s="45"/>
      <c r="K83" s="45"/>
    </row>
    <row r="84" spans="1:11" x14ac:dyDescent="0.35">
      <c r="A84" s="45"/>
      <c r="B84" s="45"/>
      <c r="C84" s="45"/>
      <c r="D84" s="45"/>
      <c r="E84" s="45"/>
      <c r="F84" s="45"/>
      <c r="G84" s="45"/>
      <c r="H84" s="45"/>
      <c r="I84" s="45"/>
      <c r="J84" s="45"/>
      <c r="K84" s="45"/>
    </row>
    <row r="85" spans="1:11" x14ac:dyDescent="0.35">
      <c r="A85" s="45"/>
      <c r="B85" s="45"/>
      <c r="C85" s="45"/>
      <c r="D85" s="45"/>
      <c r="E85" s="45"/>
      <c r="F85" s="45"/>
      <c r="G85" s="45"/>
      <c r="H85" s="45"/>
      <c r="I85" s="45"/>
      <c r="J85" s="45"/>
      <c r="K85" s="45"/>
    </row>
    <row r="86" spans="1:11" x14ac:dyDescent="0.35">
      <c r="A86" s="45"/>
      <c r="B86" s="45"/>
      <c r="C86" s="45"/>
      <c r="D86" s="45"/>
      <c r="E86" s="45"/>
      <c r="F86" s="45"/>
      <c r="G86" s="45"/>
      <c r="H86" s="45"/>
      <c r="I86" s="45"/>
      <c r="J86" s="45"/>
      <c r="K86" s="45"/>
    </row>
    <row r="87" spans="1:11" x14ac:dyDescent="0.35">
      <c r="A87" s="45"/>
      <c r="B87" s="45"/>
      <c r="C87" s="45"/>
      <c r="D87" s="45"/>
      <c r="E87" s="45"/>
      <c r="F87" s="45"/>
      <c r="G87" s="45"/>
      <c r="H87" s="45"/>
      <c r="I87" s="45"/>
      <c r="J87" s="45"/>
      <c r="K87" s="45"/>
    </row>
    <row r="88" spans="1:11" x14ac:dyDescent="0.35">
      <c r="A88" s="45"/>
      <c r="B88" s="45"/>
      <c r="C88" s="45"/>
      <c r="D88" s="45"/>
      <c r="E88" s="45"/>
      <c r="F88" s="45"/>
      <c r="G88" s="45"/>
      <c r="H88" s="45"/>
      <c r="I88" s="45"/>
      <c r="J88" s="45"/>
      <c r="K88" s="45"/>
    </row>
    <row r="89" spans="1:11" x14ac:dyDescent="0.35">
      <c r="A89" s="45"/>
      <c r="B89" s="45"/>
      <c r="C89" s="45"/>
      <c r="D89" s="45"/>
      <c r="E89" s="45"/>
      <c r="F89" s="45"/>
      <c r="G89" s="45"/>
      <c r="H89" s="45"/>
      <c r="I89" s="45"/>
      <c r="J89" s="45"/>
      <c r="K89" s="45"/>
    </row>
    <row r="90" spans="1:11" x14ac:dyDescent="0.35">
      <c r="A90" s="45"/>
      <c r="B90" s="45"/>
      <c r="C90" s="45"/>
      <c r="D90" s="45"/>
      <c r="E90" s="45"/>
      <c r="F90" s="45"/>
      <c r="G90" s="45"/>
      <c r="H90" s="45"/>
      <c r="I90" s="45"/>
      <c r="J90" s="45"/>
      <c r="K90" s="45"/>
    </row>
    <row r="91" spans="1:11" s="46" customFormat="1" x14ac:dyDescent="0.35"/>
    <row r="92" spans="1:11" s="46" customFormat="1" x14ac:dyDescent="0.35"/>
    <row r="93" spans="1:11" s="46" customFormat="1" x14ac:dyDescent="0.35"/>
    <row r="94" spans="1:11" s="46" customFormat="1" x14ac:dyDescent="0.35"/>
    <row r="95" spans="1:11" s="46" customFormat="1" x14ac:dyDescent="0.35"/>
    <row r="96" spans="1:11" s="46" customFormat="1" x14ac:dyDescent="0.35"/>
    <row r="97" s="46" customFormat="1" x14ac:dyDescent="0.35"/>
    <row r="98" s="46" customFormat="1" x14ac:dyDescent="0.35"/>
    <row r="99" s="46" customFormat="1" x14ac:dyDescent="0.35"/>
    <row r="100" s="46" customFormat="1" x14ac:dyDescent="0.35"/>
    <row r="101" s="46" customFormat="1" x14ac:dyDescent="0.35"/>
    <row r="102" s="46" customFormat="1" x14ac:dyDescent="0.35"/>
    <row r="103" s="46" customFormat="1" x14ac:dyDescent="0.35"/>
    <row r="104" s="46" customFormat="1" x14ac:dyDescent="0.35"/>
    <row r="105" s="46" customFormat="1" x14ac:dyDescent="0.35"/>
    <row r="106" s="46" customFormat="1" x14ac:dyDescent="0.35"/>
    <row r="107" s="46" customFormat="1" x14ac:dyDescent="0.35"/>
    <row r="108" s="46" customFormat="1" x14ac:dyDescent="0.35"/>
    <row r="109" s="46" customFormat="1" x14ac:dyDescent="0.35"/>
    <row r="110" s="46" customFormat="1" x14ac:dyDescent="0.35"/>
    <row r="111" s="46" customFormat="1" x14ac:dyDescent="0.35"/>
    <row r="112" s="46" customFormat="1" x14ac:dyDescent="0.35"/>
    <row r="113" s="46" customFormat="1" x14ac:dyDescent="0.35"/>
    <row r="114" s="46" customFormat="1" x14ac:dyDescent="0.35"/>
    <row r="115" s="46" customFormat="1" x14ac:dyDescent="0.35"/>
    <row r="116" s="46" customFormat="1" x14ac:dyDescent="0.35"/>
    <row r="117" s="46" customFormat="1" x14ac:dyDescent="0.35"/>
    <row r="118" s="46" customFormat="1" x14ac:dyDescent="0.35"/>
    <row r="119" s="46" customFormat="1" x14ac:dyDescent="0.35"/>
    <row r="120" s="46" customFormat="1" x14ac:dyDescent="0.35"/>
    <row r="121" s="46" customFormat="1" x14ac:dyDescent="0.35"/>
    <row r="122" s="46" customFormat="1" x14ac:dyDescent="0.35"/>
    <row r="123" s="46" customFormat="1" x14ac:dyDescent="0.35"/>
    <row r="124" s="46" customFormat="1" x14ac:dyDescent="0.35"/>
    <row r="125" s="46" customFormat="1" x14ac:dyDescent="0.35"/>
    <row r="126" s="46" customFormat="1" x14ac:dyDescent="0.35"/>
    <row r="127" s="46" customFormat="1" x14ac:dyDescent="0.35"/>
    <row r="128" s="46" customFormat="1" x14ac:dyDescent="0.35"/>
    <row r="129" s="46" customFormat="1" x14ac:dyDescent="0.35"/>
    <row r="130" s="46" customFormat="1" x14ac:dyDescent="0.35"/>
    <row r="131" s="46" customFormat="1" x14ac:dyDescent="0.35"/>
    <row r="132" s="46" customFormat="1" x14ac:dyDescent="0.35"/>
    <row r="133" s="46" customFormat="1" x14ac:dyDescent="0.35"/>
    <row r="134" s="46" customFormat="1" x14ac:dyDescent="0.35"/>
    <row r="135" s="46" customFormat="1" x14ac:dyDescent="0.35"/>
    <row r="136" s="46" customFormat="1" x14ac:dyDescent="0.35"/>
    <row r="137" s="46" customFormat="1" x14ac:dyDescent="0.35"/>
    <row r="138" s="46" customFormat="1" x14ac:dyDescent="0.35"/>
    <row r="139" s="46" customFormat="1" x14ac:dyDescent="0.35"/>
    <row r="140" s="46" customFormat="1" x14ac:dyDescent="0.35"/>
    <row r="141" s="46" customFormat="1" x14ac:dyDescent="0.35"/>
    <row r="142" s="46" customFormat="1" x14ac:dyDescent="0.35"/>
    <row r="143" s="46" customFormat="1" x14ac:dyDescent="0.35"/>
    <row r="144" s="46" customFormat="1" x14ac:dyDescent="0.35"/>
    <row r="145" s="46" customFormat="1" x14ac:dyDescent="0.35"/>
    <row r="146" s="46" customFormat="1" x14ac:dyDescent="0.35"/>
    <row r="147" s="46" customFormat="1" x14ac:dyDescent="0.35"/>
    <row r="148" s="46" customFormat="1" x14ac:dyDescent="0.35"/>
    <row r="149" s="46" customFormat="1" x14ac:dyDescent="0.35"/>
    <row r="150" s="46" customFormat="1" x14ac:dyDescent="0.35"/>
    <row r="151" s="46" customFormat="1" x14ac:dyDescent="0.35"/>
    <row r="152" s="46" customFormat="1" x14ac:dyDescent="0.35"/>
    <row r="153" s="46" customFormat="1" x14ac:dyDescent="0.35"/>
    <row r="154" s="46" customFormat="1" x14ac:dyDescent="0.35"/>
    <row r="155" s="46" customFormat="1" x14ac:dyDescent="0.35"/>
    <row r="156" s="46" customFormat="1" x14ac:dyDescent="0.35"/>
    <row r="157" s="46" customFormat="1" x14ac:dyDescent="0.35"/>
    <row r="158" s="46" customFormat="1" x14ac:dyDescent="0.35"/>
    <row r="159" s="46" customFormat="1" x14ac:dyDescent="0.35"/>
    <row r="160" s="46" customFormat="1" x14ac:dyDescent="0.35"/>
    <row r="161" s="46" customFormat="1" x14ac:dyDescent="0.35"/>
    <row r="162" s="46" customFormat="1" x14ac:dyDescent="0.35"/>
    <row r="163" s="46" customFormat="1" x14ac:dyDescent="0.35"/>
    <row r="164" s="46" customFormat="1" x14ac:dyDescent="0.35"/>
    <row r="165" s="46" customFormat="1" x14ac:dyDescent="0.35"/>
    <row r="166" s="46" customFormat="1" x14ac:dyDescent="0.35"/>
    <row r="167" s="46" customFormat="1" x14ac:dyDescent="0.35"/>
    <row r="168" s="46" customFormat="1" x14ac:dyDescent="0.35"/>
    <row r="169" s="46" customFormat="1" x14ac:dyDescent="0.35"/>
    <row r="170" s="46" customFormat="1" x14ac:dyDescent="0.35"/>
    <row r="171" s="46" customFormat="1" x14ac:dyDescent="0.35"/>
    <row r="172" s="46" customFormat="1" x14ac:dyDescent="0.35"/>
    <row r="173" s="46" customFormat="1" x14ac:dyDescent="0.35"/>
    <row r="174" s="46" customFormat="1" x14ac:dyDescent="0.35"/>
    <row r="175" s="46" customFormat="1" x14ac:dyDescent="0.35"/>
    <row r="176" s="46" customFormat="1" x14ac:dyDescent="0.35"/>
    <row r="177" s="46" customFormat="1" x14ac:dyDescent="0.35"/>
    <row r="178" s="46" customFormat="1" x14ac:dyDescent="0.35"/>
    <row r="179" s="46" customFormat="1" x14ac:dyDescent="0.35"/>
    <row r="180" s="46" customFormat="1" x14ac:dyDescent="0.35"/>
    <row r="181" s="46" customFormat="1" x14ac:dyDescent="0.35"/>
    <row r="182" s="46" customFormat="1" x14ac:dyDescent="0.35"/>
    <row r="183" s="46" customFormat="1" x14ac:dyDescent="0.35"/>
    <row r="184" s="46" customFormat="1" x14ac:dyDescent="0.35"/>
    <row r="185" s="46" customFormat="1" x14ac:dyDescent="0.35"/>
    <row r="186" s="46" customFormat="1" x14ac:dyDescent="0.35"/>
    <row r="187" s="46" customFormat="1" x14ac:dyDescent="0.35"/>
    <row r="188" s="46" customFormat="1" x14ac:dyDescent="0.35"/>
    <row r="189" s="46" customFormat="1" x14ac:dyDescent="0.35"/>
    <row r="190" s="46" customFormat="1" x14ac:dyDescent="0.35"/>
    <row r="191" s="46" customFormat="1" x14ac:dyDescent="0.35"/>
    <row r="192" s="46" customFormat="1" x14ac:dyDescent="0.35"/>
    <row r="193" s="46" customFormat="1" x14ac:dyDescent="0.35"/>
    <row r="194" s="46" customFormat="1" x14ac:dyDescent="0.35"/>
    <row r="195" s="46" customFormat="1" x14ac:dyDescent="0.35"/>
    <row r="196" s="46" customFormat="1" x14ac:dyDescent="0.35"/>
    <row r="197" s="46" customFormat="1" x14ac:dyDescent="0.35"/>
    <row r="198" s="46" customFormat="1" x14ac:dyDescent="0.35"/>
    <row r="199" s="46" customFormat="1" x14ac:dyDescent="0.35"/>
    <row r="200" s="46" customFormat="1" x14ac:dyDescent="0.35"/>
    <row r="201" s="46" customFormat="1" x14ac:dyDescent="0.35"/>
    <row r="202" s="46" customFormat="1" x14ac:dyDescent="0.35"/>
    <row r="203" s="46" customFormat="1" x14ac:dyDescent="0.35"/>
    <row r="204" s="46" customFormat="1" x14ac:dyDescent="0.35"/>
    <row r="205" s="46" customFormat="1" x14ac:dyDescent="0.35"/>
    <row r="206" s="46" customFormat="1" x14ac:dyDescent="0.35"/>
    <row r="207" s="46" customFormat="1" x14ac:dyDescent="0.35"/>
    <row r="208" s="46" customFormat="1" x14ac:dyDescent="0.35"/>
    <row r="209" s="46" customFormat="1" x14ac:dyDescent="0.35"/>
    <row r="210" s="46" customFormat="1" x14ac:dyDescent="0.35"/>
    <row r="211" s="46" customFormat="1" x14ac:dyDescent="0.35"/>
    <row r="212" s="46" customFormat="1" x14ac:dyDescent="0.35"/>
    <row r="213" s="46" customFormat="1" x14ac:dyDescent="0.35"/>
    <row r="214" s="46" customFormat="1" x14ac:dyDescent="0.35"/>
    <row r="215" s="46" customFormat="1" x14ac:dyDescent="0.35"/>
    <row r="216" s="46" customFormat="1" x14ac:dyDescent="0.35"/>
    <row r="217" s="46" customFormat="1" x14ac:dyDescent="0.35"/>
    <row r="218" s="46" customFormat="1" x14ac:dyDescent="0.35"/>
    <row r="219" s="46" customFormat="1" x14ac:dyDescent="0.35"/>
    <row r="220" s="46" customFormat="1" x14ac:dyDescent="0.35"/>
    <row r="221" s="46" customFormat="1" x14ac:dyDescent="0.35"/>
    <row r="222" s="46" customFormat="1" x14ac:dyDescent="0.35"/>
    <row r="223" s="46" customFormat="1" x14ac:dyDescent="0.35"/>
    <row r="224" s="46" customFormat="1" x14ac:dyDescent="0.35"/>
    <row r="225" s="46" customFormat="1" x14ac:dyDescent="0.35"/>
    <row r="226" s="46" customFormat="1" x14ac:dyDescent="0.35"/>
    <row r="227" s="46" customFormat="1" x14ac:dyDescent="0.35"/>
    <row r="228" s="46" customFormat="1" x14ac:dyDescent="0.35"/>
    <row r="229" s="46" customFormat="1" x14ac:dyDescent="0.35"/>
    <row r="230" s="46" customFormat="1" x14ac:dyDescent="0.35"/>
    <row r="231" s="46" customFormat="1" x14ac:dyDescent="0.35"/>
    <row r="232" s="46" customFormat="1" x14ac:dyDescent="0.35"/>
    <row r="233" s="46" customFormat="1" x14ac:dyDescent="0.35"/>
    <row r="234" s="46" customFormat="1" x14ac:dyDescent="0.35"/>
    <row r="235" s="46" customFormat="1" x14ac:dyDescent="0.35"/>
    <row r="236" s="46" customFormat="1" x14ac:dyDescent="0.35"/>
    <row r="237" s="46" customFormat="1" x14ac:dyDescent="0.35"/>
    <row r="238" s="46" customFormat="1" x14ac:dyDescent="0.35"/>
    <row r="239" s="46" customFormat="1" x14ac:dyDescent="0.35"/>
    <row r="240" s="46" customFormat="1" x14ac:dyDescent="0.35"/>
    <row r="241" s="46" customFormat="1" x14ac:dyDescent="0.35"/>
    <row r="242" s="46" customFormat="1" x14ac:dyDescent="0.35"/>
    <row r="243" s="46" customFormat="1" x14ac:dyDescent="0.35"/>
    <row r="244" s="46" customFormat="1" x14ac:dyDescent="0.35"/>
    <row r="245" s="46" customFormat="1" x14ac:dyDescent="0.35"/>
    <row r="246" s="46" customFormat="1" x14ac:dyDescent="0.35"/>
    <row r="247" s="46" customFormat="1" x14ac:dyDescent="0.35"/>
    <row r="248" s="46" customFormat="1" x14ac:dyDescent="0.35"/>
    <row r="249" s="46" customFormat="1" x14ac:dyDescent="0.35"/>
    <row r="250" s="46" customFormat="1" x14ac:dyDescent="0.35"/>
    <row r="251" s="46" customFormat="1" x14ac:dyDescent="0.35"/>
    <row r="252" s="46" customFormat="1" x14ac:dyDescent="0.35"/>
    <row r="253" s="46" customFormat="1" x14ac:dyDescent="0.35"/>
    <row r="254" s="46" customFormat="1" x14ac:dyDescent="0.35"/>
    <row r="255" s="46" customFormat="1" x14ac:dyDescent="0.35"/>
    <row r="256" s="46" customFormat="1" x14ac:dyDescent="0.35"/>
    <row r="257" s="46" customFormat="1" x14ac:dyDescent="0.35"/>
    <row r="258" s="46" customFormat="1" x14ac:dyDescent="0.35"/>
    <row r="259" s="46" customFormat="1" x14ac:dyDescent="0.35"/>
    <row r="260" s="46" customFormat="1" x14ac:dyDescent="0.35"/>
    <row r="261" s="46" customFormat="1" x14ac:dyDescent="0.35"/>
    <row r="262" s="46" customFormat="1" x14ac:dyDescent="0.35"/>
    <row r="263" s="46" customFormat="1" x14ac:dyDescent="0.35"/>
    <row r="264" s="46" customFormat="1" x14ac:dyDescent="0.35"/>
    <row r="265" s="46" customFormat="1" x14ac:dyDescent="0.35"/>
    <row r="266" s="46" customFormat="1" x14ac:dyDescent="0.35"/>
    <row r="267" s="46" customFormat="1" x14ac:dyDescent="0.35"/>
    <row r="268" s="46" customFormat="1" x14ac:dyDescent="0.35"/>
    <row r="269" s="46" customFormat="1" x14ac:dyDescent="0.35"/>
    <row r="270" s="46" customFormat="1" x14ac:dyDescent="0.35"/>
    <row r="271" s="46" customFormat="1" x14ac:dyDescent="0.35"/>
    <row r="272" s="46" customFormat="1" x14ac:dyDescent="0.35"/>
    <row r="273" s="46" customFormat="1" x14ac:dyDescent="0.35"/>
    <row r="274" s="46" customFormat="1" x14ac:dyDescent="0.35"/>
    <row r="275" s="46" customFormat="1" x14ac:dyDescent="0.35"/>
    <row r="276" s="46" customFormat="1" x14ac:dyDescent="0.35"/>
    <row r="277" s="46" customFormat="1" x14ac:dyDescent="0.35"/>
    <row r="278" s="46" customFormat="1" x14ac:dyDescent="0.35"/>
    <row r="279" s="46" customFormat="1" x14ac:dyDescent="0.35"/>
    <row r="280" s="46" customFormat="1" x14ac:dyDescent="0.35"/>
    <row r="281" s="46" customFormat="1" x14ac:dyDescent="0.35"/>
    <row r="282" s="46" customFormat="1" x14ac:dyDescent="0.35"/>
    <row r="283" s="46" customFormat="1" x14ac:dyDescent="0.35"/>
    <row r="284" s="46" customFormat="1" x14ac:dyDescent="0.35"/>
    <row r="285" s="46" customFormat="1" x14ac:dyDescent="0.35"/>
    <row r="286" s="46" customFormat="1" x14ac:dyDescent="0.35"/>
    <row r="287" s="46" customFormat="1" x14ac:dyDescent="0.35"/>
    <row r="288" s="46" customFormat="1" x14ac:dyDescent="0.35"/>
    <row r="289" s="46" customFormat="1" x14ac:dyDescent="0.35"/>
    <row r="290" s="46" customFormat="1" x14ac:dyDescent="0.35"/>
    <row r="291" s="46" customFormat="1" x14ac:dyDescent="0.35"/>
    <row r="292" s="46" customFormat="1" x14ac:dyDescent="0.35"/>
    <row r="293" s="46" customFormat="1" x14ac:dyDescent="0.35"/>
    <row r="294" s="46" customFormat="1" x14ac:dyDescent="0.35"/>
    <row r="295" s="46" customFormat="1" x14ac:dyDescent="0.35"/>
    <row r="296" s="46" customFormat="1" x14ac:dyDescent="0.35"/>
    <row r="297" s="46" customFormat="1" x14ac:dyDescent="0.35"/>
    <row r="298" s="46" customFormat="1" x14ac:dyDescent="0.35"/>
    <row r="299" s="46" customFormat="1" x14ac:dyDescent="0.35"/>
    <row r="300" s="46" customFormat="1" x14ac:dyDescent="0.35"/>
    <row r="301" s="46" customFormat="1" x14ac:dyDescent="0.35"/>
    <row r="302" s="46" customFormat="1" x14ac:dyDescent="0.35"/>
    <row r="303" s="46" customFormat="1" x14ac:dyDescent="0.35"/>
    <row r="304" s="46" customFormat="1" x14ac:dyDescent="0.35"/>
    <row r="305" s="46" customFormat="1" x14ac:dyDescent="0.35"/>
    <row r="306" s="46" customFormat="1" x14ac:dyDescent="0.35"/>
    <row r="307" s="46" customFormat="1" x14ac:dyDescent="0.35"/>
    <row r="308" s="46" customFormat="1" x14ac:dyDescent="0.35"/>
    <row r="309" s="46" customFormat="1" x14ac:dyDescent="0.35"/>
    <row r="310" s="46" customFormat="1" x14ac:dyDescent="0.35"/>
    <row r="311" s="46" customFormat="1" x14ac:dyDescent="0.35"/>
    <row r="312" s="46" customFormat="1" x14ac:dyDescent="0.35"/>
    <row r="313" s="46" customFormat="1" x14ac:dyDescent="0.35"/>
    <row r="314" s="46" customFormat="1" x14ac:dyDescent="0.35"/>
    <row r="315" s="46" customFormat="1" x14ac:dyDescent="0.35"/>
    <row r="316" s="46" customFormat="1" x14ac:dyDescent="0.35"/>
    <row r="317" s="46" customFormat="1" x14ac:dyDescent="0.35"/>
    <row r="318" s="46" customFormat="1" x14ac:dyDescent="0.35"/>
    <row r="319" s="46" customFormat="1" x14ac:dyDescent="0.35"/>
    <row r="320" s="46" customFormat="1" x14ac:dyDescent="0.35"/>
    <row r="321" s="46" customFormat="1" x14ac:dyDescent="0.35"/>
    <row r="322" s="46" customFormat="1" x14ac:dyDescent="0.35"/>
    <row r="323" s="46" customFormat="1" x14ac:dyDescent="0.35"/>
    <row r="324" s="46" customFormat="1" x14ac:dyDescent="0.35"/>
    <row r="325" s="46" customFormat="1" x14ac:dyDescent="0.35"/>
    <row r="326" s="46" customFormat="1" x14ac:dyDescent="0.35"/>
    <row r="327" s="46" customFormat="1" x14ac:dyDescent="0.35"/>
    <row r="328" s="46" customFormat="1" x14ac:dyDescent="0.35"/>
    <row r="329" s="46" customFormat="1" x14ac:dyDescent="0.35"/>
    <row r="330" s="46" customFormat="1" x14ac:dyDescent="0.35"/>
    <row r="331" s="46" customFormat="1" x14ac:dyDescent="0.35"/>
    <row r="332" s="46" customFormat="1" x14ac:dyDescent="0.35"/>
    <row r="333" s="46" customFormat="1" x14ac:dyDescent="0.35"/>
    <row r="334" s="46" customFormat="1" x14ac:dyDescent="0.35"/>
    <row r="335" s="46" customFormat="1" x14ac:dyDescent="0.35"/>
    <row r="336" s="46" customFormat="1" x14ac:dyDescent="0.35"/>
    <row r="337" s="46" customFormat="1" x14ac:dyDescent="0.35"/>
    <row r="338" s="46" customFormat="1" x14ac:dyDescent="0.35"/>
    <row r="339" s="46" customFormat="1" x14ac:dyDescent="0.35"/>
    <row r="340" s="46" customFormat="1" x14ac:dyDescent="0.35"/>
    <row r="341" s="46" customFormat="1" x14ac:dyDescent="0.35"/>
    <row r="342" s="46" customFormat="1" x14ac:dyDescent="0.35"/>
    <row r="343" s="46" customFormat="1" x14ac:dyDescent="0.35"/>
    <row r="344" s="46" customFormat="1" x14ac:dyDescent="0.35"/>
    <row r="345" s="46" customFormat="1" x14ac:dyDescent="0.35"/>
    <row r="346" s="46" customFormat="1" x14ac:dyDescent="0.35"/>
    <row r="347" s="46" customFormat="1" x14ac:dyDescent="0.35"/>
    <row r="348" s="46" customFormat="1" x14ac:dyDescent="0.35"/>
    <row r="349" s="46" customFormat="1" x14ac:dyDescent="0.35"/>
    <row r="350" s="46" customFormat="1" x14ac:dyDescent="0.35"/>
    <row r="351" s="46" customFormat="1" x14ac:dyDescent="0.35"/>
    <row r="352" s="46" customFormat="1" x14ac:dyDescent="0.35"/>
    <row r="353" s="46" customFormat="1" x14ac:dyDescent="0.35"/>
    <row r="354" s="46" customFormat="1" x14ac:dyDescent="0.35"/>
    <row r="355" s="46" customFormat="1" x14ac:dyDescent="0.35"/>
    <row r="356" s="46" customFormat="1" x14ac:dyDescent="0.35"/>
    <row r="357" s="46" customFormat="1" x14ac:dyDescent="0.35"/>
    <row r="358" s="46" customFormat="1" x14ac:dyDescent="0.35"/>
    <row r="359" s="46" customFormat="1" x14ac:dyDescent="0.35"/>
    <row r="360" s="46" customFormat="1" x14ac:dyDescent="0.35"/>
    <row r="361" s="46" customFormat="1" x14ac:dyDescent="0.35"/>
    <row r="362" s="46" customFormat="1" x14ac:dyDescent="0.35"/>
    <row r="363" s="46" customFormat="1" x14ac:dyDescent="0.35"/>
    <row r="364" s="46" customFormat="1" x14ac:dyDescent="0.35"/>
    <row r="365" s="46" customFormat="1" x14ac:dyDescent="0.35"/>
    <row r="366" s="46" customFormat="1" x14ac:dyDescent="0.35"/>
    <row r="367" s="46" customFormat="1" x14ac:dyDescent="0.35"/>
    <row r="368" s="46" customFormat="1" x14ac:dyDescent="0.35"/>
  </sheetData>
  <mergeCells count="9">
    <mergeCell ref="P45:Q45"/>
    <mergeCell ref="P31:Q31"/>
    <mergeCell ref="P17:Q17"/>
    <mergeCell ref="A4:K4"/>
    <mergeCell ref="V2:AE2"/>
    <mergeCell ref="L2:U2"/>
    <mergeCell ref="A2:K2"/>
    <mergeCell ref="A3:K3"/>
    <mergeCell ref="P3:Q3"/>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1"/>
  <dimension ref="A1:AM423"/>
  <sheetViews>
    <sheetView view="pageBreakPreview" zoomScale="55" zoomScaleNormal="100" zoomScaleSheetLayoutView="55" workbookViewId="0">
      <selection activeCell="E119" sqref="E119"/>
    </sheetView>
  </sheetViews>
  <sheetFormatPr baseColWidth="10" defaultRowHeight="14.5" x14ac:dyDescent="0.35"/>
  <cols>
    <col min="1" max="1" width="19.7265625" customWidth="1"/>
    <col min="2" max="5" width="11.7265625" customWidth="1"/>
    <col min="6" max="7" width="11.7265625" style="46" customWidth="1"/>
    <col min="8" max="9" width="8.26953125" style="46" customWidth="1"/>
    <col min="10" max="10" width="10.7265625" style="46" customWidth="1"/>
    <col min="11" max="19" width="8.26953125" style="46" customWidth="1"/>
    <col min="20" max="24" width="11.54296875" style="46"/>
  </cols>
  <sheetData>
    <row r="1" spans="1:39" ht="15" thickBot="1" x14ac:dyDescent="0.4">
      <c r="A1" s="181"/>
      <c r="B1" s="181"/>
      <c r="C1" s="181"/>
      <c r="D1" s="181"/>
      <c r="E1" s="181"/>
      <c r="F1" s="181"/>
      <c r="G1" s="181"/>
      <c r="H1" s="181"/>
      <c r="I1" s="181"/>
      <c r="J1" s="181"/>
      <c r="K1" s="181"/>
      <c r="L1" s="181"/>
      <c r="M1" s="181"/>
      <c r="N1" s="181"/>
    </row>
    <row r="2" spans="1:39" ht="24" thickBot="1" x14ac:dyDescent="0.6">
      <c r="A2" s="1527" t="s">
        <v>758</v>
      </c>
      <c r="B2" s="1528"/>
      <c r="C2" s="313">
        <f>Betriebsdaten!B2</f>
        <v>0</v>
      </c>
      <c r="D2" s="1543" t="s">
        <v>757</v>
      </c>
      <c r="E2" s="1533"/>
      <c r="F2" s="1533"/>
      <c r="G2" s="1533">
        <f>Betriebsdaten!$B$29</f>
        <v>2022</v>
      </c>
      <c r="H2" s="1539"/>
      <c r="I2" s="1531" t="s">
        <v>756</v>
      </c>
      <c r="J2" s="1528"/>
      <c r="K2" s="1528"/>
      <c r="L2" s="1532">
        <f>Betriebsdaten!$B$17+Betriebsdaten!$B$18+Betriebsdaten!$B$19+Betriebsdaten!$B$20+Betriebsdaten!$B$21</f>
        <v>0</v>
      </c>
      <c r="M2" s="1533"/>
      <c r="N2" s="314"/>
      <c r="O2" s="298"/>
      <c r="P2" s="298"/>
      <c r="Q2" s="298"/>
      <c r="R2" s="298"/>
      <c r="Y2" s="46"/>
      <c r="Z2" s="46"/>
      <c r="AA2" s="46"/>
      <c r="AB2" s="46"/>
      <c r="AC2" s="46"/>
      <c r="AD2" s="46"/>
      <c r="AE2" s="46"/>
      <c r="AF2" s="46"/>
      <c r="AG2" s="46"/>
      <c r="AH2" s="46"/>
      <c r="AI2" s="46"/>
      <c r="AJ2" s="46"/>
      <c r="AK2" s="46"/>
      <c r="AL2" s="46"/>
    </row>
    <row r="3" spans="1:39" ht="23.5" x14ac:dyDescent="0.55000000000000004">
      <c r="A3" s="315"/>
      <c r="B3" s="315"/>
      <c r="C3" s="316"/>
      <c r="D3" s="315"/>
      <c r="E3" s="1534"/>
      <c r="F3" s="1534"/>
      <c r="G3" s="673"/>
      <c r="H3" s="673"/>
      <c r="I3" s="315"/>
      <c r="J3" s="1534"/>
      <c r="K3" s="1534"/>
      <c r="L3" s="317"/>
      <c r="M3" s="316"/>
      <c r="N3" s="318"/>
      <c r="O3" s="298"/>
      <c r="P3" s="298"/>
      <c r="Q3" s="298"/>
      <c r="R3" s="298"/>
      <c r="Y3" s="46"/>
      <c r="Z3" s="46"/>
      <c r="AA3" s="46"/>
      <c r="AB3" s="46"/>
      <c r="AC3" s="46"/>
      <c r="AD3" s="46"/>
      <c r="AE3" s="46"/>
      <c r="AF3" s="46"/>
      <c r="AG3" s="46"/>
      <c r="AH3" s="46"/>
      <c r="AI3" s="46"/>
      <c r="AJ3" s="46"/>
      <c r="AK3" s="46"/>
      <c r="AL3" s="46"/>
    </row>
    <row r="4" spans="1:39" ht="18.5" x14ac:dyDescent="0.45">
      <c r="A4" s="1529" t="s">
        <v>753</v>
      </c>
      <c r="B4" s="1530"/>
      <c r="C4" s="1513">
        <f>Betriebsdaten!B17</f>
        <v>0</v>
      </c>
      <c r="D4" s="1514"/>
      <c r="E4" s="1534"/>
      <c r="F4" s="1534"/>
      <c r="G4" s="1529" t="s">
        <v>1008</v>
      </c>
      <c r="H4" s="1530"/>
      <c r="I4" s="1530"/>
      <c r="J4" s="1530"/>
      <c r="K4" s="1513">
        <f>Betriebsdaten!B19</f>
        <v>0</v>
      </c>
      <c r="L4" s="1514"/>
      <c r="M4" s="1535"/>
      <c r="N4" s="1535"/>
      <c r="O4" s="294"/>
      <c r="P4" s="294"/>
      <c r="Q4" s="294"/>
      <c r="R4" s="294"/>
      <c r="Y4" s="46"/>
      <c r="Z4" s="46"/>
      <c r="AA4" s="46"/>
      <c r="AB4" s="46"/>
      <c r="AC4" s="46"/>
      <c r="AD4" s="46"/>
      <c r="AE4" s="46"/>
      <c r="AF4" s="46"/>
      <c r="AG4" s="46"/>
      <c r="AH4" s="46"/>
      <c r="AI4" s="46"/>
      <c r="AJ4" s="46"/>
      <c r="AK4" s="46"/>
      <c r="AL4" s="46"/>
    </row>
    <row r="5" spans="1:39" ht="18.5" x14ac:dyDescent="0.45">
      <c r="A5" s="1511" t="s">
        <v>754</v>
      </c>
      <c r="B5" s="1512"/>
      <c r="C5" s="1536">
        <f>Betriebsdaten!B18</f>
        <v>0</v>
      </c>
      <c r="D5" s="1537"/>
      <c r="E5" s="1534"/>
      <c r="F5" s="1534"/>
      <c r="G5" s="1511" t="s">
        <v>1009</v>
      </c>
      <c r="H5" s="1512"/>
      <c r="I5" s="1512"/>
      <c r="J5" s="1512"/>
      <c r="K5" s="1536">
        <f>Betriebsdaten!B20</f>
        <v>0</v>
      </c>
      <c r="L5" s="1537"/>
      <c r="M5" s="1535"/>
      <c r="N5" s="1535"/>
      <c r="O5" s="294"/>
      <c r="P5" s="294"/>
      <c r="Q5" s="294"/>
      <c r="R5" s="294"/>
      <c r="Y5" s="46"/>
      <c r="Z5" s="46"/>
      <c r="AA5" s="46"/>
      <c r="AB5" s="46"/>
      <c r="AC5" s="46"/>
      <c r="AD5" s="46"/>
      <c r="AE5" s="46"/>
      <c r="AF5" s="46"/>
      <c r="AG5" s="46"/>
      <c r="AH5" s="46"/>
      <c r="AI5" s="46"/>
      <c r="AJ5" s="46"/>
      <c r="AK5" s="46"/>
      <c r="AL5" s="46"/>
    </row>
    <row r="6" spans="1:39" ht="18.5" x14ac:dyDescent="0.45">
      <c r="A6" s="671" t="s">
        <v>755</v>
      </c>
      <c r="B6" s="672"/>
      <c r="C6" s="1515">
        <f>Betriebsdaten!B24</f>
        <v>0</v>
      </c>
      <c r="D6" s="1516"/>
      <c r="E6" s="1534"/>
      <c r="F6" s="1534"/>
      <c r="G6" s="1511" t="s">
        <v>1014</v>
      </c>
      <c r="H6" s="1512"/>
      <c r="I6" s="1512"/>
      <c r="J6" s="1512"/>
      <c r="K6" s="1536">
        <f>Betriebsdaten!B21</f>
        <v>0</v>
      </c>
      <c r="L6" s="1537"/>
      <c r="M6" s="1535"/>
      <c r="N6" s="1535"/>
      <c r="O6" s="294"/>
      <c r="P6" s="294"/>
      <c r="Q6" s="294"/>
      <c r="R6" s="294"/>
      <c r="Y6" s="46"/>
      <c r="Z6" s="46"/>
      <c r="AA6" s="46"/>
      <c r="AB6" s="46"/>
      <c r="AC6" s="46"/>
      <c r="AD6" s="46"/>
      <c r="AE6" s="46"/>
      <c r="AF6" s="46"/>
      <c r="AG6" s="46"/>
      <c r="AH6" s="46"/>
      <c r="AI6" s="46"/>
      <c r="AJ6" s="46"/>
      <c r="AK6" s="46"/>
      <c r="AL6" s="46"/>
    </row>
    <row r="7" spans="1:39" ht="18.5" x14ac:dyDescent="0.45">
      <c r="A7" s="1529" t="s">
        <v>779</v>
      </c>
      <c r="B7" s="1530"/>
      <c r="C7" s="1515">
        <f>Betriebsdaten!B25</f>
        <v>0</v>
      </c>
      <c r="D7" s="1516"/>
      <c r="E7" s="1534"/>
      <c r="F7" s="1534"/>
      <c r="G7" s="1535"/>
      <c r="H7" s="1535"/>
      <c r="I7" s="316"/>
      <c r="J7" s="1534"/>
      <c r="K7" s="1534"/>
      <c r="L7" s="1534"/>
      <c r="M7" s="1535"/>
      <c r="N7" s="1535"/>
      <c r="O7" s="294"/>
      <c r="P7" s="294"/>
      <c r="Q7" s="294"/>
      <c r="R7" s="294"/>
      <c r="Y7" s="46"/>
      <c r="Z7" s="46"/>
      <c r="AA7" s="46"/>
      <c r="AB7" s="46"/>
      <c r="AC7" s="46"/>
      <c r="AD7" s="46"/>
      <c r="AE7" s="46"/>
      <c r="AF7" s="46"/>
      <c r="AG7" s="46"/>
      <c r="AH7" s="46"/>
      <c r="AI7" s="46"/>
      <c r="AJ7" s="46"/>
      <c r="AK7" s="46"/>
      <c r="AL7" s="46"/>
    </row>
    <row r="8" spans="1:39" ht="18.5" x14ac:dyDescent="0.45">
      <c r="A8" s="1525" t="s">
        <v>794</v>
      </c>
      <c r="B8" s="1526"/>
      <c r="C8" s="1517">
        <f>IF(C4&gt;0,(((Tierbestand!N16+Tierbestand!O16)+'Wi-Dü-Aufnahme'!K33)-'Wi-Dü-Abgabe'!K33)/(C4+C5),0)</f>
        <v>0</v>
      </c>
      <c r="D8" s="1518"/>
      <c r="E8" s="1534"/>
      <c r="F8" s="1534"/>
      <c r="G8" s="1535"/>
      <c r="H8" s="1535"/>
      <c r="I8" s="316"/>
      <c r="J8" s="1534"/>
      <c r="K8" s="1534"/>
      <c r="L8" s="1534"/>
      <c r="M8" s="1535"/>
      <c r="N8" s="1535"/>
      <c r="O8" s="294"/>
      <c r="P8" s="294"/>
      <c r="Q8" s="294"/>
      <c r="R8" s="294"/>
      <c r="Y8" s="46"/>
      <c r="Z8" s="46"/>
      <c r="AA8" s="46"/>
      <c r="AB8" s="46"/>
      <c r="AC8" s="46"/>
      <c r="AD8" s="46"/>
      <c r="AE8" s="46"/>
      <c r="AF8" s="46"/>
      <c r="AG8" s="46"/>
      <c r="AH8" s="46"/>
      <c r="AI8" s="46"/>
      <c r="AJ8" s="46"/>
      <c r="AK8" s="46"/>
      <c r="AL8" s="46"/>
    </row>
    <row r="9" spans="1:39" ht="18.5" x14ac:dyDescent="0.45">
      <c r="A9" s="1511" t="s">
        <v>752</v>
      </c>
      <c r="B9" s="1512"/>
      <c r="C9" s="1517">
        <f>Betriebsdaten!B26</f>
        <v>0</v>
      </c>
      <c r="D9" s="1518"/>
      <c r="E9" s="1534"/>
      <c r="F9" s="1534"/>
      <c r="G9" s="1535"/>
      <c r="H9" s="1535"/>
      <c r="I9" s="316"/>
      <c r="J9" s="1534"/>
      <c r="K9" s="1534"/>
      <c r="L9" s="1534"/>
      <c r="M9" s="1535"/>
      <c r="N9" s="1535"/>
      <c r="O9" s="294"/>
      <c r="P9" s="294"/>
      <c r="Q9" s="294"/>
      <c r="R9" s="294"/>
      <c r="Y9" s="46"/>
      <c r="Z9" s="46"/>
      <c r="AA9" s="46"/>
      <c r="AB9" s="46"/>
      <c r="AC9" s="46"/>
      <c r="AD9" s="46"/>
      <c r="AE9" s="46"/>
      <c r="AF9" s="46"/>
      <c r="AG9" s="46"/>
      <c r="AH9" s="46"/>
      <c r="AI9" s="46"/>
      <c r="AJ9" s="46"/>
      <c r="AK9" s="46"/>
      <c r="AL9" s="46"/>
    </row>
    <row r="10" spans="1:39" ht="18.5" x14ac:dyDescent="0.45">
      <c r="A10" s="1542" t="s">
        <v>790</v>
      </c>
      <c r="B10" s="1542"/>
      <c r="C10" s="1542"/>
      <c r="D10" s="1542"/>
      <c r="E10" s="1542"/>
      <c r="F10" s="1542"/>
      <c r="G10" s="1542"/>
      <c r="H10" s="1542"/>
      <c r="I10" s="1542"/>
      <c r="J10" s="1542"/>
      <c r="K10" s="1542"/>
      <c r="L10" s="1542"/>
      <c r="M10" s="1542"/>
      <c r="N10" s="1542"/>
      <c r="O10" s="294"/>
      <c r="P10" s="294"/>
      <c r="Q10" s="294"/>
      <c r="R10" s="294"/>
      <c r="Y10" s="46"/>
      <c r="Z10" s="46"/>
      <c r="AA10" s="46"/>
      <c r="AB10" s="46"/>
      <c r="AC10" s="46"/>
      <c r="AD10" s="46"/>
      <c r="AE10" s="46"/>
      <c r="AF10" s="46"/>
      <c r="AG10" s="46"/>
      <c r="AH10" s="46"/>
      <c r="AI10" s="46"/>
      <c r="AJ10" s="46"/>
      <c r="AK10" s="46"/>
      <c r="AL10" s="46"/>
    </row>
    <row r="11" spans="1:39" ht="20.65" customHeight="1" thickBot="1" x14ac:dyDescent="0.55000000000000004">
      <c r="A11" s="183"/>
      <c r="B11" s="323"/>
      <c r="C11" s="323"/>
      <c r="D11" s="323"/>
      <c r="E11" s="1524"/>
      <c r="F11" s="1524"/>
      <c r="G11" s="1524"/>
      <c r="H11" s="1502"/>
      <c r="I11" s="1502"/>
      <c r="J11" s="1502"/>
      <c r="K11" s="1502"/>
      <c r="L11" s="1502"/>
      <c r="M11" s="1502"/>
      <c r="N11" s="1502"/>
      <c r="O11" s="61"/>
      <c r="P11" s="295"/>
      <c r="Q11" s="295"/>
      <c r="R11" s="295"/>
      <c r="S11" s="295"/>
      <c r="Y11" s="46"/>
      <c r="Z11" s="46"/>
      <c r="AA11" s="46"/>
      <c r="AB11" s="46"/>
      <c r="AC11" s="46"/>
      <c r="AD11" s="46"/>
      <c r="AE11" s="46"/>
      <c r="AF11" s="46"/>
      <c r="AG11" s="46"/>
      <c r="AH11" s="46"/>
      <c r="AI11" s="46"/>
      <c r="AJ11" s="46"/>
      <c r="AK11" s="46"/>
      <c r="AL11" s="46"/>
      <c r="AM11" s="46"/>
    </row>
    <row r="12" spans="1:39" ht="27" customHeight="1" x14ac:dyDescent="0.5">
      <c r="A12" s="249" t="s">
        <v>791</v>
      </c>
      <c r="B12" s="1519" t="s">
        <v>775</v>
      </c>
      <c r="C12" s="1520"/>
      <c r="D12" s="1520"/>
      <c r="E12" s="1520" t="s">
        <v>776</v>
      </c>
      <c r="F12" s="1520"/>
      <c r="G12" s="1540"/>
      <c r="H12" s="1502" t="s">
        <v>759</v>
      </c>
      <c r="I12" s="1502"/>
      <c r="J12" s="1502"/>
      <c r="K12" s="1502"/>
      <c r="L12" s="1502"/>
      <c r="M12" s="1502"/>
      <c r="N12" s="1502"/>
      <c r="O12" s="61"/>
      <c r="P12" s="295"/>
      <c r="Q12" s="295"/>
      <c r="R12" s="295"/>
      <c r="S12" s="295"/>
      <c r="Y12" s="46"/>
      <c r="Z12" s="46"/>
      <c r="AA12" s="46"/>
      <c r="AB12" s="46"/>
      <c r="AC12" s="46"/>
      <c r="AD12" s="46"/>
      <c r="AE12" s="46"/>
      <c r="AF12" s="46"/>
      <c r="AG12" s="46"/>
      <c r="AH12" s="46"/>
      <c r="AI12" s="46"/>
      <c r="AJ12" s="46"/>
      <c r="AK12" s="46"/>
      <c r="AL12" s="46"/>
      <c r="AM12" s="46"/>
    </row>
    <row r="13" spans="1:39" ht="17.649999999999999" customHeight="1" x14ac:dyDescent="0.5">
      <c r="A13" s="415">
        <f>'Gesamt Nährstoffinput'!B10</f>
        <v>0</v>
      </c>
      <c r="B13" s="1521"/>
      <c r="C13" s="1522"/>
      <c r="D13" s="1522"/>
      <c r="E13" s="1522"/>
      <c r="F13" s="1522"/>
      <c r="G13" s="1541"/>
      <c r="H13" s="324"/>
      <c r="I13" s="324"/>
      <c r="J13" s="324"/>
      <c r="K13" s="324"/>
      <c r="L13" s="324"/>
      <c r="M13" s="324"/>
      <c r="N13" s="324"/>
      <c r="O13" s="61"/>
      <c r="P13" s="295"/>
      <c r="Q13" s="295"/>
      <c r="R13" s="295"/>
      <c r="S13" s="295"/>
      <c r="Y13" s="46"/>
      <c r="Z13" s="46"/>
      <c r="AA13" s="46"/>
      <c r="AB13" s="46"/>
      <c r="AC13" s="46"/>
      <c r="AD13" s="46"/>
      <c r="AE13" s="46"/>
      <c r="AF13" s="46"/>
      <c r="AG13" s="46"/>
      <c r="AH13" s="46"/>
      <c r="AI13" s="46"/>
      <c r="AJ13" s="46"/>
      <c r="AK13" s="46"/>
      <c r="AL13" s="46"/>
      <c r="AM13" s="46"/>
    </row>
    <row r="14" spans="1:39" ht="16.149999999999999" customHeight="1" thickBot="1" x14ac:dyDescent="0.55000000000000004">
      <c r="A14" s="193"/>
      <c r="B14" s="325" t="s">
        <v>761</v>
      </c>
      <c r="C14" s="326"/>
      <c r="D14" s="326"/>
      <c r="E14" s="327" t="s">
        <v>762</v>
      </c>
      <c r="F14" s="188"/>
      <c r="G14" s="189"/>
      <c r="H14" s="324"/>
      <c r="I14" s="324"/>
      <c r="J14" s="324"/>
      <c r="K14" s="324"/>
      <c r="L14" s="324"/>
      <c r="M14" s="324"/>
      <c r="N14" s="324"/>
      <c r="O14" s="61"/>
      <c r="P14" s="295"/>
      <c r="Q14" s="295"/>
      <c r="R14" s="295"/>
      <c r="S14" s="295"/>
      <c r="Y14" s="46"/>
      <c r="Z14" s="46"/>
      <c r="AA14" s="46"/>
      <c r="AB14" s="46"/>
      <c r="AC14" s="46"/>
      <c r="AD14" s="46"/>
      <c r="AE14" s="46"/>
      <c r="AF14" s="46"/>
      <c r="AG14" s="46"/>
      <c r="AH14" s="46"/>
      <c r="AI14" s="46"/>
      <c r="AJ14" s="46"/>
      <c r="AK14" s="46"/>
      <c r="AL14" s="46"/>
      <c r="AM14" s="46"/>
    </row>
    <row r="15" spans="1:39" ht="17.5" thickBot="1" x14ac:dyDescent="0.4">
      <c r="A15" s="328"/>
      <c r="B15" s="329" t="s">
        <v>13</v>
      </c>
      <c r="C15" s="300" t="s">
        <v>670</v>
      </c>
      <c r="D15" s="300" t="s">
        <v>671</v>
      </c>
      <c r="E15" s="300" t="s">
        <v>13</v>
      </c>
      <c r="F15" s="300" t="s">
        <v>670</v>
      </c>
      <c r="G15" s="301" t="s">
        <v>671</v>
      </c>
      <c r="H15" s="330"/>
      <c r="I15" s="330"/>
      <c r="J15" s="330"/>
      <c r="K15" s="330"/>
      <c r="L15" s="330"/>
      <c r="M15" s="330"/>
      <c r="N15" s="330"/>
      <c r="O15" s="293"/>
      <c r="P15" s="296"/>
      <c r="Q15" s="296"/>
      <c r="R15" s="296"/>
      <c r="S15" s="296"/>
      <c r="Y15" s="46"/>
      <c r="Z15" s="46"/>
      <c r="AA15" s="46"/>
      <c r="AB15" s="46"/>
      <c r="AC15" s="46"/>
      <c r="AD15" s="46"/>
      <c r="AE15" s="46"/>
      <c r="AF15" s="46"/>
      <c r="AG15" s="46"/>
      <c r="AH15" s="46"/>
      <c r="AI15" s="46"/>
      <c r="AJ15" s="46"/>
      <c r="AK15" s="46"/>
      <c r="AL15" s="46"/>
      <c r="AM15" s="46"/>
    </row>
    <row r="16" spans="1:39" x14ac:dyDescent="0.35">
      <c r="A16" s="331" t="s">
        <v>765</v>
      </c>
      <c r="B16" s="332">
        <f>Saatgut_MinD!R29</f>
        <v>0</v>
      </c>
      <c r="C16" s="332">
        <f>Saatgut_MinD!T29</f>
        <v>0</v>
      </c>
      <c r="D16" s="332">
        <f>Saatgut_MinD!U29</f>
        <v>0</v>
      </c>
      <c r="E16" s="333">
        <f>IF(B16&lt;&gt;0,(B16)/$L$2,0)</f>
        <v>0</v>
      </c>
      <c r="F16" s="333">
        <f t="shared" ref="F16:G19" si="0">IF(C16&lt;&gt;0,(C16)/$L$2,0)</f>
        <v>0</v>
      </c>
      <c r="G16" s="333">
        <f t="shared" si="0"/>
        <v>0</v>
      </c>
      <c r="H16" s="330"/>
      <c r="I16" s="330"/>
      <c r="J16" s="330"/>
      <c r="K16" s="330"/>
      <c r="L16" s="330"/>
      <c r="M16" s="330"/>
      <c r="N16" s="330"/>
      <c r="O16" s="293"/>
      <c r="P16" s="296"/>
      <c r="Q16" s="296"/>
      <c r="R16" s="296"/>
      <c r="S16" s="296"/>
      <c r="Y16" s="46"/>
      <c r="Z16" s="46"/>
      <c r="AA16" s="46"/>
      <c r="AB16" s="46"/>
      <c r="AC16" s="46"/>
      <c r="AD16" s="46"/>
      <c r="AE16" s="46"/>
      <c r="AF16" s="46"/>
      <c r="AG16" s="46"/>
      <c r="AH16" s="46"/>
      <c r="AI16" s="46"/>
      <c r="AJ16" s="46"/>
      <c r="AK16" s="46"/>
      <c r="AL16" s="46"/>
      <c r="AM16" s="46"/>
    </row>
    <row r="17" spans="1:39" x14ac:dyDescent="0.35">
      <c r="A17" s="331" t="s">
        <v>793</v>
      </c>
      <c r="B17" s="334">
        <f>'Wi-Dü-Aufnahme'!K33</f>
        <v>0</v>
      </c>
      <c r="C17" s="334">
        <f>'Wi-Dü-Aufnahme'!M33</f>
        <v>0</v>
      </c>
      <c r="D17" s="334">
        <f>'Wi-Dü-Aufnahme'!N33</f>
        <v>0</v>
      </c>
      <c r="E17" s="333">
        <f>IF(B17&lt;&gt;0,(B17)/$L$2,0)</f>
        <v>0</v>
      </c>
      <c r="F17" s="333">
        <f t="shared" si="0"/>
        <v>0</v>
      </c>
      <c r="G17" s="333">
        <f t="shared" si="0"/>
        <v>0</v>
      </c>
      <c r="H17" s="330"/>
      <c r="I17" s="330"/>
      <c r="J17" s="330"/>
      <c r="K17" s="330"/>
      <c r="L17" s="330"/>
      <c r="M17" s="330"/>
      <c r="N17" s="330"/>
      <c r="O17" s="293"/>
      <c r="P17" s="296"/>
      <c r="Q17" s="296"/>
      <c r="R17" s="296"/>
      <c r="S17" s="296"/>
      <c r="T17" s="299"/>
      <c r="U17" s="299"/>
      <c r="Y17" s="46"/>
      <c r="Z17" s="46"/>
      <c r="AA17" s="46"/>
      <c r="AB17" s="46"/>
      <c r="AC17" s="46"/>
      <c r="AD17" s="46"/>
      <c r="AE17" s="46"/>
      <c r="AF17" s="46"/>
      <c r="AG17" s="46"/>
      <c r="AH17" s="46"/>
      <c r="AI17" s="46"/>
      <c r="AJ17" s="46"/>
      <c r="AK17" s="46"/>
      <c r="AL17" s="46"/>
      <c r="AM17" s="46"/>
    </row>
    <row r="18" spans="1:39" x14ac:dyDescent="0.35">
      <c r="A18" s="331" t="s">
        <v>316</v>
      </c>
      <c r="B18" s="334">
        <f>'Fu-Mi;Biogassubstr. Zuk.'!O26</f>
        <v>0</v>
      </c>
      <c r="C18" s="334">
        <f>'Fu-Mi;Biogassubstr. Zuk.'!Q26</f>
        <v>0</v>
      </c>
      <c r="D18" s="334">
        <f>'Fu-Mi;Biogassubstr. Zuk.'!R26</f>
        <v>0</v>
      </c>
      <c r="E18" s="333">
        <f>IF(B18&lt;&gt;0,(B18)/$L$2,0)</f>
        <v>0</v>
      </c>
      <c r="F18" s="333">
        <f t="shared" si="0"/>
        <v>0</v>
      </c>
      <c r="G18" s="333">
        <f t="shared" si="0"/>
        <v>0</v>
      </c>
      <c r="H18" s="330"/>
      <c r="I18" s="330"/>
      <c r="J18" s="330"/>
      <c r="K18" s="330"/>
      <c r="L18" s="330"/>
      <c r="M18" s="330"/>
      <c r="N18" s="330"/>
      <c r="O18" s="293"/>
      <c r="P18" s="296"/>
      <c r="Q18" s="296"/>
      <c r="R18" s="296"/>
      <c r="S18" s="296"/>
      <c r="Y18" s="46"/>
      <c r="Z18" s="46"/>
      <c r="AA18" s="46"/>
      <c r="AB18" s="46"/>
      <c r="AC18" s="46"/>
      <c r="AD18" s="46"/>
      <c r="AE18" s="46"/>
      <c r="AF18" s="46"/>
      <c r="AG18" s="46"/>
      <c r="AH18" s="46"/>
      <c r="AI18" s="46"/>
      <c r="AJ18" s="46"/>
      <c r="AK18" s="46"/>
      <c r="AL18" s="46"/>
      <c r="AM18" s="46"/>
    </row>
    <row r="19" spans="1:39" ht="15" thickBot="1" x14ac:dyDescent="0.4">
      <c r="A19" s="331" t="s">
        <v>617</v>
      </c>
      <c r="B19" s="335">
        <f>Tierzukauf!N16</f>
        <v>0</v>
      </c>
      <c r="C19" s="335">
        <f>Tierzukauf!Q16</f>
        <v>0</v>
      </c>
      <c r="D19" s="335">
        <f>Tierzukauf!R16</f>
        <v>0</v>
      </c>
      <c r="E19" s="333">
        <f>IF(B19&lt;&gt;0,(B19)/$L$2,0)</f>
        <v>0</v>
      </c>
      <c r="F19" s="333">
        <f t="shared" si="0"/>
        <v>0</v>
      </c>
      <c r="G19" s="333">
        <f t="shared" si="0"/>
        <v>0</v>
      </c>
      <c r="H19" s="330"/>
      <c r="I19" s="330"/>
      <c r="J19" s="330"/>
      <c r="K19" s="330"/>
      <c r="L19" s="330"/>
      <c r="M19" s="330"/>
      <c r="N19" s="330"/>
      <c r="O19" s="293"/>
      <c r="P19" s="296"/>
      <c r="Q19" s="296"/>
      <c r="R19" s="296"/>
      <c r="S19" s="296"/>
      <c r="Y19" s="46"/>
      <c r="Z19" s="46"/>
      <c r="AA19" s="46"/>
      <c r="AB19" s="46"/>
      <c r="AC19" s="46"/>
      <c r="AD19" s="46"/>
      <c r="AE19" s="46"/>
      <c r="AF19" s="46"/>
      <c r="AG19" s="46"/>
      <c r="AH19" s="46"/>
      <c r="AI19" s="46"/>
      <c r="AJ19" s="46"/>
      <c r="AK19" s="46"/>
      <c r="AL19" s="46"/>
      <c r="AM19" s="46"/>
    </row>
    <row r="20" spans="1:39" ht="15" thickBot="1" x14ac:dyDescent="0.4">
      <c r="A20" s="331" t="s">
        <v>766</v>
      </c>
      <c r="B20" s="336">
        <f>SUM(B16:B19)+A13</f>
        <v>0</v>
      </c>
      <c r="C20" s="336">
        <f>SUM(C16:C19)</f>
        <v>0</v>
      </c>
      <c r="D20" s="337">
        <f>SUM(D16:D19)</f>
        <v>0</v>
      </c>
      <c r="E20" s="337" t="e">
        <f>SUM(E16:E19)+A13/L2</f>
        <v>#DIV/0!</v>
      </c>
      <c r="F20" s="338">
        <f>SUM(F16:F19)</f>
        <v>0</v>
      </c>
      <c r="G20" s="337">
        <f>SUM(G16:G19)</f>
        <v>0</v>
      </c>
      <c r="H20" s="330"/>
      <c r="I20" s="330"/>
      <c r="J20" s="330"/>
      <c r="K20" s="330"/>
      <c r="L20" s="330"/>
      <c r="M20" s="330"/>
      <c r="N20" s="330"/>
      <c r="O20" s="293"/>
      <c r="P20" s="296"/>
      <c r="Q20" s="296"/>
      <c r="R20" s="296"/>
      <c r="S20" s="296"/>
      <c r="Y20" s="46"/>
      <c r="Z20" s="46"/>
      <c r="AA20" s="46"/>
      <c r="AB20" s="46"/>
      <c r="AC20" s="46"/>
      <c r="AD20" s="46"/>
      <c r="AE20" s="46"/>
      <c r="AF20" s="46"/>
      <c r="AG20" s="46"/>
      <c r="AH20" s="46"/>
      <c r="AI20" s="46"/>
      <c r="AJ20" s="46"/>
      <c r="AK20" s="46"/>
      <c r="AL20" s="46"/>
      <c r="AM20" s="46"/>
    </row>
    <row r="21" spans="1:39" s="1" customFormat="1" ht="15.5" x14ac:dyDescent="0.35">
      <c r="A21" s="193"/>
      <c r="B21" s="187" t="s">
        <v>773</v>
      </c>
      <c r="C21" s="188"/>
      <c r="D21" s="188"/>
      <c r="E21" s="326" t="s">
        <v>772</v>
      </c>
      <c r="F21" s="326"/>
      <c r="G21" s="339"/>
      <c r="H21" s="330"/>
      <c r="I21" s="330"/>
      <c r="J21" s="330"/>
      <c r="K21" s="330"/>
      <c r="L21" s="330"/>
      <c r="M21" s="330"/>
      <c r="N21" s="330"/>
      <c r="O21" s="293"/>
      <c r="P21" s="296"/>
      <c r="Q21" s="296"/>
      <c r="R21" s="296"/>
      <c r="S21" s="296"/>
      <c r="T21" s="46"/>
      <c r="U21" s="46"/>
      <c r="V21" s="46"/>
      <c r="W21" s="46"/>
      <c r="X21" s="46"/>
      <c r="Y21" s="46"/>
      <c r="Z21" s="46"/>
      <c r="AA21" s="46"/>
      <c r="AB21" s="46"/>
      <c r="AC21" s="46"/>
      <c r="AD21" s="46"/>
      <c r="AE21" s="46"/>
      <c r="AF21" s="46"/>
      <c r="AG21" s="46"/>
      <c r="AH21" s="46"/>
      <c r="AI21" s="46"/>
      <c r="AJ21" s="46"/>
      <c r="AK21" s="46"/>
      <c r="AL21" s="46"/>
      <c r="AM21" s="46"/>
    </row>
    <row r="22" spans="1:39" ht="17" x14ac:dyDescent="0.35">
      <c r="A22" s="328"/>
      <c r="B22" s="302" t="s">
        <v>13</v>
      </c>
      <c r="C22" s="302" t="s">
        <v>670</v>
      </c>
      <c r="D22" s="302" t="s">
        <v>671</v>
      </c>
      <c r="E22" s="302" t="s">
        <v>13</v>
      </c>
      <c r="F22" s="302" t="s">
        <v>670</v>
      </c>
      <c r="G22" s="303" t="s">
        <v>671</v>
      </c>
      <c r="H22" s="330"/>
      <c r="I22" s="330"/>
      <c r="J22" s="330"/>
      <c r="K22" s="330"/>
      <c r="L22" s="330"/>
      <c r="M22" s="330"/>
      <c r="N22" s="330"/>
      <c r="O22" s="293"/>
      <c r="P22" s="296"/>
      <c r="Q22" s="296"/>
      <c r="R22" s="296"/>
      <c r="S22" s="296"/>
      <c r="Y22" s="46"/>
      <c r="Z22" s="46"/>
      <c r="AA22" s="46"/>
      <c r="AB22" s="46"/>
      <c r="AC22" s="46"/>
      <c r="AD22" s="46"/>
      <c r="AE22" s="46"/>
      <c r="AF22" s="46"/>
      <c r="AG22" s="46"/>
      <c r="AH22" s="46"/>
      <c r="AI22" s="46"/>
      <c r="AJ22" s="46"/>
      <c r="AK22" s="46"/>
      <c r="AL22" s="46"/>
      <c r="AM22" s="46"/>
    </row>
    <row r="23" spans="1:39" x14ac:dyDescent="0.35">
      <c r="A23" s="331" t="s">
        <v>763</v>
      </c>
      <c r="B23" s="334">
        <f>'Pfl. Prod. Verk.'!R89+'Fu-Mi; Biogassub. Verk.'!O17</f>
        <v>0</v>
      </c>
      <c r="C23" s="334">
        <f>'Pfl. Prod. Verk.'!T89+'Fu-Mi; Biogassub. Verk.'!Q17</f>
        <v>0</v>
      </c>
      <c r="D23" s="334">
        <f>'Pfl. Prod. Verk.'!U89+'Fu-Mi; Biogassub. Verk.'!R17</f>
        <v>0</v>
      </c>
      <c r="E23" s="340">
        <f>IF(B23&gt;0,B23/$L$2,0)</f>
        <v>0</v>
      </c>
      <c r="F23" s="340">
        <f t="shared" ref="F23:G25" si="1">IF(C23&gt;0,C23/$L$2,0)</f>
        <v>0</v>
      </c>
      <c r="G23" s="340">
        <f t="shared" si="1"/>
        <v>0</v>
      </c>
      <c r="H23" s="330"/>
      <c r="I23" s="330"/>
      <c r="J23" s="330"/>
      <c r="K23" s="330"/>
      <c r="L23" s="330"/>
      <c r="M23" s="330"/>
      <c r="N23" s="330"/>
      <c r="O23" s="293"/>
      <c r="P23" s="296"/>
      <c r="Q23" s="296"/>
      <c r="R23" s="296"/>
      <c r="S23" s="296"/>
      <c r="Y23" s="46"/>
      <c r="Z23" s="46"/>
      <c r="AA23" s="46"/>
      <c r="AB23" s="46"/>
      <c r="AC23" s="46"/>
      <c r="AD23" s="46"/>
      <c r="AE23" s="46"/>
      <c r="AF23" s="46"/>
      <c r="AG23" s="46"/>
      <c r="AH23" s="46"/>
      <c r="AI23" s="46"/>
      <c r="AJ23" s="46"/>
      <c r="AK23" s="46"/>
      <c r="AL23" s="46"/>
      <c r="AM23" s="46"/>
    </row>
    <row r="24" spans="1:39" x14ac:dyDescent="0.35">
      <c r="A24" s="331" t="s">
        <v>764</v>
      </c>
      <c r="B24" s="341">
        <f>'Tierverk.; Tier.Prod.'!U48</f>
        <v>0</v>
      </c>
      <c r="C24" s="341">
        <f>'Tierverk.; Tier.Prod.'!W48</f>
        <v>0</v>
      </c>
      <c r="D24" s="341">
        <f>'Tierverk.; Tier.Prod.'!X48</f>
        <v>0</v>
      </c>
      <c r="E24" s="340">
        <f>IF(B24&gt;0,B24/$L$2,0)</f>
        <v>0</v>
      </c>
      <c r="F24" s="340">
        <f t="shared" si="1"/>
        <v>0</v>
      </c>
      <c r="G24" s="340">
        <f t="shared" si="1"/>
        <v>0</v>
      </c>
      <c r="H24" s="330"/>
      <c r="I24" s="330"/>
      <c r="J24" s="330"/>
      <c r="K24" s="330"/>
      <c r="L24" s="330"/>
      <c r="M24" s="330"/>
      <c r="N24" s="330"/>
      <c r="O24" s="293"/>
      <c r="P24" s="296"/>
      <c r="Q24" s="296"/>
      <c r="R24" s="296"/>
      <c r="S24" s="296"/>
      <c r="Y24" s="46"/>
      <c r="Z24" s="46"/>
      <c r="AA24" s="46"/>
      <c r="AB24" s="46"/>
      <c r="AC24" s="46"/>
      <c r="AD24" s="46"/>
      <c r="AE24" s="46"/>
      <c r="AF24" s="46"/>
      <c r="AG24" s="46"/>
      <c r="AH24" s="46"/>
      <c r="AI24" s="46"/>
      <c r="AJ24" s="46"/>
      <c r="AK24" s="46"/>
      <c r="AL24" s="46"/>
      <c r="AM24" s="46"/>
    </row>
    <row r="25" spans="1:39" ht="15" thickBot="1" x14ac:dyDescent="0.4">
      <c r="A25" s="331" t="s">
        <v>109</v>
      </c>
      <c r="B25" s="335">
        <f>'Wi-Dü-Abgabe'!K33</f>
        <v>0</v>
      </c>
      <c r="C25" s="335">
        <f>'Wi-Dü-Abgabe'!M33</f>
        <v>0</v>
      </c>
      <c r="D25" s="335">
        <f>'Wi-Dü-Abgabe'!N33</f>
        <v>0</v>
      </c>
      <c r="E25" s="340">
        <f>IF(B25&gt;0,B25/$L$2,0)</f>
        <v>0</v>
      </c>
      <c r="F25" s="340">
        <f t="shared" si="1"/>
        <v>0</v>
      </c>
      <c r="G25" s="340">
        <f t="shared" si="1"/>
        <v>0</v>
      </c>
      <c r="H25" s="330"/>
      <c r="I25" s="330"/>
      <c r="J25" s="330"/>
      <c r="K25" s="330"/>
      <c r="L25" s="330"/>
      <c r="M25" s="330"/>
      <c r="N25" s="330"/>
      <c r="O25" s="293"/>
      <c r="P25" s="296"/>
      <c r="Q25" s="296"/>
      <c r="R25" s="296"/>
      <c r="S25" s="296"/>
      <c r="Y25" s="46"/>
      <c r="Z25" s="46"/>
      <c r="AA25" s="46"/>
      <c r="AB25" s="46"/>
      <c r="AC25" s="46"/>
      <c r="AD25" s="46"/>
      <c r="AE25" s="46"/>
      <c r="AF25" s="46"/>
      <c r="AG25" s="46"/>
      <c r="AH25" s="46"/>
      <c r="AI25" s="46"/>
      <c r="AJ25" s="46"/>
      <c r="AK25" s="46"/>
      <c r="AL25" s="46"/>
      <c r="AM25" s="46"/>
    </row>
    <row r="26" spans="1:39" ht="15" thickBot="1" x14ac:dyDescent="0.4">
      <c r="A26" s="331" t="s">
        <v>766</v>
      </c>
      <c r="B26" s="336">
        <f t="shared" ref="B26:G26" si="2">SUM(B23:B25)</f>
        <v>0</v>
      </c>
      <c r="C26" s="337">
        <f t="shared" si="2"/>
        <v>0</v>
      </c>
      <c r="D26" s="338">
        <f t="shared" si="2"/>
        <v>0</v>
      </c>
      <c r="E26" s="337">
        <f t="shared" si="2"/>
        <v>0</v>
      </c>
      <c r="F26" s="338">
        <f t="shared" si="2"/>
        <v>0</v>
      </c>
      <c r="G26" s="337">
        <f t="shared" si="2"/>
        <v>0</v>
      </c>
      <c r="H26" s="330"/>
      <c r="I26" s="330"/>
      <c r="J26" s="330"/>
      <c r="K26" s="330"/>
      <c r="L26" s="330"/>
      <c r="M26" s="330"/>
      <c r="N26" s="330"/>
      <c r="O26" s="293"/>
      <c r="P26" s="296"/>
      <c r="Q26" s="296"/>
      <c r="R26" s="296"/>
      <c r="S26" s="296"/>
      <c r="Y26" s="46"/>
      <c r="Z26" s="46"/>
      <c r="AA26" s="46"/>
      <c r="AB26" s="46"/>
      <c r="AC26" s="46"/>
      <c r="AD26" s="46"/>
      <c r="AE26" s="46"/>
      <c r="AF26" s="46"/>
      <c r="AG26" s="46"/>
      <c r="AH26" s="46"/>
      <c r="AI26" s="46"/>
      <c r="AJ26" s="46"/>
      <c r="AK26" s="46"/>
      <c r="AL26" s="46"/>
      <c r="AM26" s="46"/>
    </row>
    <row r="27" spans="1:39" s="1" customFormat="1" ht="16" thickBot="1" x14ac:dyDescent="0.4">
      <c r="A27" s="193"/>
      <c r="B27" s="187" t="s">
        <v>79</v>
      </c>
      <c r="C27" s="188"/>
      <c r="D27" s="188"/>
      <c r="E27" s="326" t="s">
        <v>79</v>
      </c>
      <c r="F27" s="326"/>
      <c r="G27" s="339"/>
      <c r="H27" s="330"/>
      <c r="I27" s="330"/>
      <c r="J27" s="330"/>
      <c r="K27" s="330"/>
      <c r="L27" s="330"/>
      <c r="M27" s="330"/>
      <c r="N27" s="330"/>
      <c r="O27" s="293"/>
      <c r="P27" s="296"/>
      <c r="Q27" s="296"/>
      <c r="R27" s="296"/>
      <c r="S27" s="296"/>
      <c r="T27" s="46"/>
      <c r="U27" s="46"/>
      <c r="V27" s="46"/>
      <c r="W27" s="46"/>
      <c r="X27" s="46"/>
      <c r="Y27" s="46"/>
      <c r="Z27" s="46"/>
      <c r="AA27" s="46"/>
      <c r="AB27" s="46"/>
      <c r="AC27" s="46"/>
      <c r="AD27" s="46"/>
      <c r="AE27" s="46"/>
      <c r="AF27" s="46"/>
      <c r="AG27" s="46"/>
      <c r="AH27" s="46"/>
      <c r="AI27" s="46"/>
      <c r="AJ27" s="46"/>
      <c r="AK27" s="46"/>
      <c r="AL27" s="46"/>
      <c r="AM27" s="46"/>
    </row>
    <row r="28" spans="1:39" ht="16.899999999999999" customHeight="1" thickBot="1" x14ac:dyDescent="0.4">
      <c r="A28" s="328"/>
      <c r="B28" s="329" t="s">
        <v>13</v>
      </c>
      <c r="C28" s="304" t="s">
        <v>670</v>
      </c>
      <c r="D28" s="304" t="s">
        <v>671</v>
      </c>
      <c r="E28" s="300" t="s">
        <v>13</v>
      </c>
      <c r="F28" s="304" t="s">
        <v>670</v>
      </c>
      <c r="G28" s="304" t="s">
        <v>671</v>
      </c>
      <c r="H28" s="418"/>
      <c r="I28" s="1503" t="s">
        <v>801</v>
      </c>
      <c r="J28" s="1504"/>
      <c r="K28" s="1544" t="s">
        <v>802</v>
      </c>
      <c r="L28" s="1507"/>
      <c r="M28" s="419">
        <f>B26</f>
        <v>0</v>
      </c>
      <c r="N28" s="1508"/>
      <c r="O28" s="293"/>
      <c r="P28" s="296"/>
      <c r="Q28" s="296"/>
      <c r="R28" s="296"/>
      <c r="S28" s="296"/>
      <c r="Y28" s="46"/>
      <c r="Z28" s="46"/>
      <c r="AA28" s="46"/>
      <c r="AB28" s="46"/>
      <c r="AC28" s="46"/>
      <c r="AD28" s="46"/>
      <c r="AE28" s="46"/>
      <c r="AF28" s="46"/>
      <c r="AG28" s="46"/>
      <c r="AH28" s="46"/>
      <c r="AI28" s="46"/>
      <c r="AJ28" s="46"/>
      <c r="AK28" s="46"/>
      <c r="AL28" s="46"/>
      <c r="AM28" s="46"/>
    </row>
    <row r="29" spans="1:39" ht="15" customHeight="1" thickBot="1" x14ac:dyDescent="0.4">
      <c r="A29" s="328"/>
      <c r="B29" s="342"/>
      <c r="C29" s="343"/>
      <c r="D29" s="343"/>
      <c r="E29" s="344"/>
      <c r="F29" s="344"/>
      <c r="G29" s="337"/>
      <c r="H29" s="418"/>
      <c r="I29" s="1505"/>
      <c r="J29" s="1506"/>
      <c r="K29" s="1545" t="s">
        <v>803</v>
      </c>
      <c r="L29" s="1510"/>
      <c r="M29" s="420">
        <f>B20</f>
        <v>0</v>
      </c>
      <c r="N29" s="1509"/>
      <c r="O29" s="293"/>
      <c r="P29" s="296"/>
      <c r="Q29" s="296"/>
      <c r="R29" s="296"/>
      <c r="S29" s="296"/>
      <c r="Y29" s="46"/>
      <c r="Z29" s="46"/>
      <c r="AA29" s="46"/>
      <c r="AB29" s="46"/>
      <c r="AC29" s="46"/>
      <c r="AD29" s="46"/>
      <c r="AE29" s="46"/>
      <c r="AF29" s="46"/>
      <c r="AG29" s="46"/>
      <c r="AH29" s="46"/>
      <c r="AI29" s="46"/>
      <c r="AJ29" s="46"/>
      <c r="AK29" s="46"/>
      <c r="AL29" s="46"/>
      <c r="AM29" s="46"/>
    </row>
    <row r="30" spans="1:39" ht="15" thickBot="1" x14ac:dyDescent="0.4">
      <c r="A30" s="345" t="s">
        <v>767</v>
      </c>
      <c r="B30" s="337">
        <f>B20-B26</f>
        <v>0</v>
      </c>
      <c r="C30" s="337">
        <f>C20-C26</f>
        <v>0</v>
      </c>
      <c r="D30" s="337">
        <f>D20-D26</f>
        <v>0</v>
      </c>
      <c r="E30" s="337" t="e">
        <f t="shared" ref="E30:G30" si="3">E20-E26</f>
        <v>#DIV/0!</v>
      </c>
      <c r="F30" s="337">
        <f t="shared" si="3"/>
        <v>0</v>
      </c>
      <c r="G30" s="337">
        <f t="shared" si="3"/>
        <v>0</v>
      </c>
      <c r="H30" s="330"/>
      <c r="I30" s="330"/>
      <c r="J30" s="330"/>
      <c r="K30" s="330"/>
      <c r="L30" s="330"/>
      <c r="M30" s="330"/>
      <c r="N30" s="330"/>
      <c r="O30" s="293"/>
      <c r="P30" s="296"/>
      <c r="Q30" s="296"/>
      <c r="R30" s="296"/>
      <c r="S30" s="296"/>
      <c r="Y30" s="46"/>
      <c r="Z30" s="46"/>
      <c r="AA30" s="46"/>
      <c r="AB30" s="46"/>
      <c r="AC30" s="46"/>
      <c r="AD30" s="46"/>
      <c r="AE30" s="46"/>
      <c r="AF30" s="46"/>
      <c r="AG30" s="46"/>
      <c r="AH30" s="46"/>
      <c r="AI30" s="46"/>
      <c r="AJ30" s="46"/>
      <c r="AK30" s="46"/>
      <c r="AL30" s="46"/>
      <c r="AM30" s="46"/>
    </row>
    <row r="31" spans="1:39" ht="15" thickBot="1" x14ac:dyDescent="0.4">
      <c r="A31" s="183"/>
      <c r="B31" s="346"/>
      <c r="C31" s="346"/>
      <c r="D31" s="346"/>
      <c r="E31" s="346"/>
      <c r="F31" s="346"/>
      <c r="G31" s="346"/>
      <c r="H31" s="330"/>
      <c r="I31" s="330"/>
      <c r="J31" s="330"/>
      <c r="K31" s="330"/>
      <c r="L31" s="330"/>
      <c r="M31" s="330"/>
      <c r="N31" s="330"/>
      <c r="O31" s="293"/>
      <c r="P31" s="296"/>
      <c r="Q31" s="296"/>
      <c r="R31" s="296"/>
      <c r="S31" s="296"/>
      <c r="Y31" s="46"/>
      <c r="Z31" s="46"/>
      <c r="AA31" s="46"/>
      <c r="AB31" s="46"/>
      <c r="AC31" s="46"/>
      <c r="AD31" s="46"/>
      <c r="AE31" s="46"/>
      <c r="AF31" s="46"/>
      <c r="AG31" s="46"/>
      <c r="AH31" s="46"/>
      <c r="AI31" s="46"/>
      <c r="AJ31" s="46"/>
      <c r="AK31" s="46"/>
      <c r="AL31" s="46"/>
      <c r="AM31" s="46"/>
    </row>
    <row r="32" spans="1:39" ht="19" thickBot="1" x14ac:dyDescent="0.5">
      <c r="A32" s="1527" t="s">
        <v>758</v>
      </c>
      <c r="B32" s="1528"/>
      <c r="C32" s="313">
        <f>Betriebsdaten!B2</f>
        <v>0</v>
      </c>
      <c r="D32" s="1543" t="s">
        <v>757</v>
      </c>
      <c r="E32" s="1533"/>
      <c r="F32" s="1533"/>
      <c r="G32" s="1533">
        <f>Betriebsdaten!$B$30</f>
        <v>2021</v>
      </c>
      <c r="H32" s="1539"/>
      <c r="I32" s="1531" t="s">
        <v>756</v>
      </c>
      <c r="J32" s="1528"/>
      <c r="K32" s="1528"/>
      <c r="L32" s="1532">
        <f>Betriebsdaten!$B$17+Betriebsdaten!$B$18+Betriebsdaten!$B$19+Betriebsdaten!$B$20+Betriebsdaten!$B$21</f>
        <v>0</v>
      </c>
      <c r="M32" s="1533"/>
      <c r="N32" s="314"/>
      <c r="O32" s="296"/>
      <c r="P32" s="296"/>
      <c r="Q32" s="296"/>
      <c r="R32" s="296"/>
      <c r="Y32" s="46"/>
      <c r="Z32" s="46"/>
      <c r="AA32" s="46"/>
      <c r="AB32" s="46"/>
      <c r="AC32" s="46"/>
      <c r="AD32" s="46"/>
      <c r="AE32" s="46"/>
      <c r="AF32" s="46"/>
      <c r="AG32" s="46"/>
      <c r="AH32" s="46"/>
      <c r="AI32" s="46"/>
      <c r="AJ32" s="46"/>
      <c r="AK32" s="46"/>
      <c r="AL32" s="46"/>
    </row>
    <row r="33" spans="1:39" ht="23.5" x14ac:dyDescent="0.55000000000000004">
      <c r="A33" s="315"/>
      <c r="B33" s="315"/>
      <c r="C33" s="316"/>
      <c r="D33" s="315"/>
      <c r="E33" s="1534"/>
      <c r="F33" s="1534"/>
      <c r="G33" s="678"/>
      <c r="H33" s="678"/>
      <c r="I33" s="315"/>
      <c r="J33" s="1534"/>
      <c r="K33" s="1534"/>
      <c r="L33" s="317"/>
      <c r="M33" s="316"/>
      <c r="N33" s="318"/>
      <c r="O33" s="296"/>
      <c r="P33" s="296"/>
      <c r="Q33" s="296"/>
      <c r="R33" s="296"/>
      <c r="Y33" s="46"/>
      <c r="Z33" s="46"/>
      <c r="AA33" s="46"/>
      <c r="AB33" s="46"/>
      <c r="AC33" s="46"/>
      <c r="AD33" s="46"/>
      <c r="AE33" s="46"/>
      <c r="AF33" s="46"/>
      <c r="AG33" s="46"/>
      <c r="AH33" s="46"/>
      <c r="AI33" s="46"/>
      <c r="AJ33" s="46"/>
      <c r="AK33" s="46"/>
      <c r="AL33" s="46"/>
    </row>
    <row r="34" spans="1:39" ht="18.5" x14ac:dyDescent="0.45">
      <c r="A34" s="676" t="s">
        <v>753</v>
      </c>
      <c r="B34" s="677"/>
      <c r="C34" s="1513">
        <f>Betriebsdaten!C17</f>
        <v>0</v>
      </c>
      <c r="D34" s="1514"/>
      <c r="E34" s="1534"/>
      <c r="F34" s="1534"/>
      <c r="G34" s="1529" t="s">
        <v>1008</v>
      </c>
      <c r="H34" s="1530"/>
      <c r="I34" s="1530"/>
      <c r="J34" s="1530"/>
      <c r="K34" s="1513">
        <f>Betriebsdaten!B19</f>
        <v>0</v>
      </c>
      <c r="L34" s="1514"/>
      <c r="M34" s="1535"/>
      <c r="N34" s="1535"/>
      <c r="O34" s="296"/>
      <c r="P34" s="296"/>
      <c r="Q34" s="296"/>
      <c r="R34" s="296"/>
      <c r="Y34" s="46"/>
      <c r="Z34" s="46"/>
      <c r="AA34" s="46"/>
      <c r="AB34" s="46"/>
      <c r="AC34" s="46"/>
      <c r="AD34" s="46"/>
      <c r="AE34" s="46"/>
      <c r="AF34" s="46"/>
      <c r="AG34" s="46"/>
      <c r="AH34" s="46"/>
      <c r="AI34" s="46"/>
      <c r="AJ34" s="46"/>
      <c r="AK34" s="46"/>
      <c r="AL34" s="46"/>
    </row>
    <row r="35" spans="1:39" ht="18.5" x14ac:dyDescent="0.45">
      <c r="A35" s="1511" t="s">
        <v>754</v>
      </c>
      <c r="B35" s="1512"/>
      <c r="C35" s="1536">
        <f>Betriebsdaten!C18</f>
        <v>0</v>
      </c>
      <c r="D35" s="1537"/>
      <c r="E35" s="1534"/>
      <c r="F35" s="1534"/>
      <c r="G35" s="1511" t="s">
        <v>1009</v>
      </c>
      <c r="H35" s="1512"/>
      <c r="I35" s="1512"/>
      <c r="J35" s="1512"/>
      <c r="K35" s="1536">
        <f>Betriebsdaten!B20</f>
        <v>0</v>
      </c>
      <c r="L35" s="1537"/>
      <c r="M35" s="1535"/>
      <c r="N35" s="1535"/>
      <c r="O35" s="296"/>
      <c r="P35" s="296"/>
      <c r="Q35" s="296"/>
      <c r="R35" s="296"/>
      <c r="Y35" s="46"/>
      <c r="Z35" s="46"/>
      <c r="AA35" s="46"/>
      <c r="AB35" s="46"/>
      <c r="AC35" s="46"/>
      <c r="AD35" s="46"/>
      <c r="AE35" s="46"/>
      <c r="AF35" s="46"/>
      <c r="AG35" s="46"/>
      <c r="AH35" s="46"/>
      <c r="AI35" s="46"/>
      <c r="AJ35" s="46"/>
      <c r="AK35" s="46"/>
      <c r="AL35" s="46"/>
    </row>
    <row r="36" spans="1:39" ht="18.5" x14ac:dyDescent="0.45">
      <c r="A36" s="674" t="s">
        <v>755</v>
      </c>
      <c r="B36" s="675"/>
      <c r="C36" s="1515">
        <f>Betriebsdaten!C24</f>
        <v>0</v>
      </c>
      <c r="D36" s="1516"/>
      <c r="E36" s="1534"/>
      <c r="F36" s="1534"/>
      <c r="G36" s="1511" t="s">
        <v>1014</v>
      </c>
      <c r="H36" s="1512"/>
      <c r="I36" s="1512"/>
      <c r="J36" s="1512"/>
      <c r="K36" s="1536">
        <f>Betriebsdaten!B21</f>
        <v>0</v>
      </c>
      <c r="L36" s="1537"/>
      <c r="M36" s="1535"/>
      <c r="N36" s="1535"/>
      <c r="O36" s="296"/>
      <c r="P36" s="296"/>
      <c r="Q36" s="296"/>
      <c r="R36" s="296"/>
      <c r="Y36" s="46"/>
      <c r="Z36" s="46"/>
      <c r="AA36" s="46"/>
      <c r="AB36" s="46"/>
      <c r="AC36" s="46"/>
      <c r="AD36" s="46"/>
      <c r="AE36" s="46"/>
      <c r="AF36" s="46"/>
      <c r="AG36" s="46"/>
      <c r="AH36" s="46"/>
      <c r="AI36" s="46"/>
      <c r="AJ36" s="46"/>
      <c r="AK36" s="46"/>
      <c r="AL36" s="46"/>
    </row>
    <row r="37" spans="1:39" ht="18.5" x14ac:dyDescent="0.45">
      <c r="A37" s="1529" t="s">
        <v>779</v>
      </c>
      <c r="B37" s="1530"/>
      <c r="C37" s="1515">
        <f>Betriebsdaten!C25</f>
        <v>0</v>
      </c>
      <c r="D37" s="1516"/>
      <c r="E37" s="1534"/>
      <c r="F37" s="1534"/>
      <c r="G37" s="1535"/>
      <c r="H37" s="1535"/>
      <c r="I37" s="316"/>
      <c r="J37" s="1534"/>
      <c r="K37" s="1534"/>
      <c r="L37" s="1534"/>
      <c r="M37" s="1535"/>
      <c r="N37" s="1535"/>
      <c r="O37" s="296"/>
      <c r="P37" s="296"/>
      <c r="Q37" s="296"/>
      <c r="R37" s="296"/>
      <c r="Y37" s="46"/>
      <c r="Z37" s="46"/>
      <c r="AA37" s="46"/>
      <c r="AB37" s="46"/>
      <c r="AC37" s="46"/>
      <c r="AD37" s="46"/>
      <c r="AE37" s="46"/>
      <c r="AF37" s="46"/>
      <c r="AG37" s="46"/>
      <c r="AH37" s="46"/>
      <c r="AI37" s="46"/>
      <c r="AJ37" s="46"/>
      <c r="AK37" s="46"/>
      <c r="AL37" s="46"/>
    </row>
    <row r="38" spans="1:39" ht="18.5" x14ac:dyDescent="0.45">
      <c r="A38" s="1525" t="s">
        <v>795</v>
      </c>
      <c r="B38" s="1526"/>
      <c r="C38" s="1517">
        <f>IF(C34&gt;0,(((Tierbestand!N17+Tierbestand!O17)+'Wi-Dü-Aufnahme'!W33)-'Wi-Dü-Abgabe'!W33)/(C34+C35),0)</f>
        <v>0</v>
      </c>
      <c r="D38" s="1518"/>
      <c r="E38" s="1534"/>
      <c r="F38" s="1534"/>
      <c r="G38" s="1535"/>
      <c r="H38" s="1535"/>
      <c r="I38" s="316"/>
      <c r="J38" s="1534"/>
      <c r="K38" s="1534"/>
      <c r="L38" s="1534"/>
      <c r="M38" s="1535"/>
      <c r="N38" s="1535"/>
      <c r="O38" s="296"/>
      <c r="P38" s="296"/>
      <c r="Q38" s="296"/>
      <c r="R38" s="296"/>
      <c r="Y38" s="46"/>
      <c r="Z38" s="46"/>
      <c r="AA38" s="46"/>
      <c r="AB38" s="46"/>
      <c r="AC38" s="46"/>
      <c r="AD38" s="46"/>
      <c r="AE38" s="46"/>
      <c r="AF38" s="46"/>
      <c r="AG38" s="46"/>
      <c r="AH38" s="46"/>
      <c r="AI38" s="46"/>
      <c r="AJ38" s="46"/>
      <c r="AK38" s="46"/>
      <c r="AL38" s="46"/>
    </row>
    <row r="39" spans="1:39" ht="18.5" x14ac:dyDescent="0.45">
      <c r="A39" s="1511" t="s">
        <v>752</v>
      </c>
      <c r="B39" s="1512"/>
      <c r="C39" s="1517">
        <f>Betriebsdaten!C26</f>
        <v>0</v>
      </c>
      <c r="D39" s="1518"/>
      <c r="E39" s="1534"/>
      <c r="F39" s="1534"/>
      <c r="G39" s="1535"/>
      <c r="H39" s="1535"/>
      <c r="I39" s="316"/>
      <c r="J39" s="1534"/>
      <c r="K39" s="1534"/>
      <c r="L39" s="1534"/>
      <c r="M39" s="1535"/>
      <c r="N39" s="1535"/>
      <c r="O39" s="296"/>
      <c r="P39" s="296"/>
      <c r="Q39" s="296"/>
      <c r="R39" s="296"/>
      <c r="Y39" s="46"/>
      <c r="Z39" s="46"/>
      <c r="AA39" s="46"/>
      <c r="AB39" s="46"/>
      <c r="AC39" s="46"/>
      <c r="AD39" s="46"/>
      <c r="AE39" s="46"/>
      <c r="AF39" s="46"/>
      <c r="AG39" s="46"/>
      <c r="AH39" s="46"/>
      <c r="AI39" s="46"/>
      <c r="AJ39" s="46"/>
      <c r="AK39" s="46"/>
      <c r="AL39" s="46"/>
    </row>
    <row r="40" spans="1:39" x14ac:dyDescent="0.35">
      <c r="A40" s="1542" t="s">
        <v>790</v>
      </c>
      <c r="B40" s="1542"/>
      <c r="C40" s="1542"/>
      <c r="D40" s="1542"/>
      <c r="E40" s="1542"/>
      <c r="F40" s="1542"/>
      <c r="G40" s="1542"/>
      <c r="H40" s="1542"/>
      <c r="I40" s="1542"/>
      <c r="J40" s="1542"/>
      <c r="K40" s="1542"/>
      <c r="L40" s="1542"/>
      <c r="M40" s="1542"/>
      <c r="N40" s="1542"/>
      <c r="O40" s="296"/>
      <c r="P40" s="296"/>
      <c r="Q40" s="296"/>
      <c r="R40" s="296"/>
      <c r="Y40" s="46"/>
      <c r="Z40" s="46"/>
      <c r="AA40" s="46"/>
      <c r="AB40" s="46"/>
      <c r="AC40" s="46"/>
      <c r="AD40" s="46"/>
      <c r="AE40" s="46"/>
      <c r="AF40" s="46"/>
      <c r="AG40" s="46"/>
      <c r="AH40" s="46"/>
      <c r="AI40" s="46"/>
      <c r="AJ40" s="46"/>
      <c r="AK40" s="46"/>
      <c r="AL40" s="46"/>
    </row>
    <row r="41" spans="1:39" ht="21" customHeight="1" thickBot="1" x14ac:dyDescent="0.55000000000000004">
      <c r="A41" s="183"/>
      <c r="B41" s="323"/>
      <c r="C41" s="323"/>
      <c r="D41" s="323"/>
      <c r="E41" s="1524"/>
      <c r="F41" s="1524"/>
      <c r="G41" s="1524"/>
      <c r="H41" s="1502"/>
      <c r="I41" s="1502"/>
      <c r="J41" s="1502"/>
      <c r="K41" s="1502"/>
      <c r="L41" s="1502"/>
      <c r="M41" s="1502"/>
      <c r="N41" s="1502"/>
      <c r="O41" s="293"/>
      <c r="P41" s="296"/>
      <c r="Q41" s="296"/>
      <c r="R41" s="296"/>
      <c r="S41" s="296"/>
      <c r="Y41" s="46"/>
      <c r="Z41" s="46"/>
      <c r="AA41" s="46"/>
      <c r="AB41" s="46"/>
      <c r="AC41" s="46"/>
      <c r="AD41" s="46"/>
      <c r="AE41" s="46"/>
      <c r="AF41" s="46"/>
      <c r="AG41" s="46"/>
      <c r="AH41" s="46"/>
      <c r="AI41" s="46"/>
      <c r="AJ41" s="46"/>
      <c r="AK41" s="46"/>
      <c r="AL41" s="46"/>
      <c r="AM41" s="46"/>
    </row>
    <row r="42" spans="1:39" ht="21" customHeight="1" x14ac:dyDescent="0.5">
      <c r="A42" s="249" t="s">
        <v>791</v>
      </c>
      <c r="B42" s="1519" t="s">
        <v>775</v>
      </c>
      <c r="C42" s="1520"/>
      <c r="D42" s="1520"/>
      <c r="E42" s="1520" t="s">
        <v>776</v>
      </c>
      <c r="F42" s="1520"/>
      <c r="G42" s="1540"/>
      <c r="H42" s="1502" t="s">
        <v>759</v>
      </c>
      <c r="I42" s="1502"/>
      <c r="J42" s="1502"/>
      <c r="K42" s="1502"/>
      <c r="L42" s="1502"/>
      <c r="M42" s="1502"/>
      <c r="N42" s="1502"/>
      <c r="O42" s="293"/>
      <c r="P42" s="296"/>
      <c r="Q42" s="296"/>
      <c r="R42" s="296"/>
      <c r="S42" s="296"/>
      <c r="Y42" s="46"/>
      <c r="Z42" s="46"/>
      <c r="AA42" s="46"/>
      <c r="AB42" s="46"/>
      <c r="AC42" s="46"/>
      <c r="AD42" s="46"/>
      <c r="AE42" s="46"/>
      <c r="AF42" s="46"/>
      <c r="AG42" s="46"/>
      <c r="AH42" s="46"/>
      <c r="AI42" s="46"/>
      <c r="AJ42" s="46"/>
      <c r="AK42" s="46"/>
      <c r="AL42" s="46"/>
      <c r="AM42" s="46"/>
    </row>
    <row r="43" spans="1:39" ht="21" customHeight="1" x14ac:dyDescent="0.35">
      <c r="A43" s="415">
        <f>'Gesamt Nährstoffinput'!B24</f>
        <v>0</v>
      </c>
      <c r="B43" s="1521"/>
      <c r="C43" s="1522"/>
      <c r="D43" s="1522"/>
      <c r="E43" s="1522"/>
      <c r="F43" s="1522"/>
      <c r="G43" s="1541"/>
      <c r="H43" s="330"/>
      <c r="I43" s="330"/>
      <c r="J43" s="330"/>
      <c r="K43" s="330"/>
      <c r="L43" s="330"/>
      <c r="M43" s="330"/>
      <c r="N43" s="330"/>
      <c r="O43" s="293"/>
      <c r="P43" s="296"/>
      <c r="Q43" s="296"/>
      <c r="R43" s="296"/>
      <c r="S43" s="296"/>
      <c r="Y43" s="46"/>
      <c r="Z43" s="46"/>
      <c r="AA43" s="46"/>
      <c r="AB43" s="46"/>
      <c r="AC43" s="46"/>
      <c r="AD43" s="46"/>
      <c r="AE43" s="46"/>
      <c r="AF43" s="46"/>
      <c r="AG43" s="46"/>
      <c r="AH43" s="46"/>
      <c r="AI43" s="46"/>
      <c r="AJ43" s="46"/>
      <c r="AK43" s="46"/>
      <c r="AL43" s="46"/>
      <c r="AM43" s="46"/>
    </row>
    <row r="44" spans="1:39" ht="16" thickBot="1" x14ac:dyDescent="0.4">
      <c r="A44" s="347"/>
      <c r="B44" s="187" t="s">
        <v>761</v>
      </c>
      <c r="C44" s="188"/>
      <c r="D44" s="188"/>
      <c r="E44" s="327" t="s">
        <v>762</v>
      </c>
      <c r="F44" s="188"/>
      <c r="G44" s="189"/>
      <c r="H44" s="330"/>
      <c r="I44" s="330"/>
      <c r="J44" s="330"/>
      <c r="K44" s="330"/>
      <c r="L44" s="330"/>
      <c r="M44" s="330"/>
      <c r="N44" s="330"/>
      <c r="O44" s="293"/>
      <c r="P44" s="296"/>
      <c r="Q44" s="296"/>
      <c r="R44" s="296"/>
      <c r="S44" s="296"/>
      <c r="Y44" s="46"/>
      <c r="Z44" s="46"/>
      <c r="AA44" s="46"/>
      <c r="AB44" s="46"/>
      <c r="AC44" s="46"/>
      <c r="AD44" s="46"/>
      <c r="AE44" s="46"/>
      <c r="AF44" s="46"/>
      <c r="AG44" s="46"/>
      <c r="AH44" s="46"/>
      <c r="AI44" s="46"/>
      <c r="AJ44" s="46"/>
      <c r="AK44" s="46"/>
      <c r="AL44" s="46"/>
      <c r="AM44" s="46"/>
    </row>
    <row r="45" spans="1:39" ht="17.5" thickBot="1" x14ac:dyDescent="0.4">
      <c r="A45" s="347"/>
      <c r="B45" s="348" t="s">
        <v>13</v>
      </c>
      <c r="C45" s="305" t="s">
        <v>670</v>
      </c>
      <c r="D45" s="305" t="s">
        <v>671</v>
      </c>
      <c r="E45" s="306" t="s">
        <v>13</v>
      </c>
      <c r="F45" s="305" t="s">
        <v>670</v>
      </c>
      <c r="G45" s="305" t="s">
        <v>671</v>
      </c>
      <c r="H45" s="330"/>
      <c r="I45" s="330"/>
      <c r="J45" s="330"/>
      <c r="K45" s="330"/>
      <c r="L45" s="330"/>
      <c r="M45" s="330"/>
      <c r="N45" s="330"/>
      <c r="O45" s="293"/>
      <c r="P45" s="296"/>
      <c r="Q45" s="296"/>
      <c r="R45" s="296"/>
      <c r="S45" s="296"/>
      <c r="Y45" s="46"/>
      <c r="Z45" s="46"/>
      <c r="AA45" s="46"/>
      <c r="AB45" s="46"/>
      <c r="AC45" s="46"/>
      <c r="AD45" s="46"/>
      <c r="AE45" s="46"/>
      <c r="AF45" s="46"/>
      <c r="AG45" s="46"/>
      <c r="AH45" s="46"/>
      <c r="AI45" s="46"/>
      <c r="AJ45" s="46"/>
      <c r="AK45" s="46"/>
      <c r="AL45" s="46"/>
      <c r="AM45" s="46"/>
    </row>
    <row r="46" spans="1:39" x14ac:dyDescent="0.35">
      <c r="A46" s="349" t="s">
        <v>765</v>
      </c>
      <c r="B46" s="350">
        <f>Saatgut_MinD!AD29</f>
        <v>0</v>
      </c>
      <c r="C46" s="350">
        <f>Saatgut_MinD!AF29</f>
        <v>0</v>
      </c>
      <c r="D46" s="350">
        <f>Saatgut_MinD!AG29</f>
        <v>0</v>
      </c>
      <c r="E46" s="351">
        <f>IF(B46&lt;&gt;0,(B46)/$L$32,0)</f>
        <v>0</v>
      </c>
      <c r="F46" s="351">
        <f t="shared" ref="F46:G49" si="4">IF(C46&lt;&gt;0,(C46)/$L$32,0)</f>
        <v>0</v>
      </c>
      <c r="G46" s="351">
        <f t="shared" si="4"/>
        <v>0</v>
      </c>
      <c r="H46" s="330"/>
      <c r="I46" s="330"/>
      <c r="J46" s="330"/>
      <c r="K46" s="330"/>
      <c r="L46" s="330"/>
      <c r="M46" s="330"/>
      <c r="N46" s="330"/>
      <c r="O46" s="293"/>
      <c r="P46" s="296"/>
      <c r="Q46" s="296"/>
      <c r="R46" s="296"/>
      <c r="S46" s="296"/>
      <c r="Y46" s="46"/>
      <c r="Z46" s="46"/>
      <c r="AA46" s="46"/>
      <c r="AB46" s="46"/>
      <c r="AC46" s="46"/>
      <c r="AD46" s="46"/>
      <c r="AE46" s="46"/>
      <c r="AF46" s="46"/>
      <c r="AG46" s="46"/>
      <c r="AH46" s="46"/>
      <c r="AI46" s="46"/>
      <c r="AJ46" s="46"/>
      <c r="AK46" s="46"/>
      <c r="AL46" s="46"/>
      <c r="AM46" s="46"/>
    </row>
    <row r="47" spans="1:39" x14ac:dyDescent="0.35">
      <c r="A47" s="349" t="s">
        <v>793</v>
      </c>
      <c r="B47" s="352">
        <f>'Wi-Dü-Aufnahme'!W33</f>
        <v>0</v>
      </c>
      <c r="C47" s="352">
        <f>'Wi-Dü-Aufnahme'!Y33</f>
        <v>0</v>
      </c>
      <c r="D47" s="352">
        <f>'Wi-Dü-Aufnahme'!Z33</f>
        <v>0</v>
      </c>
      <c r="E47" s="351">
        <f>IF(B47&lt;&gt;0,(B47)/$L$32,0)</f>
        <v>0</v>
      </c>
      <c r="F47" s="351">
        <f t="shared" si="4"/>
        <v>0</v>
      </c>
      <c r="G47" s="351">
        <f t="shared" si="4"/>
        <v>0</v>
      </c>
      <c r="H47" s="330"/>
      <c r="I47" s="330"/>
      <c r="J47" s="330"/>
      <c r="K47" s="330"/>
      <c r="L47" s="330"/>
      <c r="M47" s="330"/>
      <c r="N47" s="330"/>
      <c r="O47" s="293"/>
      <c r="P47" s="296"/>
      <c r="Q47" s="296"/>
      <c r="R47" s="296"/>
      <c r="S47" s="296"/>
      <c r="Y47" s="46"/>
      <c r="Z47" s="46"/>
      <c r="AA47" s="46"/>
      <c r="AB47" s="46"/>
      <c r="AC47" s="46"/>
      <c r="AD47" s="46"/>
      <c r="AE47" s="46"/>
      <c r="AF47" s="46"/>
      <c r="AG47" s="46"/>
      <c r="AH47" s="46"/>
      <c r="AI47" s="46"/>
      <c r="AJ47" s="46"/>
      <c r="AK47" s="46"/>
      <c r="AL47" s="46"/>
      <c r="AM47" s="46"/>
    </row>
    <row r="48" spans="1:39" x14ac:dyDescent="0.35">
      <c r="A48" s="349" t="s">
        <v>316</v>
      </c>
      <c r="B48" s="352">
        <f>'Fu-Mi;Biogassubstr. Zuk.'!AA26</f>
        <v>0</v>
      </c>
      <c r="C48" s="352">
        <f>'Fu-Mi;Biogassubstr. Zuk.'!AC26</f>
        <v>0</v>
      </c>
      <c r="D48" s="352">
        <f>'Fu-Mi;Biogassubstr. Zuk.'!AD26</f>
        <v>0</v>
      </c>
      <c r="E48" s="351">
        <f>IF(B48&lt;&gt;0,(B48)/$L$32,0)</f>
        <v>0</v>
      </c>
      <c r="F48" s="351">
        <f t="shared" si="4"/>
        <v>0</v>
      </c>
      <c r="G48" s="351">
        <f t="shared" si="4"/>
        <v>0</v>
      </c>
      <c r="H48" s="330"/>
      <c r="I48" s="330"/>
      <c r="J48" s="330"/>
      <c r="K48" s="330"/>
      <c r="L48" s="330"/>
      <c r="M48" s="330"/>
      <c r="N48" s="330"/>
      <c r="O48" s="293"/>
      <c r="P48" s="296"/>
      <c r="Q48" s="296"/>
      <c r="R48" s="296"/>
      <c r="S48" s="296"/>
      <c r="Y48" s="46"/>
      <c r="Z48" s="46"/>
      <c r="AA48" s="46"/>
      <c r="AB48" s="46"/>
      <c r="AC48" s="46"/>
      <c r="AD48" s="46"/>
      <c r="AE48" s="46"/>
      <c r="AF48" s="46"/>
      <c r="AG48" s="46"/>
      <c r="AH48" s="46"/>
      <c r="AI48" s="46"/>
      <c r="AJ48" s="46"/>
      <c r="AK48" s="46"/>
      <c r="AL48" s="46"/>
      <c r="AM48" s="46"/>
    </row>
    <row r="49" spans="1:39" ht="15" thickBot="1" x14ac:dyDescent="0.4">
      <c r="A49" s="349" t="s">
        <v>617</v>
      </c>
      <c r="B49" s="353">
        <f>Tierzukauf!AA16</f>
        <v>0</v>
      </c>
      <c r="C49" s="353">
        <f>Tierzukauf!AC16</f>
        <v>0</v>
      </c>
      <c r="D49" s="353">
        <f>Tierzukauf!AD16</f>
        <v>0</v>
      </c>
      <c r="E49" s="351">
        <f>IF(B49&lt;&gt;0,(B49)/$L$32,0)</f>
        <v>0</v>
      </c>
      <c r="F49" s="351">
        <f t="shared" si="4"/>
        <v>0</v>
      </c>
      <c r="G49" s="351">
        <f t="shared" si="4"/>
        <v>0</v>
      </c>
      <c r="H49" s="330"/>
      <c r="I49" s="330"/>
      <c r="J49" s="330"/>
      <c r="K49" s="330"/>
      <c r="L49" s="330"/>
      <c r="M49" s="330"/>
      <c r="N49" s="330"/>
      <c r="O49" s="293"/>
      <c r="P49" s="296"/>
      <c r="Q49" s="296"/>
      <c r="R49" s="296"/>
      <c r="S49" s="296"/>
      <c r="Y49" s="46"/>
      <c r="Z49" s="46"/>
      <c r="AA49" s="46"/>
      <c r="AB49" s="46"/>
      <c r="AC49" s="46"/>
      <c r="AD49" s="46"/>
      <c r="AE49" s="46"/>
      <c r="AF49" s="46"/>
      <c r="AG49" s="46"/>
      <c r="AH49" s="46"/>
      <c r="AI49" s="46"/>
      <c r="AJ49" s="46"/>
      <c r="AK49" s="46"/>
      <c r="AL49" s="46"/>
      <c r="AM49" s="46"/>
    </row>
    <row r="50" spans="1:39" ht="15" thickBot="1" x14ac:dyDescent="0.4">
      <c r="A50" s="354" t="s">
        <v>766</v>
      </c>
      <c r="B50" s="355">
        <f>SUM(B46:B49)+A43</f>
        <v>0</v>
      </c>
      <c r="C50" s="356">
        <f>SUM(C46:C49)</f>
        <v>0</v>
      </c>
      <c r="D50" s="357">
        <f>SUM(D46:D49)</f>
        <v>0</v>
      </c>
      <c r="E50" s="358" t="e">
        <f>SUM(E46:E49)+A43/L32</f>
        <v>#DIV/0!</v>
      </c>
      <c r="F50" s="358">
        <f>SUM(F46:F49)</f>
        <v>0</v>
      </c>
      <c r="G50" s="358">
        <f>SUM(G46:G49)</f>
        <v>0</v>
      </c>
      <c r="H50" s="330"/>
      <c r="I50" s="330"/>
      <c r="J50" s="330"/>
      <c r="K50" s="330"/>
      <c r="L50" s="330"/>
      <c r="M50" s="330"/>
      <c r="N50" s="330"/>
      <c r="O50" s="293"/>
      <c r="P50" s="296"/>
      <c r="Q50" s="296"/>
      <c r="R50" s="296"/>
      <c r="S50" s="296"/>
      <c r="Y50" s="46"/>
      <c r="Z50" s="46"/>
      <c r="AA50" s="46"/>
      <c r="AB50" s="46"/>
      <c r="AC50" s="46"/>
      <c r="AD50" s="46"/>
      <c r="AE50" s="46"/>
      <c r="AF50" s="46"/>
      <c r="AG50" s="46"/>
      <c r="AH50" s="46"/>
      <c r="AI50" s="46"/>
      <c r="AJ50" s="46"/>
      <c r="AK50" s="46"/>
      <c r="AL50" s="46"/>
      <c r="AM50" s="46"/>
    </row>
    <row r="51" spans="1:39" s="1" customFormat="1" ht="16" thickBot="1" x14ac:dyDescent="0.4">
      <c r="A51" s="193"/>
      <c r="B51" s="327" t="s">
        <v>773</v>
      </c>
      <c r="C51" s="188"/>
      <c r="D51" s="188"/>
      <c r="E51" s="327" t="s">
        <v>772</v>
      </c>
      <c r="F51" s="188"/>
      <c r="G51" s="189"/>
      <c r="H51" s="330"/>
      <c r="I51" s="330"/>
      <c r="J51" s="330"/>
      <c r="K51" s="330"/>
      <c r="L51" s="330"/>
      <c r="M51" s="330"/>
      <c r="N51" s="330"/>
      <c r="O51" s="293"/>
      <c r="P51" s="296"/>
      <c r="Q51" s="296"/>
      <c r="R51" s="296"/>
      <c r="S51" s="296"/>
      <c r="T51" s="46"/>
      <c r="U51" s="46"/>
      <c r="V51" s="46"/>
      <c r="W51" s="46"/>
      <c r="X51" s="46"/>
      <c r="Y51" s="46"/>
      <c r="Z51" s="46"/>
      <c r="AA51" s="46"/>
      <c r="AB51" s="46"/>
      <c r="AC51" s="46"/>
      <c r="AD51" s="46"/>
      <c r="AE51" s="46"/>
      <c r="AF51" s="46"/>
      <c r="AG51" s="46"/>
      <c r="AH51" s="46"/>
      <c r="AI51" s="46"/>
      <c r="AJ51" s="46"/>
      <c r="AK51" s="46"/>
      <c r="AL51" s="46"/>
      <c r="AM51" s="46"/>
    </row>
    <row r="52" spans="1:39" ht="17.5" thickBot="1" x14ac:dyDescent="0.4">
      <c r="A52" s="347"/>
      <c r="B52" s="348" t="s">
        <v>13</v>
      </c>
      <c r="C52" s="305" t="s">
        <v>670</v>
      </c>
      <c r="D52" s="305" t="s">
        <v>671</v>
      </c>
      <c r="E52" s="306" t="s">
        <v>13</v>
      </c>
      <c r="F52" s="305" t="s">
        <v>670</v>
      </c>
      <c r="G52" s="305" t="s">
        <v>671</v>
      </c>
      <c r="H52" s="330"/>
      <c r="I52" s="330"/>
      <c r="J52" s="330"/>
      <c r="K52" s="330"/>
      <c r="L52" s="330"/>
      <c r="M52" s="330"/>
      <c r="N52" s="330"/>
      <c r="O52" s="293"/>
      <c r="P52" s="296"/>
      <c r="Q52" s="296"/>
      <c r="R52" s="296"/>
      <c r="S52" s="296"/>
      <c r="Y52" s="46"/>
      <c r="Z52" s="46"/>
      <c r="AA52" s="46"/>
      <c r="AB52" s="46"/>
      <c r="AC52" s="46"/>
      <c r="AD52" s="46"/>
      <c r="AE52" s="46"/>
      <c r="AF52" s="46"/>
      <c r="AG52" s="46"/>
      <c r="AH52" s="46"/>
      <c r="AI52" s="46"/>
      <c r="AJ52" s="46"/>
      <c r="AK52" s="46"/>
      <c r="AL52" s="46"/>
      <c r="AM52" s="46"/>
    </row>
    <row r="53" spans="1:39" x14ac:dyDescent="0.35">
      <c r="A53" s="349" t="s">
        <v>763</v>
      </c>
      <c r="B53" s="350">
        <f>'Pfl. Prod. Verk.'!AD89+'Fu-Mi; Biogassub. Verk.'!AA17</f>
        <v>0</v>
      </c>
      <c r="C53" s="350">
        <f>'Pfl. Prod. Verk.'!AF89+'Fu-Mi; Biogassub. Verk.'!AC17</f>
        <v>0</v>
      </c>
      <c r="D53" s="350">
        <f>'Pfl. Prod. Verk.'!AG89+'Fu-Mi; Biogassub. Verk.'!AD17</f>
        <v>0</v>
      </c>
      <c r="E53" s="359">
        <f>IF(B53&lt;&gt;0,B53/$L$32,0)</f>
        <v>0</v>
      </c>
      <c r="F53" s="359">
        <f t="shared" ref="F53:G55" si="5">IF(C53&lt;&gt;0,C53/$L$32,0)</f>
        <v>0</v>
      </c>
      <c r="G53" s="359">
        <f t="shared" si="5"/>
        <v>0</v>
      </c>
      <c r="H53" s="330"/>
      <c r="I53" s="330"/>
      <c r="J53" s="330"/>
      <c r="K53" s="330"/>
      <c r="L53" s="330"/>
      <c r="M53" s="330"/>
      <c r="N53" s="330"/>
      <c r="O53" s="293"/>
      <c r="P53" s="296"/>
      <c r="Q53" s="296"/>
      <c r="R53" s="296"/>
      <c r="S53" s="296"/>
      <c r="Y53" s="46"/>
      <c r="Z53" s="46"/>
      <c r="AA53" s="46"/>
      <c r="AB53" s="46"/>
      <c r="AC53" s="46"/>
      <c r="AD53" s="46"/>
      <c r="AE53" s="46"/>
      <c r="AF53" s="46"/>
      <c r="AG53" s="46"/>
      <c r="AH53" s="46"/>
      <c r="AI53" s="46"/>
      <c r="AJ53" s="46"/>
      <c r="AK53" s="46"/>
      <c r="AL53" s="46"/>
      <c r="AM53" s="46"/>
    </row>
    <row r="54" spans="1:39" x14ac:dyDescent="0.35">
      <c r="A54" s="349" t="s">
        <v>764</v>
      </c>
      <c r="B54" s="360">
        <f>'Tierverk.; Tier.Prod.'!AG48</f>
        <v>0</v>
      </c>
      <c r="C54" s="360">
        <f>'Tierverk.; Tier.Prod.'!AI48</f>
        <v>0</v>
      </c>
      <c r="D54" s="360">
        <f>'Tierverk.; Tier.Prod.'!AJ48</f>
        <v>0</v>
      </c>
      <c r="E54" s="359">
        <f>IF(B54&lt;&gt;0,B54/$L$32,0)</f>
        <v>0</v>
      </c>
      <c r="F54" s="359">
        <f t="shared" si="5"/>
        <v>0</v>
      </c>
      <c r="G54" s="359">
        <f t="shared" si="5"/>
        <v>0</v>
      </c>
      <c r="H54" s="330"/>
      <c r="I54" s="330"/>
      <c r="J54" s="330"/>
      <c r="K54" s="330"/>
      <c r="L54" s="330"/>
      <c r="M54" s="330"/>
      <c r="N54" s="330"/>
      <c r="O54" s="293"/>
      <c r="P54" s="296"/>
      <c r="Q54" s="296"/>
      <c r="R54" s="296"/>
      <c r="S54" s="296"/>
      <c r="Y54" s="46"/>
      <c r="Z54" s="46"/>
      <c r="AA54" s="46"/>
      <c r="AB54" s="46"/>
      <c r="AC54" s="46"/>
      <c r="AD54" s="46"/>
      <c r="AE54" s="46"/>
      <c r="AF54" s="46"/>
      <c r="AG54" s="46"/>
      <c r="AH54" s="46"/>
      <c r="AI54" s="46"/>
      <c r="AJ54" s="46"/>
      <c r="AK54" s="46"/>
      <c r="AL54" s="46"/>
      <c r="AM54" s="46"/>
    </row>
    <row r="55" spans="1:39" ht="15" thickBot="1" x14ac:dyDescent="0.4">
      <c r="A55" s="349" t="s">
        <v>109</v>
      </c>
      <c r="B55" s="360">
        <f>'Wi-Dü-Abgabe'!W33</f>
        <v>0</v>
      </c>
      <c r="C55" s="360">
        <f>'Wi-Dü-Abgabe'!Y33</f>
        <v>0</v>
      </c>
      <c r="D55" s="360">
        <f>'Wi-Dü-Abgabe'!Z33</f>
        <v>0</v>
      </c>
      <c r="E55" s="359">
        <f>IF(B55&lt;&gt;0,B55/$L$32,0)</f>
        <v>0</v>
      </c>
      <c r="F55" s="359">
        <f t="shared" si="5"/>
        <v>0</v>
      </c>
      <c r="G55" s="359">
        <f t="shared" si="5"/>
        <v>0</v>
      </c>
      <c r="H55" s="330"/>
      <c r="I55" s="330"/>
      <c r="J55" s="330"/>
      <c r="K55" s="330"/>
      <c r="L55" s="330"/>
      <c r="M55" s="330"/>
      <c r="N55" s="330"/>
      <c r="O55" s="293"/>
      <c r="P55" s="296"/>
      <c r="Q55" s="296"/>
      <c r="R55" s="296"/>
      <c r="S55" s="296"/>
      <c r="Y55" s="46"/>
      <c r="Z55" s="46"/>
      <c r="AA55" s="46"/>
      <c r="AB55" s="46"/>
      <c r="AC55" s="46"/>
      <c r="AD55" s="46"/>
      <c r="AE55" s="46"/>
      <c r="AF55" s="46"/>
      <c r="AG55" s="46"/>
      <c r="AH55" s="46"/>
      <c r="AI55" s="46"/>
      <c r="AJ55" s="46"/>
      <c r="AK55" s="46"/>
      <c r="AL55" s="46"/>
      <c r="AM55" s="46"/>
    </row>
    <row r="56" spans="1:39" ht="15" thickBot="1" x14ac:dyDescent="0.4">
      <c r="A56" s="354" t="s">
        <v>766</v>
      </c>
      <c r="B56" s="355">
        <f t="shared" ref="B56:G56" si="6">SUM(B51:B55)</f>
        <v>0</v>
      </c>
      <c r="C56" s="356">
        <f t="shared" si="6"/>
        <v>0</v>
      </c>
      <c r="D56" s="357">
        <f t="shared" si="6"/>
        <v>0</v>
      </c>
      <c r="E56" s="358">
        <f t="shared" si="6"/>
        <v>0</v>
      </c>
      <c r="F56" s="358">
        <f t="shared" si="6"/>
        <v>0</v>
      </c>
      <c r="G56" s="358">
        <f t="shared" si="6"/>
        <v>0</v>
      </c>
      <c r="H56" s="330"/>
      <c r="I56" s="330"/>
      <c r="J56" s="330"/>
      <c r="K56" s="330"/>
      <c r="L56" s="330"/>
      <c r="M56" s="330"/>
      <c r="N56" s="330"/>
      <c r="O56" s="293"/>
      <c r="P56" s="296"/>
      <c r="Q56" s="296"/>
      <c r="R56" s="296"/>
      <c r="S56" s="296"/>
      <c r="Y56" s="46"/>
      <c r="Z56" s="46"/>
      <c r="AA56" s="46"/>
      <c r="AB56" s="46"/>
      <c r="AC56" s="46"/>
      <c r="AD56" s="46"/>
      <c r="AE56" s="46"/>
      <c r="AF56" s="46"/>
      <c r="AG56" s="46"/>
      <c r="AH56" s="46"/>
      <c r="AI56" s="46"/>
      <c r="AJ56" s="46"/>
      <c r="AK56" s="46"/>
      <c r="AL56" s="46"/>
      <c r="AM56" s="46"/>
    </row>
    <row r="57" spans="1:39" s="1" customFormat="1" ht="16" thickBot="1" x14ac:dyDescent="0.4">
      <c r="A57" s="193"/>
      <c r="B57" s="327" t="s">
        <v>79</v>
      </c>
      <c r="C57" s="188"/>
      <c r="D57" s="188"/>
      <c r="E57" s="327" t="s">
        <v>79</v>
      </c>
      <c r="F57" s="188"/>
      <c r="G57" s="189"/>
      <c r="H57" s="330"/>
      <c r="I57" s="330"/>
      <c r="J57" s="330"/>
      <c r="K57" s="330"/>
      <c r="L57" s="330"/>
      <c r="M57" s="330"/>
      <c r="N57" s="330"/>
      <c r="O57" s="293"/>
      <c r="P57" s="296"/>
      <c r="Q57" s="296"/>
      <c r="R57" s="296"/>
      <c r="S57" s="296"/>
      <c r="T57" s="46"/>
      <c r="U57" s="46"/>
      <c r="V57" s="46"/>
      <c r="W57" s="46"/>
      <c r="X57" s="46"/>
      <c r="Y57" s="46"/>
      <c r="Z57" s="46"/>
      <c r="AA57" s="46"/>
      <c r="AB57" s="46"/>
      <c r="AC57" s="46"/>
      <c r="AD57" s="46"/>
      <c r="AE57" s="46"/>
      <c r="AF57" s="46"/>
      <c r="AG57" s="46"/>
      <c r="AH57" s="46"/>
      <c r="AI57" s="46"/>
      <c r="AJ57" s="46"/>
      <c r="AK57" s="46"/>
      <c r="AL57" s="46"/>
      <c r="AM57" s="46"/>
    </row>
    <row r="58" spans="1:39" ht="16.899999999999999" customHeight="1" thickBot="1" x14ac:dyDescent="0.4">
      <c r="A58" s="361"/>
      <c r="B58" s="348" t="s">
        <v>13</v>
      </c>
      <c r="C58" s="306" t="s">
        <v>670</v>
      </c>
      <c r="D58" s="306" t="s">
        <v>671</v>
      </c>
      <c r="E58" s="306" t="s">
        <v>13</v>
      </c>
      <c r="F58" s="421" t="s">
        <v>670</v>
      </c>
      <c r="G58" s="305" t="s">
        <v>671</v>
      </c>
      <c r="H58" s="418"/>
      <c r="I58" s="1503" t="s">
        <v>801</v>
      </c>
      <c r="J58" s="1504"/>
      <c r="K58" s="1507" t="s">
        <v>802</v>
      </c>
      <c r="L58" s="1507"/>
      <c r="M58" s="419">
        <f>B56</f>
        <v>0</v>
      </c>
      <c r="N58" s="1508"/>
      <c r="O58" s="293"/>
      <c r="P58" s="296"/>
      <c r="Q58" s="296"/>
      <c r="R58" s="296"/>
      <c r="S58" s="296"/>
      <c r="Y58" s="46"/>
      <c r="Z58" s="46"/>
      <c r="AA58" s="46"/>
      <c r="AB58" s="46"/>
      <c r="AC58" s="46"/>
      <c r="AD58" s="46"/>
      <c r="AE58" s="46"/>
      <c r="AF58" s="46"/>
      <c r="AG58" s="46"/>
      <c r="AH58" s="46"/>
      <c r="AI58" s="46"/>
      <c r="AJ58" s="46"/>
      <c r="AK58" s="46"/>
      <c r="AL58" s="46"/>
      <c r="AM58" s="46"/>
    </row>
    <row r="59" spans="1:39" ht="15" customHeight="1" thickBot="1" x14ac:dyDescent="0.4">
      <c r="A59" s="361"/>
      <c r="B59" s="362"/>
      <c r="C59" s="362"/>
      <c r="D59" s="362"/>
      <c r="E59" s="363"/>
      <c r="F59" s="422"/>
      <c r="G59" s="423"/>
      <c r="H59" s="418"/>
      <c r="I59" s="1505"/>
      <c r="J59" s="1506"/>
      <c r="K59" s="1510" t="s">
        <v>803</v>
      </c>
      <c r="L59" s="1510"/>
      <c r="M59" s="420">
        <f>B50</f>
        <v>0</v>
      </c>
      <c r="N59" s="1509"/>
      <c r="O59" s="293"/>
      <c r="P59" s="296"/>
      <c r="Q59" s="296"/>
      <c r="R59" s="296"/>
      <c r="S59" s="296"/>
      <c r="Y59" s="46"/>
      <c r="Z59" s="46"/>
      <c r="AA59" s="46"/>
      <c r="AB59" s="46"/>
      <c r="AC59" s="46"/>
      <c r="AD59" s="46"/>
      <c r="AE59" s="46"/>
      <c r="AF59" s="46"/>
      <c r="AG59" s="46"/>
      <c r="AH59" s="46"/>
      <c r="AI59" s="46"/>
      <c r="AJ59" s="46"/>
      <c r="AK59" s="46"/>
      <c r="AL59" s="46"/>
      <c r="AM59" s="46"/>
    </row>
    <row r="60" spans="1:39" ht="15" thickBot="1" x14ac:dyDescent="0.4">
      <c r="A60" s="364" t="s">
        <v>767</v>
      </c>
      <c r="B60" s="356">
        <f>B50-B56</f>
        <v>0</v>
      </c>
      <c r="C60" s="356">
        <f>C50-C56</f>
        <v>0</v>
      </c>
      <c r="D60" s="356">
        <f>D50-D56</f>
        <v>0</v>
      </c>
      <c r="E60" s="356" t="e">
        <f t="shared" ref="E60:G60" si="7">E50-E56</f>
        <v>#DIV/0!</v>
      </c>
      <c r="F60" s="356">
        <f t="shared" si="7"/>
        <v>0</v>
      </c>
      <c r="G60" s="356">
        <f t="shared" si="7"/>
        <v>0</v>
      </c>
      <c r="H60" s="330"/>
      <c r="I60" s="330"/>
      <c r="J60" s="330"/>
      <c r="K60" s="330"/>
      <c r="L60" s="330"/>
      <c r="M60" s="330"/>
      <c r="N60" s="330"/>
      <c r="O60" s="293"/>
      <c r="P60" s="296"/>
      <c r="Q60" s="296"/>
      <c r="R60" s="296"/>
      <c r="S60" s="296"/>
      <c r="Y60" s="46"/>
      <c r="Z60" s="46"/>
      <c r="AA60" s="46"/>
      <c r="AB60" s="46"/>
      <c r="AC60" s="46"/>
      <c r="AD60" s="46"/>
      <c r="AE60" s="46"/>
      <c r="AF60" s="46"/>
      <c r="AG60" s="46"/>
      <c r="AH60" s="46"/>
      <c r="AI60" s="46"/>
      <c r="AJ60" s="46"/>
      <c r="AK60" s="46"/>
      <c r="AL60" s="46"/>
      <c r="AM60" s="46"/>
    </row>
    <row r="61" spans="1:39" ht="15" thickBot="1" x14ac:dyDescent="0.4">
      <c r="A61" s="183"/>
      <c r="B61" s="346"/>
      <c r="C61" s="346"/>
      <c r="D61" s="346"/>
      <c r="E61" s="346"/>
      <c r="F61" s="346"/>
      <c r="G61" s="346"/>
      <c r="H61" s="330"/>
      <c r="I61" s="330"/>
      <c r="J61" s="330"/>
      <c r="K61" s="330"/>
      <c r="L61" s="330"/>
      <c r="M61" s="330"/>
      <c r="N61" s="330"/>
      <c r="O61" s="293"/>
      <c r="P61" s="296"/>
      <c r="Q61" s="296"/>
      <c r="R61" s="296"/>
      <c r="S61" s="296"/>
      <c r="Y61" s="46"/>
      <c r="Z61" s="46"/>
      <c r="AA61" s="46"/>
      <c r="AB61" s="46"/>
      <c r="AC61" s="46"/>
      <c r="AD61" s="46"/>
      <c r="AE61" s="46"/>
      <c r="AF61" s="46"/>
      <c r="AG61" s="46"/>
      <c r="AH61" s="46"/>
      <c r="AI61" s="46"/>
      <c r="AJ61" s="46"/>
      <c r="AK61" s="46"/>
      <c r="AL61" s="46"/>
      <c r="AM61" s="46"/>
    </row>
    <row r="62" spans="1:39" ht="19" thickBot="1" x14ac:dyDescent="0.5">
      <c r="A62" s="1527" t="s">
        <v>758</v>
      </c>
      <c r="B62" s="1528"/>
      <c r="C62" s="313">
        <f>Betriebsdaten!B26</f>
        <v>0</v>
      </c>
      <c r="D62" s="1543" t="s">
        <v>757</v>
      </c>
      <c r="E62" s="1533"/>
      <c r="F62" s="1533"/>
      <c r="G62" s="1533">
        <f>Betriebsdaten!$B$31</f>
        <v>2020</v>
      </c>
      <c r="H62" s="1539"/>
      <c r="I62" s="1531" t="s">
        <v>756</v>
      </c>
      <c r="J62" s="1528"/>
      <c r="K62" s="1528"/>
      <c r="L62" s="1532">
        <f>Betriebsdaten!$B$17+Betriebsdaten!$B$18+Betriebsdaten!$B$19+Betriebsdaten!$B$20+Betriebsdaten!$B$21</f>
        <v>0</v>
      </c>
      <c r="M62" s="1533"/>
      <c r="N62" s="314"/>
      <c r="O62" s="296"/>
      <c r="P62" s="296"/>
      <c r="Q62" s="296"/>
      <c r="R62" s="296"/>
      <c r="Y62" s="46"/>
      <c r="Z62" s="46"/>
      <c r="AA62" s="46"/>
      <c r="AB62" s="46"/>
      <c r="AC62" s="46"/>
      <c r="AD62" s="46"/>
      <c r="AE62" s="46"/>
      <c r="AF62" s="46"/>
      <c r="AG62" s="46"/>
      <c r="AH62" s="46"/>
      <c r="AI62" s="46"/>
      <c r="AJ62" s="46"/>
      <c r="AK62" s="46"/>
      <c r="AL62" s="46"/>
    </row>
    <row r="63" spans="1:39" ht="23.5" x14ac:dyDescent="0.55000000000000004">
      <c r="A63" s="315"/>
      <c r="B63" s="315"/>
      <c r="C63" s="316"/>
      <c r="D63" s="315"/>
      <c r="E63" s="1534"/>
      <c r="F63" s="1534"/>
      <c r="G63" s="678"/>
      <c r="H63" s="678"/>
      <c r="I63" s="315"/>
      <c r="J63" s="1534"/>
      <c r="K63" s="1534"/>
      <c r="L63" s="317"/>
      <c r="M63" s="316"/>
      <c r="N63" s="318"/>
      <c r="O63" s="296"/>
      <c r="P63" s="296"/>
      <c r="Q63" s="296"/>
      <c r="R63" s="296"/>
      <c r="Y63" s="46"/>
      <c r="Z63" s="46"/>
      <c r="AA63" s="46"/>
      <c r="AB63" s="46"/>
      <c r="AC63" s="46"/>
      <c r="AD63" s="46"/>
      <c r="AE63" s="46"/>
      <c r="AF63" s="46"/>
      <c r="AG63" s="46"/>
      <c r="AH63" s="46"/>
      <c r="AI63" s="46"/>
      <c r="AJ63" s="46"/>
      <c r="AK63" s="46"/>
      <c r="AL63" s="46"/>
    </row>
    <row r="64" spans="1:39" ht="18.5" x14ac:dyDescent="0.45">
      <c r="A64" s="676" t="s">
        <v>753</v>
      </c>
      <c r="B64" s="677"/>
      <c r="C64" s="1513">
        <f>Betriebsdaten!D17</f>
        <v>0</v>
      </c>
      <c r="D64" s="1514"/>
      <c r="E64" s="1534"/>
      <c r="F64" s="1534"/>
      <c r="G64" s="1529" t="s">
        <v>1008</v>
      </c>
      <c r="H64" s="1530"/>
      <c r="I64" s="1530"/>
      <c r="J64" s="1530"/>
      <c r="K64" s="1513">
        <f>Betriebsdaten!B19</f>
        <v>0</v>
      </c>
      <c r="L64" s="1514"/>
      <c r="M64" s="1535"/>
      <c r="N64" s="1535"/>
      <c r="O64" s="296"/>
      <c r="P64" s="296"/>
      <c r="Q64" s="296"/>
      <c r="R64" s="296"/>
      <c r="Y64" s="46"/>
      <c r="Z64" s="46"/>
      <c r="AA64" s="46"/>
      <c r="AB64" s="46"/>
      <c r="AC64" s="46"/>
      <c r="AD64" s="46"/>
      <c r="AE64" s="46"/>
      <c r="AF64" s="46"/>
      <c r="AG64" s="46"/>
      <c r="AH64" s="46"/>
      <c r="AI64" s="46"/>
      <c r="AJ64" s="46"/>
      <c r="AK64" s="46"/>
      <c r="AL64" s="46"/>
    </row>
    <row r="65" spans="1:39" ht="18.5" x14ac:dyDescent="0.45">
      <c r="A65" s="1511" t="s">
        <v>754</v>
      </c>
      <c r="B65" s="1512"/>
      <c r="C65" s="1536">
        <f>Betriebsdaten!D18</f>
        <v>0</v>
      </c>
      <c r="D65" s="1537"/>
      <c r="E65" s="1534"/>
      <c r="F65" s="1534"/>
      <c r="G65" s="1511" t="s">
        <v>1009</v>
      </c>
      <c r="H65" s="1512"/>
      <c r="I65" s="1512"/>
      <c r="J65" s="1512"/>
      <c r="K65" s="1536">
        <f>Betriebsdaten!B20</f>
        <v>0</v>
      </c>
      <c r="L65" s="1537"/>
      <c r="M65" s="1535"/>
      <c r="N65" s="1535"/>
      <c r="O65" s="296"/>
      <c r="P65" s="296"/>
      <c r="Q65" s="296"/>
      <c r="R65" s="296"/>
      <c r="Y65" s="46"/>
      <c r="Z65" s="46"/>
      <c r="AA65" s="46"/>
      <c r="AB65" s="46"/>
      <c r="AC65" s="46"/>
      <c r="AD65" s="46"/>
      <c r="AE65" s="46"/>
      <c r="AF65" s="46"/>
      <c r="AG65" s="46"/>
      <c r="AH65" s="46"/>
      <c r="AI65" s="46"/>
      <c r="AJ65" s="46"/>
      <c r="AK65" s="46"/>
      <c r="AL65" s="46"/>
    </row>
    <row r="66" spans="1:39" ht="18.5" x14ac:dyDescent="0.45">
      <c r="A66" s="674" t="s">
        <v>755</v>
      </c>
      <c r="B66" s="675"/>
      <c r="C66" s="1515">
        <f>Betriebsdaten!D24</f>
        <v>0</v>
      </c>
      <c r="D66" s="1516"/>
      <c r="E66" s="1534"/>
      <c r="F66" s="1534"/>
      <c r="G66" s="1511" t="s">
        <v>1014</v>
      </c>
      <c r="H66" s="1512"/>
      <c r="I66" s="1512"/>
      <c r="J66" s="1512"/>
      <c r="K66" s="1536">
        <f>Betriebsdaten!B21</f>
        <v>0</v>
      </c>
      <c r="L66" s="1537"/>
      <c r="M66" s="1535"/>
      <c r="N66" s="1535"/>
      <c r="O66" s="296"/>
      <c r="P66" s="296"/>
      <c r="Q66" s="296"/>
      <c r="R66" s="296"/>
      <c r="Y66" s="46"/>
      <c r="Z66" s="46"/>
      <c r="AA66" s="46"/>
      <c r="AB66" s="46"/>
      <c r="AC66" s="46"/>
      <c r="AD66" s="46"/>
      <c r="AE66" s="46"/>
      <c r="AF66" s="46"/>
      <c r="AG66" s="46"/>
      <c r="AH66" s="46"/>
      <c r="AI66" s="46"/>
      <c r="AJ66" s="46"/>
      <c r="AK66" s="46"/>
      <c r="AL66" s="46"/>
    </row>
    <row r="67" spans="1:39" ht="18.5" x14ac:dyDescent="0.45">
      <c r="A67" s="1529" t="s">
        <v>779</v>
      </c>
      <c r="B67" s="1530"/>
      <c r="C67" s="1515">
        <f>Betriebsdaten!D25</f>
        <v>0</v>
      </c>
      <c r="D67" s="1516"/>
      <c r="E67" s="1534"/>
      <c r="F67" s="1534"/>
      <c r="G67" s="1535"/>
      <c r="H67" s="1535"/>
      <c r="I67" s="316"/>
      <c r="J67" s="1534"/>
      <c r="K67" s="1534"/>
      <c r="L67" s="1534"/>
      <c r="M67" s="1535"/>
      <c r="N67" s="1535"/>
      <c r="O67" s="296"/>
      <c r="P67" s="296"/>
      <c r="Q67" s="296"/>
      <c r="R67" s="296"/>
      <c r="Y67" s="46"/>
      <c r="Z67" s="46"/>
      <c r="AA67" s="46"/>
      <c r="AB67" s="46"/>
      <c r="AC67" s="46"/>
      <c r="AD67" s="46"/>
      <c r="AE67" s="46"/>
      <c r="AF67" s="46"/>
      <c r="AG67" s="46"/>
      <c r="AH67" s="46"/>
      <c r="AI67" s="46"/>
      <c r="AJ67" s="46"/>
      <c r="AK67" s="46"/>
      <c r="AL67" s="46"/>
    </row>
    <row r="68" spans="1:39" ht="18.5" x14ac:dyDescent="0.45">
      <c r="A68" s="1525" t="s">
        <v>795</v>
      </c>
      <c r="B68" s="1526"/>
      <c r="C68" s="1517">
        <f>IF(C64&gt;0,(((Tierbestand!N18+Tierbestand!O18)+'Wi-Dü-Aufnahme'!AI33)-'Wi-Dü-Abgabe'!AI33)/(C64+C65),0)</f>
        <v>0</v>
      </c>
      <c r="D68" s="1518"/>
      <c r="E68" s="1534"/>
      <c r="F68" s="1534"/>
      <c r="G68" s="1535"/>
      <c r="H68" s="1535"/>
      <c r="I68" s="316"/>
      <c r="J68" s="1534"/>
      <c r="K68" s="1534"/>
      <c r="L68" s="1534"/>
      <c r="M68" s="1535"/>
      <c r="N68" s="1535"/>
      <c r="O68" s="296"/>
      <c r="P68" s="296"/>
      <c r="Q68" s="296"/>
      <c r="R68" s="296"/>
      <c r="Y68" s="46"/>
      <c r="Z68" s="46"/>
      <c r="AA68" s="46"/>
      <c r="AB68" s="46"/>
      <c r="AC68" s="46"/>
      <c r="AD68" s="46"/>
      <c r="AE68" s="46"/>
      <c r="AF68" s="46"/>
      <c r="AG68" s="46"/>
      <c r="AH68" s="46"/>
      <c r="AI68" s="46"/>
      <c r="AJ68" s="46"/>
      <c r="AK68" s="46"/>
      <c r="AL68" s="46"/>
    </row>
    <row r="69" spans="1:39" ht="18.5" x14ac:dyDescent="0.45">
      <c r="A69" s="1511" t="s">
        <v>752</v>
      </c>
      <c r="B69" s="1512"/>
      <c r="C69" s="1517">
        <f>Betriebsdaten!D26</f>
        <v>0</v>
      </c>
      <c r="D69" s="1518"/>
      <c r="E69" s="1534"/>
      <c r="F69" s="1534"/>
      <c r="G69" s="1535"/>
      <c r="H69" s="1535"/>
      <c r="I69" s="316"/>
      <c r="J69" s="1534"/>
      <c r="K69" s="1534"/>
      <c r="L69" s="1534"/>
      <c r="M69" s="1535"/>
      <c r="N69" s="1535"/>
      <c r="O69" s="296"/>
      <c r="P69" s="296"/>
      <c r="Q69" s="296"/>
      <c r="R69" s="296"/>
      <c r="Y69" s="46"/>
      <c r="Z69" s="46"/>
      <c r="AA69" s="46"/>
      <c r="AB69" s="46"/>
      <c r="AC69" s="46"/>
      <c r="AD69" s="46"/>
      <c r="AE69" s="46"/>
      <c r="AF69" s="46"/>
      <c r="AG69" s="46"/>
      <c r="AH69" s="46"/>
      <c r="AI69" s="46"/>
      <c r="AJ69" s="46"/>
      <c r="AK69" s="46"/>
      <c r="AL69" s="46"/>
    </row>
    <row r="70" spans="1:39" ht="16.899999999999999" customHeight="1" x14ac:dyDescent="0.35">
      <c r="A70" s="1542" t="s">
        <v>790</v>
      </c>
      <c r="B70" s="1542"/>
      <c r="C70" s="1542"/>
      <c r="D70" s="1542"/>
      <c r="E70" s="1542"/>
      <c r="F70" s="1542"/>
      <c r="G70" s="1542"/>
      <c r="H70" s="1542"/>
      <c r="I70" s="1542"/>
      <c r="J70" s="1542"/>
      <c r="K70" s="1542"/>
      <c r="L70" s="1542"/>
      <c r="M70" s="1542"/>
      <c r="N70" s="1542"/>
      <c r="O70" s="293"/>
      <c r="P70" s="296"/>
      <c r="Q70" s="296"/>
      <c r="R70" s="296"/>
      <c r="S70" s="296"/>
      <c r="Y70" s="46"/>
      <c r="Z70" s="46"/>
      <c r="AA70" s="46"/>
      <c r="AB70" s="46"/>
      <c r="AC70" s="46"/>
      <c r="AD70" s="46"/>
      <c r="AE70" s="46"/>
      <c r="AF70" s="46"/>
      <c r="AG70" s="46"/>
      <c r="AH70" s="46"/>
      <c r="AI70" s="46"/>
      <c r="AJ70" s="46"/>
      <c r="AK70" s="46"/>
      <c r="AL70" s="46"/>
      <c r="AM70" s="46"/>
    </row>
    <row r="71" spans="1:39" s="1" customFormat="1" ht="21" customHeight="1" thickBot="1" x14ac:dyDescent="0.55000000000000004">
      <c r="A71" s="183"/>
      <c r="B71" s="323"/>
      <c r="C71" s="323"/>
      <c r="D71" s="323"/>
      <c r="E71" s="1524"/>
      <c r="F71" s="1524"/>
      <c r="G71" s="1524"/>
      <c r="H71" s="1502"/>
      <c r="I71" s="1502"/>
      <c r="J71" s="1502"/>
      <c r="K71" s="1502"/>
      <c r="L71" s="1502"/>
      <c r="M71" s="1502"/>
      <c r="N71" s="1502"/>
      <c r="O71" s="293"/>
      <c r="P71" s="296"/>
      <c r="Q71" s="296"/>
      <c r="R71" s="296"/>
      <c r="S71" s="296"/>
      <c r="T71" s="46"/>
      <c r="U71" s="46"/>
      <c r="V71" s="46"/>
      <c r="W71" s="46"/>
      <c r="X71" s="46"/>
      <c r="Y71" s="46"/>
      <c r="Z71" s="46"/>
      <c r="AA71" s="46"/>
      <c r="AB71" s="46"/>
      <c r="AC71" s="46"/>
      <c r="AD71" s="46"/>
      <c r="AE71" s="46"/>
      <c r="AF71" s="46"/>
      <c r="AG71" s="46"/>
      <c r="AH71" s="46"/>
      <c r="AI71" s="46"/>
      <c r="AJ71" s="46"/>
      <c r="AK71" s="46"/>
      <c r="AL71" s="46"/>
      <c r="AM71" s="46"/>
    </row>
    <row r="72" spans="1:39" s="1" customFormat="1" ht="19.149999999999999" customHeight="1" x14ac:dyDescent="0.5">
      <c r="A72" s="249" t="s">
        <v>791</v>
      </c>
      <c r="B72" s="1519" t="s">
        <v>777</v>
      </c>
      <c r="C72" s="1520"/>
      <c r="D72" s="1520"/>
      <c r="E72" s="1520" t="s">
        <v>778</v>
      </c>
      <c r="F72" s="1520"/>
      <c r="G72" s="1540"/>
      <c r="H72" s="1502" t="s">
        <v>759</v>
      </c>
      <c r="I72" s="1502"/>
      <c r="J72" s="1502"/>
      <c r="K72" s="1502"/>
      <c r="L72" s="1502"/>
      <c r="M72" s="1502"/>
      <c r="N72" s="1502"/>
      <c r="O72" s="293"/>
      <c r="P72" s="296"/>
      <c r="Q72" s="296"/>
      <c r="R72" s="296"/>
      <c r="S72" s="296"/>
      <c r="T72" s="46"/>
      <c r="U72" s="46"/>
      <c r="V72" s="46"/>
      <c r="W72" s="46"/>
      <c r="X72" s="46"/>
      <c r="Y72" s="46"/>
      <c r="Z72" s="46"/>
      <c r="AA72" s="46"/>
      <c r="AB72" s="46"/>
      <c r="AC72" s="46"/>
      <c r="AD72" s="46"/>
      <c r="AE72" s="46"/>
      <c r="AF72" s="46"/>
      <c r="AG72" s="46"/>
      <c r="AH72" s="46"/>
      <c r="AI72" s="46"/>
      <c r="AJ72" s="46"/>
      <c r="AK72" s="46"/>
      <c r="AL72" s="46"/>
      <c r="AM72" s="46"/>
    </row>
    <row r="73" spans="1:39" s="1" customFormat="1" x14ac:dyDescent="0.35">
      <c r="A73" s="415">
        <f>'Gesamt Nährstoffinput'!B38</f>
        <v>0</v>
      </c>
      <c r="B73" s="1521"/>
      <c r="C73" s="1522"/>
      <c r="D73" s="1522"/>
      <c r="E73" s="1522"/>
      <c r="F73" s="1522"/>
      <c r="G73" s="1541"/>
      <c r="H73" s="330"/>
      <c r="I73" s="330"/>
      <c r="J73" s="330"/>
      <c r="K73" s="330"/>
      <c r="L73" s="330"/>
      <c r="M73" s="330"/>
      <c r="N73" s="330"/>
      <c r="O73" s="293"/>
      <c r="P73" s="296"/>
      <c r="Q73" s="296"/>
      <c r="R73" s="296"/>
      <c r="S73" s="296"/>
      <c r="T73" s="46"/>
      <c r="U73" s="46"/>
      <c r="V73" s="46"/>
      <c r="W73" s="46"/>
      <c r="X73" s="46"/>
      <c r="Y73" s="46"/>
      <c r="Z73" s="46"/>
      <c r="AA73" s="46"/>
      <c r="AB73" s="46"/>
      <c r="AC73" s="46"/>
      <c r="AD73" s="46"/>
      <c r="AE73" s="46"/>
      <c r="AF73" s="46"/>
      <c r="AG73" s="46"/>
      <c r="AH73" s="46"/>
      <c r="AI73" s="46"/>
      <c r="AJ73" s="46"/>
      <c r="AK73" s="46"/>
      <c r="AL73" s="46"/>
      <c r="AM73" s="46"/>
    </row>
    <row r="74" spans="1:39" ht="17.649999999999999" customHeight="1" thickBot="1" x14ac:dyDescent="0.4">
      <c r="A74" s="193"/>
      <c r="B74" s="187" t="s">
        <v>761</v>
      </c>
      <c r="C74" s="188"/>
      <c r="D74" s="188"/>
      <c r="E74" s="327" t="s">
        <v>762</v>
      </c>
      <c r="F74" s="188"/>
      <c r="G74" s="189"/>
      <c r="H74" s="330"/>
      <c r="I74" s="330"/>
      <c r="J74" s="330"/>
      <c r="K74" s="330"/>
      <c r="L74" s="330"/>
      <c r="M74" s="330"/>
      <c r="N74" s="330"/>
      <c r="O74" s="293"/>
      <c r="P74" s="296"/>
      <c r="Q74" s="296"/>
      <c r="R74" s="296"/>
      <c r="S74" s="296"/>
      <c r="Y74" s="46"/>
      <c r="Z74" s="46"/>
      <c r="AA74" s="46"/>
      <c r="AB74" s="46"/>
      <c r="AC74" s="46"/>
      <c r="AD74" s="46"/>
      <c r="AE74" s="46"/>
      <c r="AF74" s="46"/>
      <c r="AG74" s="46"/>
      <c r="AH74" s="46"/>
      <c r="AI74" s="46"/>
      <c r="AJ74" s="46"/>
      <c r="AK74" s="46"/>
      <c r="AL74" s="46"/>
      <c r="AM74" s="46"/>
    </row>
    <row r="75" spans="1:39" ht="17.649999999999999" customHeight="1" thickBot="1" x14ac:dyDescent="0.4">
      <c r="A75" s="347"/>
      <c r="B75" s="365" t="s">
        <v>13</v>
      </c>
      <c r="C75" s="307" t="s">
        <v>670</v>
      </c>
      <c r="D75" s="307" t="s">
        <v>671</v>
      </c>
      <c r="E75" s="366" t="s">
        <v>13</v>
      </c>
      <c r="F75" s="307" t="s">
        <v>670</v>
      </c>
      <c r="G75" s="307" t="s">
        <v>671</v>
      </c>
      <c r="H75" s="330"/>
      <c r="I75" s="330"/>
      <c r="J75" s="330"/>
      <c r="K75" s="330"/>
      <c r="L75" s="330"/>
      <c r="M75" s="330"/>
      <c r="N75" s="330"/>
      <c r="O75" s="293"/>
      <c r="P75" s="296"/>
      <c r="Q75" s="296"/>
      <c r="R75" s="296"/>
      <c r="S75" s="296"/>
      <c r="Y75" s="46"/>
      <c r="Z75" s="46"/>
      <c r="AA75" s="46"/>
      <c r="AB75" s="46"/>
      <c r="AC75" s="46"/>
      <c r="AD75" s="46"/>
      <c r="AE75" s="46"/>
      <c r="AF75" s="46"/>
      <c r="AG75" s="46"/>
      <c r="AH75" s="46"/>
      <c r="AI75" s="46"/>
      <c r="AJ75" s="46"/>
      <c r="AK75" s="46"/>
      <c r="AL75" s="46"/>
      <c r="AM75" s="46"/>
    </row>
    <row r="76" spans="1:39" ht="17.649999999999999" customHeight="1" x14ac:dyDescent="0.35">
      <c r="A76" s="367" t="s">
        <v>765</v>
      </c>
      <c r="B76" s="368">
        <f>Saatgut_MinD!AP29</f>
        <v>0</v>
      </c>
      <c r="C76" s="368">
        <f>Saatgut_MinD!AR29</f>
        <v>0</v>
      </c>
      <c r="D76" s="368">
        <f>Saatgut_MinD!AS29</f>
        <v>0</v>
      </c>
      <c r="E76" s="369">
        <f>IF(B76&lt;&gt;0,(B76)/$L$62,0)</f>
        <v>0</v>
      </c>
      <c r="F76" s="369">
        <f t="shared" ref="F76:G79" si="8">IF(C76&lt;&gt;0,(C76)/$L$62,0)</f>
        <v>0</v>
      </c>
      <c r="G76" s="369">
        <f t="shared" si="8"/>
        <v>0</v>
      </c>
      <c r="H76" s="330"/>
      <c r="I76" s="330"/>
      <c r="J76" s="330"/>
      <c r="K76" s="330"/>
      <c r="L76" s="330"/>
      <c r="M76" s="330"/>
      <c r="N76" s="330"/>
      <c r="O76" s="293"/>
      <c r="P76" s="296"/>
      <c r="Q76" s="296"/>
      <c r="R76" s="296"/>
      <c r="S76" s="296"/>
      <c r="Y76" s="46"/>
      <c r="Z76" s="46"/>
      <c r="AA76" s="46"/>
      <c r="AB76" s="46"/>
      <c r="AC76" s="46"/>
      <c r="AD76" s="46"/>
      <c r="AE76" s="46"/>
      <c r="AF76" s="46"/>
      <c r="AG76" s="46"/>
      <c r="AH76" s="46"/>
      <c r="AI76" s="46"/>
      <c r="AJ76" s="46"/>
      <c r="AK76" s="46"/>
      <c r="AL76" s="46"/>
      <c r="AM76" s="46"/>
    </row>
    <row r="77" spans="1:39" ht="17.649999999999999" customHeight="1" x14ac:dyDescent="0.35">
      <c r="A77" s="367" t="s">
        <v>793</v>
      </c>
      <c r="B77" s="370">
        <f>'Wi-Dü-Aufnahme'!AI33</f>
        <v>0</v>
      </c>
      <c r="C77" s="370">
        <f>'Wi-Dü-Aufnahme'!AK33</f>
        <v>0</v>
      </c>
      <c r="D77" s="370">
        <f>'Wi-Dü-Aufnahme'!AL33</f>
        <v>0</v>
      </c>
      <c r="E77" s="369">
        <f>IF(B77&lt;&gt;0,(B77)/$L$62,0)</f>
        <v>0</v>
      </c>
      <c r="F77" s="369">
        <f t="shared" si="8"/>
        <v>0</v>
      </c>
      <c r="G77" s="369">
        <f t="shared" si="8"/>
        <v>0</v>
      </c>
      <c r="H77" s="330"/>
      <c r="I77" s="330"/>
      <c r="J77" s="330"/>
      <c r="K77" s="330"/>
      <c r="L77" s="330"/>
      <c r="M77" s="330"/>
      <c r="N77" s="330"/>
      <c r="O77" s="293"/>
      <c r="P77" s="296"/>
      <c r="Q77" s="296"/>
      <c r="R77" s="296"/>
      <c r="S77" s="296"/>
      <c r="Y77" s="46"/>
      <c r="Z77" s="46"/>
      <c r="AA77" s="46"/>
      <c r="AB77" s="46"/>
      <c r="AC77" s="46"/>
      <c r="AD77" s="46"/>
      <c r="AE77" s="46"/>
      <c r="AF77" s="46"/>
      <c r="AG77" s="46"/>
      <c r="AH77" s="46"/>
      <c r="AI77" s="46"/>
      <c r="AJ77" s="46"/>
      <c r="AK77" s="46"/>
      <c r="AL77" s="46"/>
      <c r="AM77" s="46"/>
    </row>
    <row r="78" spans="1:39" x14ac:dyDescent="0.35">
      <c r="A78" s="367" t="s">
        <v>316</v>
      </c>
      <c r="B78" s="370">
        <f>'Fu-Mi;Biogassubstr. Zuk.'!AM26</f>
        <v>0</v>
      </c>
      <c r="C78" s="370">
        <f>'Fu-Mi;Biogassubstr. Zuk.'!AO26</f>
        <v>0</v>
      </c>
      <c r="D78" s="370">
        <f>'Fu-Mi;Biogassubstr. Zuk.'!AP26</f>
        <v>0</v>
      </c>
      <c r="E78" s="369">
        <f>IF(B78&lt;&gt;0,(B78)/$L$62,0)</f>
        <v>0</v>
      </c>
      <c r="F78" s="369">
        <f t="shared" si="8"/>
        <v>0</v>
      </c>
      <c r="G78" s="369">
        <f t="shared" si="8"/>
        <v>0</v>
      </c>
      <c r="H78" s="330"/>
      <c r="I78" s="330"/>
      <c r="J78" s="330"/>
      <c r="K78" s="330"/>
      <c r="L78" s="330"/>
      <c r="M78" s="330"/>
      <c r="N78" s="330"/>
      <c r="O78" s="293"/>
      <c r="P78" s="296"/>
      <c r="Q78" s="296"/>
      <c r="R78" s="296"/>
      <c r="S78" s="296"/>
      <c r="Y78" s="46"/>
      <c r="Z78" s="46"/>
      <c r="AA78" s="46"/>
      <c r="AB78" s="46"/>
      <c r="AC78" s="46"/>
      <c r="AD78" s="46"/>
      <c r="AE78" s="46"/>
      <c r="AF78" s="46"/>
      <c r="AG78" s="46"/>
      <c r="AH78" s="46"/>
      <c r="AI78" s="46"/>
      <c r="AJ78" s="46"/>
      <c r="AK78" s="46"/>
      <c r="AL78" s="46"/>
      <c r="AM78" s="46"/>
    </row>
    <row r="79" spans="1:39" ht="15" thickBot="1" x14ac:dyDescent="0.4">
      <c r="A79" s="367" t="s">
        <v>617</v>
      </c>
      <c r="B79" s="371">
        <f>Tierzukauf!AM16</f>
        <v>0</v>
      </c>
      <c r="C79" s="371">
        <f>Tierzukauf!AO16</f>
        <v>0</v>
      </c>
      <c r="D79" s="371">
        <f>Tierzukauf!AP16</f>
        <v>0</v>
      </c>
      <c r="E79" s="369">
        <f>IF(B79&lt;&gt;0,(B79)/$L$62,0)</f>
        <v>0</v>
      </c>
      <c r="F79" s="369">
        <f t="shared" si="8"/>
        <v>0</v>
      </c>
      <c r="G79" s="369">
        <f t="shared" si="8"/>
        <v>0</v>
      </c>
      <c r="H79" s="330"/>
      <c r="I79" s="330"/>
      <c r="J79" s="330"/>
      <c r="K79" s="330"/>
      <c r="L79" s="330"/>
      <c r="M79" s="330"/>
      <c r="N79" s="330"/>
      <c r="O79" s="293"/>
      <c r="P79" s="296"/>
      <c r="Q79" s="296"/>
      <c r="R79" s="296"/>
      <c r="S79" s="296"/>
      <c r="Y79" s="46"/>
      <c r="Z79" s="46"/>
      <c r="AA79" s="46"/>
      <c r="AB79" s="46"/>
      <c r="AC79" s="46"/>
      <c r="AD79" s="46"/>
      <c r="AE79" s="46"/>
      <c r="AF79" s="46"/>
      <c r="AG79" s="46"/>
      <c r="AH79" s="46"/>
      <c r="AI79" s="46"/>
      <c r="AJ79" s="46"/>
      <c r="AK79" s="46"/>
      <c r="AL79" s="46"/>
      <c r="AM79" s="46"/>
    </row>
    <row r="80" spans="1:39" s="1" customFormat="1" ht="15" thickBot="1" x14ac:dyDescent="0.4">
      <c r="A80" s="372" t="s">
        <v>766</v>
      </c>
      <c r="B80" s="373">
        <f>SUM(B76:B79)+A73</f>
        <v>0</v>
      </c>
      <c r="C80" s="374">
        <f>SUM(C76:C79)</f>
        <v>0</v>
      </c>
      <c r="D80" s="373">
        <f>SUM(D76:D79)</f>
        <v>0</v>
      </c>
      <c r="E80" s="375" t="e">
        <f>SUM(E76:E79)+A73/L62</f>
        <v>#DIV/0!</v>
      </c>
      <c r="F80" s="375">
        <f>SUM(F76:F79)</f>
        <v>0</v>
      </c>
      <c r="G80" s="375">
        <f>SUM(G76:G79)</f>
        <v>0</v>
      </c>
      <c r="H80" s="330"/>
      <c r="I80" s="330"/>
      <c r="J80" s="330"/>
      <c r="K80" s="330"/>
      <c r="L80" s="330"/>
      <c r="M80" s="330"/>
      <c r="N80" s="330"/>
      <c r="O80" s="293"/>
      <c r="P80" s="296"/>
      <c r="Q80" s="296"/>
      <c r="R80" s="296"/>
      <c r="S80" s="296"/>
      <c r="T80" s="46"/>
      <c r="U80" s="46"/>
      <c r="V80" s="46"/>
      <c r="W80" s="46"/>
      <c r="X80" s="46"/>
      <c r="Y80" s="46"/>
      <c r="Z80" s="46"/>
      <c r="AA80" s="46"/>
      <c r="AB80" s="46"/>
      <c r="AC80" s="46"/>
      <c r="AD80" s="46"/>
      <c r="AE80" s="46"/>
      <c r="AF80" s="46"/>
      <c r="AG80" s="46"/>
      <c r="AH80" s="46"/>
      <c r="AI80" s="46"/>
      <c r="AJ80" s="46"/>
      <c r="AK80" s="46"/>
      <c r="AL80" s="46"/>
      <c r="AM80" s="46"/>
    </row>
    <row r="81" spans="1:39" ht="16" thickBot="1" x14ac:dyDescent="0.4">
      <c r="A81" s="193"/>
      <c r="B81" s="187" t="s">
        <v>773</v>
      </c>
      <c r="C81" s="188"/>
      <c r="D81" s="188"/>
      <c r="E81" s="327" t="s">
        <v>772</v>
      </c>
      <c r="F81" s="188"/>
      <c r="G81" s="189"/>
      <c r="H81" s="330"/>
      <c r="I81" s="330"/>
      <c r="J81" s="330"/>
      <c r="K81" s="330"/>
      <c r="L81" s="330"/>
      <c r="M81" s="330"/>
      <c r="N81" s="330"/>
      <c r="O81" s="293"/>
      <c r="P81" s="296"/>
      <c r="Q81" s="296"/>
      <c r="R81" s="296"/>
      <c r="S81" s="296"/>
      <c r="Y81" s="46"/>
      <c r="Z81" s="46"/>
      <c r="AA81" s="46"/>
      <c r="AB81" s="46"/>
      <c r="AC81" s="46"/>
      <c r="AD81" s="46"/>
      <c r="AE81" s="46"/>
      <c r="AF81" s="46"/>
      <c r="AG81" s="46"/>
      <c r="AH81" s="46"/>
      <c r="AI81" s="46"/>
      <c r="AJ81" s="46"/>
      <c r="AK81" s="46"/>
      <c r="AL81" s="46"/>
      <c r="AM81" s="46"/>
    </row>
    <row r="82" spans="1:39" ht="17.5" thickBot="1" x14ac:dyDescent="0.4">
      <c r="A82" s="347"/>
      <c r="B82" s="365" t="s">
        <v>13</v>
      </c>
      <c r="C82" s="307" t="s">
        <v>670</v>
      </c>
      <c r="D82" s="307" t="s">
        <v>671</v>
      </c>
      <c r="E82" s="366" t="s">
        <v>13</v>
      </c>
      <c r="F82" s="307" t="s">
        <v>670</v>
      </c>
      <c r="G82" s="307" t="s">
        <v>671</v>
      </c>
      <c r="H82" s="330"/>
      <c r="I82" s="330"/>
      <c r="J82" s="330"/>
      <c r="K82" s="330"/>
      <c r="L82" s="330"/>
      <c r="M82" s="330"/>
      <c r="N82" s="330"/>
      <c r="O82" s="293"/>
      <c r="P82" s="296"/>
      <c r="Q82" s="296"/>
      <c r="R82" s="296"/>
      <c r="S82" s="296"/>
      <c r="Y82" s="46"/>
      <c r="Z82" s="46"/>
      <c r="AA82" s="46"/>
      <c r="AB82" s="46"/>
      <c r="AC82" s="46"/>
      <c r="AD82" s="46"/>
      <c r="AE82" s="46"/>
      <c r="AF82" s="46"/>
      <c r="AG82" s="46"/>
      <c r="AH82" s="46"/>
      <c r="AI82" s="46"/>
      <c r="AJ82" s="46"/>
      <c r="AK82" s="46"/>
      <c r="AL82" s="46"/>
      <c r="AM82" s="46"/>
    </row>
    <row r="83" spans="1:39" x14ac:dyDescent="0.35">
      <c r="A83" s="367" t="s">
        <v>763</v>
      </c>
      <c r="B83" s="368">
        <f>'Pfl. Prod. Verk.'!AP89+'Fu-Mi; Biogassub. Verk.'!AM17</f>
        <v>0</v>
      </c>
      <c r="C83" s="368">
        <f>'Pfl. Prod. Verk.'!AR89+'Fu-Mi; Biogassub. Verk.'!AO17</f>
        <v>0</v>
      </c>
      <c r="D83" s="368">
        <f>'Pfl. Prod. Verk.'!AS89+'Fu-Mi; Biogassub. Verk.'!AP17</f>
        <v>0</v>
      </c>
      <c r="E83" s="376">
        <f>IF(B83&lt;&gt;0,B83/$L$62,0)</f>
        <v>0</v>
      </c>
      <c r="F83" s="376">
        <f t="shared" ref="F83:G85" si="9">IF(C83&lt;&gt;0,C83/$L$62,0)</f>
        <v>0</v>
      </c>
      <c r="G83" s="376">
        <f t="shared" si="9"/>
        <v>0</v>
      </c>
      <c r="H83" s="330"/>
      <c r="I83" s="330"/>
      <c r="J83" s="330"/>
      <c r="K83" s="330"/>
      <c r="L83" s="330"/>
      <c r="M83" s="330"/>
      <c r="N83" s="330"/>
      <c r="O83" s="293"/>
      <c r="P83" s="296"/>
      <c r="Q83" s="296"/>
      <c r="R83" s="296"/>
      <c r="S83" s="296"/>
      <c r="Y83" s="46"/>
      <c r="Z83" s="46"/>
      <c r="AA83" s="46"/>
      <c r="AB83" s="46"/>
      <c r="AC83" s="46"/>
      <c r="AD83" s="46"/>
      <c r="AE83" s="46"/>
      <c r="AF83" s="46"/>
      <c r="AG83" s="46"/>
      <c r="AH83" s="46"/>
      <c r="AI83" s="46"/>
      <c r="AJ83" s="46"/>
      <c r="AK83" s="46"/>
      <c r="AL83" s="46"/>
      <c r="AM83" s="46"/>
    </row>
    <row r="84" spans="1:39" x14ac:dyDescent="0.35">
      <c r="A84" s="367" t="s">
        <v>764</v>
      </c>
      <c r="B84" s="377">
        <f>'Tierverk.; Tier.Prod.'!AS48</f>
        <v>0</v>
      </c>
      <c r="C84" s="377">
        <f>'Tierverk.; Tier.Prod.'!AU48</f>
        <v>0</v>
      </c>
      <c r="D84" s="377">
        <f>'Tierverk.; Tier.Prod.'!AV48</f>
        <v>0</v>
      </c>
      <c r="E84" s="376">
        <f>IF(B84&lt;&gt;0,B84/$L$62,0)</f>
        <v>0</v>
      </c>
      <c r="F84" s="376">
        <f t="shared" si="9"/>
        <v>0</v>
      </c>
      <c r="G84" s="376">
        <f t="shared" si="9"/>
        <v>0</v>
      </c>
      <c r="H84" s="330"/>
      <c r="I84" s="330"/>
      <c r="J84" s="330"/>
      <c r="K84" s="330"/>
      <c r="L84" s="330"/>
      <c r="M84" s="330"/>
      <c r="N84" s="330"/>
      <c r="O84" s="293"/>
      <c r="P84" s="296"/>
      <c r="Q84" s="296"/>
      <c r="R84" s="296"/>
      <c r="S84" s="296"/>
      <c r="Y84" s="46"/>
      <c r="Z84" s="46"/>
      <c r="AA84" s="46"/>
      <c r="AB84" s="46"/>
      <c r="AC84" s="46"/>
      <c r="AD84" s="46"/>
      <c r="AE84" s="46"/>
      <c r="AF84" s="46"/>
      <c r="AG84" s="46"/>
      <c r="AH84" s="46"/>
      <c r="AI84" s="46"/>
      <c r="AJ84" s="46"/>
      <c r="AK84" s="46"/>
      <c r="AL84" s="46"/>
      <c r="AM84" s="46"/>
    </row>
    <row r="85" spans="1:39" ht="15" thickBot="1" x14ac:dyDescent="0.4">
      <c r="A85" s="367" t="s">
        <v>109</v>
      </c>
      <c r="B85" s="377">
        <f>'Wi-Dü-Abgabe'!AI33</f>
        <v>0</v>
      </c>
      <c r="C85" s="377">
        <f>'Wi-Dü-Abgabe'!AK33</f>
        <v>0</v>
      </c>
      <c r="D85" s="377">
        <f>'Wi-Dü-Abgabe'!AL33</f>
        <v>0</v>
      </c>
      <c r="E85" s="376">
        <f>IF(B85&lt;&gt;0,B85/$L$62,0)</f>
        <v>0</v>
      </c>
      <c r="F85" s="376">
        <f t="shared" si="9"/>
        <v>0</v>
      </c>
      <c r="G85" s="376">
        <f t="shared" si="9"/>
        <v>0</v>
      </c>
      <c r="H85" s="330"/>
      <c r="I85" s="330"/>
      <c r="J85" s="330"/>
      <c r="K85" s="330"/>
      <c r="L85" s="330"/>
      <c r="M85" s="330"/>
      <c r="N85" s="330"/>
      <c r="O85" s="293"/>
      <c r="P85" s="296"/>
      <c r="Q85" s="296"/>
      <c r="R85" s="296"/>
      <c r="S85" s="296"/>
      <c r="Y85" s="46"/>
      <c r="Z85" s="46"/>
      <c r="AA85" s="46"/>
      <c r="AB85" s="46"/>
      <c r="AC85" s="46"/>
      <c r="AD85" s="46"/>
      <c r="AE85" s="46"/>
      <c r="AF85" s="46"/>
      <c r="AG85" s="46"/>
      <c r="AH85" s="46"/>
      <c r="AI85" s="46"/>
      <c r="AJ85" s="46"/>
      <c r="AK85" s="46"/>
      <c r="AL85" s="46"/>
      <c r="AM85" s="46"/>
    </row>
    <row r="86" spans="1:39" s="1" customFormat="1" ht="15" thickBot="1" x14ac:dyDescent="0.4">
      <c r="A86" s="372" t="s">
        <v>766</v>
      </c>
      <c r="B86" s="373">
        <f t="shared" ref="B86:G86" si="10">SUM(B81:B85)</f>
        <v>0</v>
      </c>
      <c r="C86" s="373">
        <f t="shared" si="10"/>
        <v>0</v>
      </c>
      <c r="D86" s="374">
        <f t="shared" si="10"/>
        <v>0</v>
      </c>
      <c r="E86" s="375">
        <f t="shared" si="10"/>
        <v>0</v>
      </c>
      <c r="F86" s="375">
        <f t="shared" si="10"/>
        <v>0</v>
      </c>
      <c r="G86" s="375">
        <f t="shared" si="10"/>
        <v>0</v>
      </c>
      <c r="H86" s="330"/>
      <c r="I86" s="330"/>
      <c r="J86" s="330"/>
      <c r="K86" s="330"/>
      <c r="L86" s="330"/>
      <c r="M86" s="330"/>
      <c r="N86" s="330"/>
      <c r="O86" s="293"/>
      <c r="P86" s="296"/>
      <c r="Q86" s="296"/>
      <c r="R86" s="296"/>
      <c r="S86" s="296"/>
      <c r="T86" s="46"/>
      <c r="U86" s="46"/>
      <c r="V86" s="46"/>
      <c r="W86" s="46"/>
      <c r="X86" s="46"/>
      <c r="Y86" s="46"/>
      <c r="Z86" s="46"/>
      <c r="AA86" s="46"/>
      <c r="AB86" s="46"/>
      <c r="AC86" s="46"/>
      <c r="AD86" s="46"/>
      <c r="AE86" s="46"/>
      <c r="AF86" s="46"/>
      <c r="AG86" s="46"/>
      <c r="AH86" s="46"/>
      <c r="AI86" s="46"/>
      <c r="AJ86" s="46"/>
      <c r="AK86" s="46"/>
      <c r="AL86" s="46"/>
      <c r="AM86" s="46"/>
    </row>
    <row r="87" spans="1:39" ht="16" thickBot="1" x14ac:dyDescent="0.4">
      <c r="A87" s="193"/>
      <c r="B87" s="187" t="s">
        <v>79</v>
      </c>
      <c r="C87" s="188"/>
      <c r="D87" s="188"/>
      <c r="E87" s="327" t="s">
        <v>79</v>
      </c>
      <c r="F87" s="188"/>
      <c r="G87" s="189"/>
      <c r="H87" s="330"/>
      <c r="I87" s="330"/>
      <c r="J87" s="330"/>
      <c r="K87" s="330"/>
      <c r="L87" s="330"/>
      <c r="M87" s="330"/>
      <c r="N87" s="330"/>
      <c r="O87" s="293"/>
      <c r="P87" s="296"/>
      <c r="Q87" s="296"/>
      <c r="R87" s="296"/>
      <c r="S87" s="296"/>
      <c r="Y87" s="46"/>
      <c r="Z87" s="46"/>
      <c r="AA87" s="46"/>
      <c r="AB87" s="46"/>
      <c r="AC87" s="46"/>
      <c r="AD87" s="46"/>
      <c r="AE87" s="46"/>
      <c r="AF87" s="46"/>
      <c r="AG87" s="46"/>
      <c r="AH87" s="46"/>
      <c r="AI87" s="46"/>
      <c r="AJ87" s="46"/>
      <c r="AK87" s="46"/>
      <c r="AL87" s="46"/>
      <c r="AM87" s="46"/>
    </row>
    <row r="88" spans="1:39" ht="16.899999999999999" customHeight="1" thickBot="1" x14ac:dyDescent="0.4">
      <c r="A88" s="347"/>
      <c r="B88" s="365" t="s">
        <v>13</v>
      </c>
      <c r="C88" s="307" t="s">
        <v>670</v>
      </c>
      <c r="D88" s="307" t="s">
        <v>671</v>
      </c>
      <c r="E88" s="366" t="s">
        <v>13</v>
      </c>
      <c r="F88" s="307" t="s">
        <v>670</v>
      </c>
      <c r="G88" s="307" t="s">
        <v>671</v>
      </c>
      <c r="H88" s="330"/>
      <c r="I88" s="1503" t="s">
        <v>801</v>
      </c>
      <c r="J88" s="1504"/>
      <c r="K88" s="1507" t="s">
        <v>802</v>
      </c>
      <c r="L88" s="1507"/>
      <c r="M88" s="419">
        <f>B86</f>
        <v>0</v>
      </c>
      <c r="N88" s="1508"/>
      <c r="O88" s="293"/>
      <c r="P88" s="296"/>
      <c r="Q88" s="296"/>
      <c r="R88" s="296"/>
      <c r="S88" s="296"/>
      <c r="Y88" s="46"/>
      <c r="Z88" s="46"/>
      <c r="AA88" s="46"/>
      <c r="AB88" s="46"/>
      <c r="AC88" s="46"/>
      <c r="AD88" s="46"/>
      <c r="AE88" s="46"/>
      <c r="AF88" s="46"/>
      <c r="AG88" s="46"/>
      <c r="AH88" s="46"/>
      <c r="AI88" s="46"/>
      <c r="AJ88" s="46"/>
      <c r="AK88" s="46"/>
      <c r="AL88" s="46"/>
      <c r="AM88" s="46"/>
    </row>
    <row r="89" spans="1:39" ht="15" customHeight="1" thickBot="1" x14ac:dyDescent="0.4">
      <c r="A89" s="378"/>
      <c r="B89" s="379"/>
      <c r="C89" s="379"/>
      <c r="D89" s="379"/>
      <c r="E89" s="380"/>
      <c r="F89" s="380"/>
      <c r="G89" s="381"/>
      <c r="H89" s="330"/>
      <c r="I89" s="1505"/>
      <c r="J89" s="1506"/>
      <c r="K89" s="1510" t="s">
        <v>803</v>
      </c>
      <c r="L89" s="1510"/>
      <c r="M89" s="420">
        <f>B80</f>
        <v>0</v>
      </c>
      <c r="N89" s="1509"/>
      <c r="O89" s="293"/>
      <c r="P89" s="296"/>
      <c r="Q89" s="296"/>
      <c r="R89" s="296"/>
      <c r="S89" s="296"/>
      <c r="Y89" s="46"/>
      <c r="Z89" s="46"/>
      <c r="AA89" s="46"/>
      <c r="AB89" s="46"/>
      <c r="AC89" s="46"/>
      <c r="AD89" s="46"/>
      <c r="AE89" s="46"/>
      <c r="AF89" s="46"/>
      <c r="AG89" s="46"/>
      <c r="AH89" s="46"/>
      <c r="AI89" s="46"/>
      <c r="AJ89" s="46"/>
      <c r="AK89" s="46"/>
      <c r="AL89" s="46"/>
      <c r="AM89" s="46"/>
    </row>
    <row r="90" spans="1:39" ht="15" thickBot="1" x14ac:dyDescent="0.4">
      <c r="A90" s="382" t="s">
        <v>767</v>
      </c>
      <c r="B90" s="373">
        <f>B80-B86</f>
        <v>0</v>
      </c>
      <c r="C90" s="373">
        <f>C80-C86</f>
        <v>0</v>
      </c>
      <c r="D90" s="373">
        <f>D80-D86</f>
        <v>0</v>
      </c>
      <c r="E90" s="373" t="e">
        <f t="shared" ref="E90:G90" si="11">E80-E86</f>
        <v>#DIV/0!</v>
      </c>
      <c r="F90" s="373">
        <f t="shared" si="11"/>
        <v>0</v>
      </c>
      <c r="G90" s="373">
        <f t="shared" si="11"/>
        <v>0</v>
      </c>
      <c r="H90" s="330"/>
      <c r="I90" s="330"/>
      <c r="J90" s="330"/>
      <c r="K90" s="330"/>
      <c r="L90" s="330"/>
      <c r="M90" s="330"/>
      <c r="N90" s="330"/>
      <c r="O90" s="293"/>
      <c r="P90" s="296"/>
      <c r="Q90" s="296"/>
      <c r="R90" s="296"/>
      <c r="S90" s="296"/>
      <c r="Y90" s="46"/>
      <c r="Z90" s="46"/>
      <c r="AA90" s="46"/>
      <c r="AB90" s="46"/>
      <c r="AC90" s="46"/>
      <c r="AD90" s="46"/>
      <c r="AE90" s="46"/>
      <c r="AF90" s="46"/>
      <c r="AG90" s="46"/>
      <c r="AH90" s="46"/>
      <c r="AI90" s="46"/>
      <c r="AJ90" s="46"/>
      <c r="AK90" s="46"/>
      <c r="AL90" s="46"/>
      <c r="AM90" s="46"/>
    </row>
    <row r="91" spans="1:39" ht="15" thickBot="1" x14ac:dyDescent="0.4">
      <c r="A91" s="183"/>
      <c r="B91" s="346"/>
      <c r="C91" s="346"/>
      <c r="D91" s="346"/>
      <c r="E91" s="346"/>
      <c r="F91" s="346"/>
      <c r="G91" s="346"/>
      <c r="H91" s="330"/>
      <c r="I91" s="330"/>
      <c r="J91" s="330"/>
      <c r="K91" s="330"/>
      <c r="L91" s="330"/>
      <c r="M91" s="330"/>
      <c r="N91" s="330"/>
      <c r="O91" s="293"/>
      <c r="P91" s="296"/>
      <c r="Q91" s="296"/>
      <c r="R91" s="296"/>
      <c r="S91" s="296"/>
      <c r="Y91" s="46"/>
      <c r="Z91" s="46"/>
      <c r="AA91" s="46"/>
      <c r="AB91" s="46"/>
      <c r="AC91" s="46"/>
      <c r="AD91" s="46"/>
      <c r="AE91" s="46"/>
      <c r="AF91" s="46"/>
      <c r="AG91" s="46"/>
      <c r="AH91" s="46"/>
      <c r="AI91" s="46"/>
      <c r="AJ91" s="46"/>
      <c r="AK91" s="46"/>
      <c r="AL91" s="46"/>
      <c r="AM91" s="46"/>
    </row>
    <row r="92" spans="1:39" ht="19" thickBot="1" x14ac:dyDescent="0.5">
      <c r="A92" s="1527" t="s">
        <v>758</v>
      </c>
      <c r="B92" s="1528"/>
      <c r="C92" s="313">
        <f>Betriebsdaten!B56</f>
        <v>0</v>
      </c>
      <c r="D92" s="416" t="s">
        <v>792</v>
      </c>
      <c r="E92" s="417">
        <f>G2</f>
        <v>2022</v>
      </c>
      <c r="F92" s="417">
        <f>G32</f>
        <v>2021</v>
      </c>
      <c r="G92" s="1533">
        <f>G62</f>
        <v>2020</v>
      </c>
      <c r="H92" s="1539"/>
      <c r="I92" s="1531" t="s">
        <v>768</v>
      </c>
      <c r="J92" s="1528"/>
      <c r="K92" s="1528"/>
      <c r="L92" s="1532">
        <f>AVERAGE(L2,L32,L62)</f>
        <v>0</v>
      </c>
      <c r="M92" s="1533"/>
      <c r="N92" s="383"/>
      <c r="O92" s="293"/>
      <c r="P92" s="296"/>
      <c r="Q92" s="296"/>
      <c r="R92" s="296"/>
      <c r="S92" s="296"/>
      <c r="Y92" s="46"/>
      <c r="Z92" s="46"/>
      <c r="AA92" s="46"/>
      <c r="AB92" s="46"/>
      <c r="AC92" s="46"/>
      <c r="AD92" s="46"/>
      <c r="AE92" s="46"/>
      <c r="AF92" s="46"/>
      <c r="AG92" s="46"/>
      <c r="AH92" s="46"/>
      <c r="AI92" s="46"/>
      <c r="AJ92" s="46"/>
      <c r="AK92" s="46"/>
      <c r="AL92" s="46"/>
      <c r="AM92" s="46"/>
    </row>
    <row r="93" spans="1:39" x14ac:dyDescent="0.35">
      <c r="A93" s="183"/>
      <c r="B93" s="346"/>
      <c r="C93" s="346"/>
      <c r="D93" s="346"/>
      <c r="E93" s="346"/>
      <c r="F93" s="346"/>
      <c r="G93" s="1538"/>
      <c r="H93" s="1538"/>
      <c r="I93" s="330"/>
      <c r="J93" s="330"/>
      <c r="K93" s="330"/>
      <c r="L93" s="330"/>
      <c r="M93" s="330"/>
      <c r="N93" s="330"/>
      <c r="O93" s="293"/>
      <c r="P93" s="296"/>
      <c r="Q93" s="296"/>
      <c r="R93" s="296"/>
      <c r="S93" s="296"/>
      <c r="Y93" s="46"/>
      <c r="Z93" s="46"/>
      <c r="AA93" s="46"/>
      <c r="AB93" s="46"/>
      <c r="AC93" s="46"/>
      <c r="AD93" s="46"/>
      <c r="AE93" s="46"/>
      <c r="AF93" s="46"/>
      <c r="AG93" s="46"/>
      <c r="AH93" s="46"/>
      <c r="AI93" s="46"/>
      <c r="AJ93" s="46"/>
      <c r="AK93" s="46"/>
      <c r="AL93" s="46"/>
      <c r="AM93" s="46"/>
    </row>
    <row r="94" spans="1:39" ht="18.5" x14ac:dyDescent="0.45">
      <c r="A94" s="319" t="s">
        <v>769</v>
      </c>
      <c r="B94" s="320"/>
      <c r="C94" s="384">
        <f>AVERAGE(C4,C34,C64)</f>
        <v>0</v>
      </c>
      <c r="D94" s="346"/>
      <c r="E94" s="346"/>
      <c r="F94" s="346"/>
      <c r="G94" s="1529" t="s">
        <v>1011</v>
      </c>
      <c r="H94" s="1530"/>
      <c r="I94" s="1530"/>
      <c r="J94" s="1530"/>
      <c r="K94" s="1513">
        <f>AVERAGE(K64,K4,K34)</f>
        <v>0</v>
      </c>
      <c r="L94" s="1514"/>
      <c r="M94" s="330"/>
      <c r="N94" s="330"/>
      <c r="O94" s="293"/>
      <c r="P94" s="296"/>
      <c r="Q94" s="296"/>
      <c r="R94" s="296"/>
      <c r="S94" s="296"/>
      <c r="Y94" s="46"/>
      <c r="Z94" s="46"/>
      <c r="AA94" s="46"/>
      <c r="AB94" s="46"/>
      <c r="AC94" s="46"/>
      <c r="AD94" s="46"/>
      <c r="AE94" s="46"/>
      <c r="AF94" s="46"/>
      <c r="AG94" s="46"/>
      <c r="AH94" s="46"/>
      <c r="AI94" s="46"/>
      <c r="AJ94" s="46"/>
      <c r="AK94" s="46"/>
      <c r="AL94" s="46"/>
      <c r="AM94" s="46"/>
    </row>
    <row r="95" spans="1:39" ht="18.5" x14ac:dyDescent="0.45">
      <c r="A95" s="1511" t="s">
        <v>770</v>
      </c>
      <c r="B95" s="1512"/>
      <c r="C95" s="384">
        <f>AVERAGE(C5,C35,C65)</f>
        <v>0</v>
      </c>
      <c r="D95" s="346"/>
      <c r="E95" s="346"/>
      <c r="F95" s="346"/>
      <c r="G95" s="1511" t="s">
        <v>1012</v>
      </c>
      <c r="H95" s="1512"/>
      <c r="I95" s="1512"/>
      <c r="J95" s="1512"/>
      <c r="K95" s="1513">
        <f>AVERAGE(K65,K5,K35)</f>
        <v>0</v>
      </c>
      <c r="L95" s="1514"/>
      <c r="M95" s="330"/>
      <c r="N95" s="330"/>
      <c r="O95" s="293"/>
      <c r="P95" s="296"/>
      <c r="Q95" s="296"/>
      <c r="R95" s="296"/>
      <c r="S95" s="296"/>
      <c r="Y95" s="46"/>
      <c r="Z95" s="46"/>
      <c r="AA95" s="46"/>
      <c r="AB95" s="46"/>
      <c r="AC95" s="46"/>
      <c r="AD95" s="46"/>
      <c r="AE95" s="46"/>
      <c r="AF95" s="46"/>
      <c r="AG95" s="46"/>
      <c r="AH95" s="46"/>
      <c r="AI95" s="46"/>
      <c r="AJ95" s="46"/>
      <c r="AK95" s="46"/>
      <c r="AL95" s="46"/>
      <c r="AM95" s="46"/>
    </row>
    <row r="96" spans="1:39" ht="18.5" x14ac:dyDescent="0.45">
      <c r="A96" s="321" t="s">
        <v>771</v>
      </c>
      <c r="B96" s="322"/>
      <c r="C96" s="384">
        <f>AVERAGE(C6,C36,C66)</f>
        <v>0</v>
      </c>
      <c r="D96" s="346"/>
      <c r="E96" s="346"/>
      <c r="F96" s="346"/>
      <c r="G96" s="1511" t="s">
        <v>1015</v>
      </c>
      <c r="H96" s="1512"/>
      <c r="I96" s="1512"/>
      <c r="J96" s="1512"/>
      <c r="K96" s="1513">
        <f>AVERAGE(K66,K6,K36)</f>
        <v>0</v>
      </c>
      <c r="L96" s="1514"/>
      <c r="M96" s="330"/>
      <c r="N96" s="330"/>
      <c r="O96" s="293"/>
      <c r="P96" s="296"/>
      <c r="Q96" s="296"/>
      <c r="R96" s="296"/>
      <c r="S96" s="296"/>
      <c r="Y96" s="46"/>
      <c r="Z96" s="46"/>
      <c r="AA96" s="46"/>
      <c r="AB96" s="46"/>
      <c r="AC96" s="46"/>
      <c r="AD96" s="46"/>
      <c r="AE96" s="46"/>
      <c r="AF96" s="46"/>
      <c r="AG96" s="46"/>
      <c r="AH96" s="46"/>
      <c r="AI96" s="46"/>
      <c r="AJ96" s="46"/>
      <c r="AK96" s="46"/>
      <c r="AL96" s="46"/>
      <c r="AM96" s="46"/>
    </row>
    <row r="97" spans="1:39" ht="18.5" x14ac:dyDescent="0.45">
      <c r="A97" s="319" t="s">
        <v>774</v>
      </c>
      <c r="B97" s="320"/>
      <c r="C97" s="384">
        <f>AVERAGE(C7,C37,C67)</f>
        <v>0</v>
      </c>
      <c r="D97" s="346"/>
      <c r="E97" s="346"/>
      <c r="F97" s="346"/>
      <c r="G97" s="346"/>
      <c r="H97" s="330"/>
      <c r="I97" s="330"/>
      <c r="J97" s="330"/>
      <c r="K97" s="330"/>
      <c r="L97" s="330"/>
      <c r="M97" s="330"/>
      <c r="N97" s="330"/>
      <c r="O97" s="293"/>
      <c r="P97" s="296"/>
      <c r="Q97" s="296"/>
      <c r="R97" s="296"/>
      <c r="S97" s="296"/>
      <c r="Y97" s="46"/>
      <c r="Z97" s="46"/>
      <c r="AA97" s="46"/>
      <c r="AB97" s="46"/>
      <c r="AC97" s="46"/>
      <c r="AD97" s="46"/>
      <c r="AE97" s="46"/>
      <c r="AF97" s="46"/>
      <c r="AG97" s="46"/>
      <c r="AH97" s="46"/>
      <c r="AI97" s="46"/>
      <c r="AJ97" s="46"/>
      <c r="AK97" s="46"/>
      <c r="AL97" s="46"/>
      <c r="AM97" s="46"/>
    </row>
    <row r="98" spans="1:39" ht="18.5" x14ac:dyDescent="0.45">
      <c r="A98" s="1525" t="s">
        <v>795</v>
      </c>
      <c r="B98" s="1526"/>
      <c r="C98" s="384">
        <f>AVERAGE(C8,C38,C68)</f>
        <v>0</v>
      </c>
      <c r="D98" s="346"/>
      <c r="E98" s="346"/>
      <c r="F98" s="346"/>
      <c r="G98" s="346"/>
      <c r="H98" s="330"/>
      <c r="I98" s="330"/>
      <c r="J98" s="330"/>
      <c r="K98" s="330"/>
      <c r="L98" s="330"/>
      <c r="M98" s="330"/>
      <c r="N98" s="330"/>
      <c r="O98" s="293"/>
      <c r="P98" s="296"/>
      <c r="Q98" s="296"/>
      <c r="R98" s="296"/>
      <c r="S98" s="296"/>
      <c r="Y98" s="46"/>
      <c r="Z98" s="46"/>
      <c r="AA98" s="46"/>
      <c r="AB98" s="46"/>
      <c r="AC98" s="46"/>
      <c r="AD98" s="46"/>
      <c r="AE98" s="46"/>
      <c r="AF98" s="46"/>
      <c r="AG98" s="46"/>
      <c r="AH98" s="46"/>
      <c r="AI98" s="46"/>
      <c r="AJ98" s="46"/>
      <c r="AK98" s="46"/>
      <c r="AL98" s="46"/>
      <c r="AM98" s="46"/>
    </row>
    <row r="99" spans="1:39" ht="18.5" x14ac:dyDescent="0.45">
      <c r="A99" s="1511" t="s">
        <v>752</v>
      </c>
      <c r="B99" s="1512"/>
      <c r="C99" s="384">
        <f>Betriebsdaten!D26</f>
        <v>0</v>
      </c>
      <c r="D99" s="346"/>
      <c r="E99" s="346"/>
      <c r="F99" s="346"/>
      <c r="G99" s="346"/>
      <c r="H99" s="330"/>
      <c r="I99" s="330"/>
      <c r="J99" s="330"/>
      <c r="K99" s="330"/>
      <c r="L99" s="330"/>
      <c r="M99" s="330"/>
      <c r="N99" s="330"/>
      <c r="O99" s="293"/>
      <c r="P99" s="296"/>
      <c r="Q99" s="296"/>
      <c r="R99" s="296"/>
      <c r="S99" s="296"/>
      <c r="Y99" s="46"/>
      <c r="Z99" s="46"/>
      <c r="AA99" s="46"/>
      <c r="AB99" s="46"/>
      <c r="AC99" s="46"/>
      <c r="AD99" s="46"/>
      <c r="AE99" s="46"/>
      <c r="AF99" s="46"/>
      <c r="AG99" s="46"/>
      <c r="AH99" s="46"/>
      <c r="AI99" s="46"/>
      <c r="AJ99" s="46"/>
      <c r="AK99" s="46"/>
      <c r="AL99" s="46"/>
      <c r="AM99" s="46"/>
    </row>
    <row r="100" spans="1:39" s="1" customFormat="1" ht="21.65" customHeight="1" thickBot="1" x14ac:dyDescent="0.4">
      <c r="A100" s="183"/>
      <c r="B100" s="346"/>
      <c r="C100" s="346"/>
      <c r="D100" s="346"/>
      <c r="E100" s="346"/>
      <c r="F100" s="346"/>
      <c r="G100" s="346"/>
      <c r="H100" s="330"/>
      <c r="I100" s="330"/>
      <c r="J100" s="330"/>
      <c r="K100" s="330"/>
      <c r="L100" s="330"/>
      <c r="M100" s="330"/>
      <c r="N100" s="330"/>
      <c r="O100" s="293"/>
      <c r="P100" s="296"/>
      <c r="Q100" s="296"/>
      <c r="R100" s="296"/>
      <c r="S100" s="296"/>
      <c r="T100" s="46"/>
      <c r="U100" s="46"/>
      <c r="V100" s="46"/>
      <c r="W100" s="46"/>
      <c r="X100" s="46"/>
      <c r="Y100" s="46"/>
      <c r="Z100" s="46"/>
      <c r="AA100" s="46"/>
      <c r="AB100" s="46"/>
      <c r="AC100" s="46"/>
      <c r="AD100" s="46"/>
      <c r="AE100" s="46"/>
      <c r="AF100" s="46"/>
      <c r="AG100" s="46"/>
      <c r="AH100" s="46"/>
      <c r="AI100" s="46"/>
      <c r="AJ100" s="46"/>
      <c r="AK100" s="46"/>
      <c r="AL100" s="46"/>
      <c r="AM100" s="46"/>
    </row>
    <row r="101" spans="1:39" s="1" customFormat="1" ht="21" x14ac:dyDescent="0.5">
      <c r="A101" s="249" t="s">
        <v>791</v>
      </c>
      <c r="B101" s="184" t="s">
        <v>36</v>
      </c>
      <c r="C101" s="185"/>
      <c r="D101" s="185"/>
      <c r="E101" s="1523" t="s">
        <v>85</v>
      </c>
      <c r="F101" s="1523"/>
      <c r="G101" s="186"/>
      <c r="H101" s="1502" t="s">
        <v>759</v>
      </c>
      <c r="I101" s="1502"/>
      <c r="J101" s="1502"/>
      <c r="K101" s="1502"/>
      <c r="L101" s="1502"/>
      <c r="M101" s="1502"/>
      <c r="N101" s="1502"/>
      <c r="O101" s="293"/>
      <c r="P101" s="296"/>
      <c r="Q101" s="296"/>
      <c r="R101" s="296"/>
      <c r="S101" s="296"/>
      <c r="T101" s="46"/>
      <c r="U101" s="46"/>
      <c r="V101" s="46"/>
      <c r="W101" s="46"/>
      <c r="X101" s="46"/>
      <c r="Y101" s="46"/>
      <c r="Z101" s="46"/>
      <c r="AA101" s="46"/>
      <c r="AB101" s="46"/>
      <c r="AC101" s="46"/>
      <c r="AD101" s="46"/>
      <c r="AE101" s="46"/>
      <c r="AF101" s="46"/>
      <c r="AG101" s="46"/>
      <c r="AH101" s="46"/>
      <c r="AI101" s="46"/>
      <c r="AJ101" s="46"/>
      <c r="AK101" s="46"/>
      <c r="AL101" s="46"/>
      <c r="AM101" s="46"/>
    </row>
    <row r="102" spans="1:39" s="1" customFormat="1" ht="21" x14ac:dyDescent="0.5">
      <c r="A102" s="415">
        <f>AVERAGE(A13,A43,A73)</f>
        <v>0</v>
      </c>
      <c r="B102" s="385"/>
      <c r="C102" s="188"/>
      <c r="D102" s="386"/>
      <c r="E102" s="1524"/>
      <c r="F102" s="1524"/>
      <c r="G102" s="387">
        <f>IF(G73&gt;0,AVERAGE(G13,G43,G73),0)</f>
        <v>0</v>
      </c>
      <c r="H102" s="330"/>
      <c r="I102" s="330"/>
      <c r="J102" s="330"/>
      <c r="K102" s="330"/>
      <c r="L102" s="330"/>
      <c r="M102" s="330"/>
      <c r="N102" s="330"/>
      <c r="O102" s="293"/>
      <c r="P102" s="296"/>
      <c r="Q102" s="296"/>
      <c r="R102" s="296"/>
      <c r="S102" s="296"/>
      <c r="T102" s="46"/>
      <c r="U102" s="46"/>
      <c r="V102" s="46"/>
      <c r="W102" s="46"/>
      <c r="X102" s="46"/>
      <c r="Y102" s="46"/>
      <c r="Z102" s="46"/>
      <c r="AA102" s="46"/>
      <c r="AB102" s="46"/>
      <c r="AC102" s="46"/>
      <c r="AD102" s="46"/>
      <c r="AE102" s="46"/>
      <c r="AF102" s="46"/>
      <c r="AG102" s="46"/>
      <c r="AH102" s="46"/>
      <c r="AI102" s="46"/>
      <c r="AJ102" s="46"/>
      <c r="AK102" s="46"/>
      <c r="AL102" s="46"/>
      <c r="AM102" s="46"/>
    </row>
    <row r="103" spans="1:39" ht="16" thickBot="1" x14ac:dyDescent="0.4">
      <c r="A103" s="193"/>
      <c r="B103" s="187" t="s">
        <v>761</v>
      </c>
      <c r="C103" s="188"/>
      <c r="D103" s="188"/>
      <c r="E103" s="327" t="s">
        <v>762</v>
      </c>
      <c r="F103" s="188"/>
      <c r="G103" s="189"/>
      <c r="H103" s="330"/>
      <c r="I103" s="330"/>
      <c r="J103" s="330"/>
      <c r="K103" s="330"/>
      <c r="L103" s="330"/>
      <c r="M103" s="330"/>
      <c r="N103" s="330"/>
      <c r="O103" s="293"/>
      <c r="P103" s="296"/>
      <c r="Q103" s="296"/>
      <c r="R103" s="296"/>
      <c r="S103" s="296"/>
      <c r="Y103" s="46"/>
      <c r="Z103" s="46"/>
      <c r="AA103" s="46"/>
      <c r="AB103" s="46"/>
      <c r="AC103" s="46"/>
      <c r="AD103" s="46"/>
      <c r="AE103" s="46"/>
      <c r="AF103" s="46"/>
      <c r="AG103" s="46"/>
      <c r="AH103" s="46"/>
      <c r="AI103" s="46"/>
      <c r="AJ103" s="46"/>
      <c r="AK103" s="46"/>
      <c r="AL103" s="46"/>
      <c r="AM103" s="46"/>
    </row>
    <row r="104" spans="1:39" ht="17.5" thickBot="1" x14ac:dyDescent="0.4">
      <c r="A104" s="347"/>
      <c r="B104" s="388" t="s">
        <v>13</v>
      </c>
      <c r="C104" s="308" t="s">
        <v>670</v>
      </c>
      <c r="D104" s="308" t="s">
        <v>671</v>
      </c>
      <c r="E104" s="389" t="s">
        <v>13</v>
      </c>
      <c r="F104" s="308" t="s">
        <v>670</v>
      </c>
      <c r="G104" s="308" t="s">
        <v>671</v>
      </c>
      <c r="H104" s="330"/>
      <c r="I104" s="330"/>
      <c r="J104" s="330"/>
      <c r="K104" s="330"/>
      <c r="L104" s="330"/>
      <c r="M104" s="330"/>
      <c r="N104" s="330"/>
      <c r="O104" s="293"/>
      <c r="P104" s="296"/>
      <c r="Q104" s="296"/>
      <c r="R104" s="296"/>
      <c r="S104" s="296"/>
      <c r="Y104" s="46"/>
      <c r="Z104" s="46"/>
      <c r="AA104" s="46"/>
      <c r="AB104" s="46"/>
      <c r="AC104" s="46"/>
      <c r="AD104" s="46"/>
      <c r="AE104" s="46"/>
      <c r="AF104" s="46"/>
      <c r="AG104" s="46"/>
      <c r="AH104" s="46"/>
      <c r="AI104" s="46"/>
      <c r="AJ104" s="46"/>
      <c r="AK104" s="46"/>
      <c r="AL104" s="46"/>
      <c r="AM104" s="46"/>
    </row>
    <row r="105" spans="1:39" x14ac:dyDescent="0.35">
      <c r="A105" s="390" t="s">
        <v>765</v>
      </c>
      <c r="B105" s="391">
        <f t="shared" ref="B105:D108" si="12">AVERAGE(B16,B46,B76)</f>
        <v>0</v>
      </c>
      <c r="C105" s="391">
        <f t="shared" si="12"/>
        <v>0</v>
      </c>
      <c r="D105" s="391">
        <f t="shared" si="12"/>
        <v>0</v>
      </c>
      <c r="E105" s="392">
        <f>IF(B105&lt;&gt;0,(B105)/$L$92,0)</f>
        <v>0</v>
      </c>
      <c r="F105" s="392">
        <f t="shared" ref="F105:G108" si="13">IF(C105&lt;&gt;0,(C105)/$L$92,0)</f>
        <v>0</v>
      </c>
      <c r="G105" s="392">
        <f t="shared" si="13"/>
        <v>0</v>
      </c>
      <c r="H105" s="330"/>
      <c r="I105" s="330"/>
      <c r="J105" s="330"/>
      <c r="K105" s="330"/>
      <c r="L105" s="330"/>
      <c r="M105" s="330"/>
      <c r="N105" s="330"/>
      <c r="O105" s="293"/>
      <c r="P105" s="296"/>
      <c r="Q105" s="296"/>
      <c r="R105" s="296"/>
      <c r="S105" s="296"/>
      <c r="Y105" s="46"/>
      <c r="Z105" s="46"/>
      <c r="AA105" s="46"/>
      <c r="AB105" s="46"/>
      <c r="AC105" s="46"/>
      <c r="AD105" s="46"/>
      <c r="AE105" s="46"/>
      <c r="AF105" s="46"/>
      <c r="AG105" s="46"/>
      <c r="AH105" s="46"/>
      <c r="AI105" s="46"/>
      <c r="AJ105" s="46"/>
      <c r="AK105" s="46"/>
      <c r="AL105" s="46"/>
      <c r="AM105" s="46"/>
    </row>
    <row r="106" spans="1:39" x14ac:dyDescent="0.35">
      <c r="A106" s="390" t="s">
        <v>793</v>
      </c>
      <c r="B106" s="391">
        <f t="shared" si="12"/>
        <v>0</v>
      </c>
      <c r="C106" s="391">
        <f t="shared" si="12"/>
        <v>0</v>
      </c>
      <c r="D106" s="391">
        <f t="shared" si="12"/>
        <v>0</v>
      </c>
      <c r="E106" s="392">
        <f>IF(B106&lt;&gt;0,(B106)/$L$92,0)</f>
        <v>0</v>
      </c>
      <c r="F106" s="392">
        <f t="shared" si="13"/>
        <v>0</v>
      </c>
      <c r="G106" s="392">
        <f t="shared" si="13"/>
        <v>0</v>
      </c>
      <c r="H106" s="330"/>
      <c r="I106" s="330"/>
      <c r="J106" s="330"/>
      <c r="K106" s="330"/>
      <c r="L106" s="330"/>
      <c r="M106" s="330"/>
      <c r="N106" s="330"/>
      <c r="O106" s="293"/>
      <c r="P106" s="296"/>
      <c r="Q106" s="296"/>
      <c r="R106" s="296"/>
      <c r="S106" s="296"/>
      <c r="Y106" s="46"/>
      <c r="Z106" s="46"/>
      <c r="AA106" s="46"/>
      <c r="AB106" s="46"/>
      <c r="AC106" s="46"/>
      <c r="AD106" s="46"/>
      <c r="AE106" s="46"/>
      <c r="AF106" s="46"/>
      <c r="AG106" s="46"/>
      <c r="AH106" s="46"/>
      <c r="AI106" s="46"/>
      <c r="AJ106" s="46"/>
      <c r="AK106" s="46"/>
      <c r="AL106" s="46"/>
      <c r="AM106" s="46"/>
    </row>
    <row r="107" spans="1:39" x14ac:dyDescent="0.35">
      <c r="A107" s="390" t="s">
        <v>316</v>
      </c>
      <c r="B107" s="391">
        <f t="shared" si="12"/>
        <v>0</v>
      </c>
      <c r="C107" s="391">
        <f t="shared" si="12"/>
        <v>0</v>
      </c>
      <c r="D107" s="391">
        <f t="shared" si="12"/>
        <v>0</v>
      </c>
      <c r="E107" s="392">
        <f>IF(B107&lt;&gt;0,(B107)/$L$92,0)</f>
        <v>0</v>
      </c>
      <c r="F107" s="392">
        <f t="shared" si="13"/>
        <v>0</v>
      </c>
      <c r="G107" s="392">
        <f t="shared" si="13"/>
        <v>0</v>
      </c>
      <c r="H107" s="330"/>
      <c r="I107" s="330"/>
      <c r="J107" s="330"/>
      <c r="K107" s="330"/>
      <c r="L107" s="330"/>
      <c r="M107" s="330"/>
      <c r="N107" s="330"/>
      <c r="O107" s="293"/>
      <c r="P107" s="296"/>
      <c r="Q107" s="296"/>
      <c r="R107" s="296"/>
      <c r="S107" s="296"/>
      <c r="Y107" s="46"/>
      <c r="Z107" s="46"/>
      <c r="AA107" s="46"/>
      <c r="AB107" s="46"/>
      <c r="AC107" s="46"/>
      <c r="AD107" s="46"/>
      <c r="AE107" s="46"/>
      <c r="AF107" s="46"/>
      <c r="AG107" s="46"/>
      <c r="AH107" s="46"/>
      <c r="AI107" s="46"/>
      <c r="AJ107" s="46"/>
      <c r="AK107" s="46"/>
      <c r="AL107" s="46"/>
      <c r="AM107" s="46"/>
    </row>
    <row r="108" spans="1:39" ht="15" thickBot="1" x14ac:dyDescent="0.4">
      <c r="A108" s="390" t="s">
        <v>617</v>
      </c>
      <c r="B108" s="391">
        <f t="shared" si="12"/>
        <v>0</v>
      </c>
      <c r="C108" s="391">
        <f t="shared" si="12"/>
        <v>0</v>
      </c>
      <c r="D108" s="391">
        <f t="shared" si="12"/>
        <v>0</v>
      </c>
      <c r="E108" s="392">
        <f>IF(B108&lt;&gt;0,(B108)/$L$92,0)</f>
        <v>0</v>
      </c>
      <c r="F108" s="392">
        <f t="shared" si="13"/>
        <v>0</v>
      </c>
      <c r="G108" s="392">
        <f t="shared" si="13"/>
        <v>0</v>
      </c>
      <c r="H108" s="330"/>
      <c r="I108" s="330"/>
      <c r="J108" s="330"/>
      <c r="K108" s="330"/>
      <c r="L108" s="330"/>
      <c r="M108" s="330"/>
      <c r="N108" s="330"/>
      <c r="O108" s="293"/>
      <c r="P108" s="296"/>
      <c r="Q108" s="296"/>
      <c r="R108" s="296"/>
      <c r="S108" s="296"/>
      <c r="Y108" s="46"/>
      <c r="Z108" s="46"/>
      <c r="AA108" s="46"/>
      <c r="AB108" s="46"/>
      <c r="AC108" s="46"/>
      <c r="AD108" s="46"/>
      <c r="AE108" s="46"/>
      <c r="AF108" s="46"/>
      <c r="AG108" s="46"/>
      <c r="AH108" s="46"/>
      <c r="AI108" s="46"/>
      <c r="AJ108" s="46"/>
      <c r="AK108" s="46"/>
      <c r="AL108" s="46"/>
      <c r="AM108" s="46"/>
    </row>
    <row r="109" spans="1:39" s="1" customFormat="1" ht="15" thickBot="1" x14ac:dyDescent="0.4">
      <c r="A109" s="232" t="s">
        <v>766</v>
      </c>
      <c r="B109" s="393">
        <f>SUM(B105:B108)</f>
        <v>0</v>
      </c>
      <c r="C109" s="394">
        <f t="shared" ref="C109:G109" si="14">SUM(C105:C108)</f>
        <v>0</v>
      </c>
      <c r="D109" s="394">
        <f t="shared" si="14"/>
        <v>0</v>
      </c>
      <c r="E109" s="395" t="e">
        <f>SUM(E105:E108)+A102/L92</f>
        <v>#DIV/0!</v>
      </c>
      <c r="F109" s="395">
        <f t="shared" si="14"/>
        <v>0</v>
      </c>
      <c r="G109" s="395">
        <f t="shared" si="14"/>
        <v>0</v>
      </c>
      <c r="H109" s="330"/>
      <c r="I109" s="330"/>
      <c r="J109" s="330"/>
      <c r="K109" s="330"/>
      <c r="L109" s="330"/>
      <c r="M109" s="330"/>
      <c r="N109" s="330"/>
      <c r="O109" s="293"/>
      <c r="P109" s="296"/>
      <c r="Q109" s="296"/>
      <c r="R109" s="296"/>
      <c r="S109" s="296"/>
      <c r="T109" s="46"/>
      <c r="U109" s="46"/>
      <c r="V109" s="46"/>
      <c r="W109" s="46"/>
      <c r="X109" s="46"/>
      <c r="Y109" s="46"/>
      <c r="Z109" s="46"/>
      <c r="AA109" s="46"/>
      <c r="AB109" s="46"/>
      <c r="AC109" s="46"/>
      <c r="AD109" s="46"/>
      <c r="AE109" s="46"/>
      <c r="AF109" s="46"/>
      <c r="AG109" s="46"/>
      <c r="AH109" s="46"/>
      <c r="AI109" s="46"/>
      <c r="AJ109" s="46"/>
      <c r="AK109" s="46"/>
      <c r="AL109" s="46"/>
      <c r="AM109" s="46"/>
    </row>
    <row r="110" spans="1:39" ht="16" thickBot="1" x14ac:dyDescent="0.4">
      <c r="A110" s="396"/>
      <c r="B110" s="397" t="s">
        <v>773</v>
      </c>
      <c r="C110" s="398"/>
      <c r="D110" s="398"/>
      <c r="E110" s="399" t="s">
        <v>772</v>
      </c>
      <c r="F110" s="398"/>
      <c r="G110" s="400"/>
      <c r="H110" s="330"/>
      <c r="I110" s="330"/>
      <c r="J110" s="330"/>
      <c r="K110" s="330"/>
      <c r="L110" s="330"/>
      <c r="M110" s="330"/>
      <c r="N110" s="330"/>
      <c r="O110" s="293"/>
      <c r="P110" s="296"/>
      <c r="Q110" s="296"/>
      <c r="R110" s="296"/>
      <c r="S110" s="296"/>
      <c r="Y110" s="46"/>
      <c r="Z110" s="46"/>
      <c r="AA110" s="46"/>
      <c r="AB110" s="46"/>
      <c r="AC110" s="46"/>
      <c r="AD110" s="46"/>
      <c r="AE110" s="46"/>
      <c r="AF110" s="46"/>
      <c r="AG110" s="46"/>
      <c r="AH110" s="46"/>
      <c r="AI110" s="46"/>
      <c r="AJ110" s="46"/>
      <c r="AK110" s="46"/>
      <c r="AL110" s="46"/>
      <c r="AM110" s="46"/>
    </row>
    <row r="111" spans="1:39" ht="17.5" thickBot="1" x14ac:dyDescent="0.4">
      <c r="A111" s="401"/>
      <c r="B111" s="388" t="s">
        <v>13</v>
      </c>
      <c r="C111" s="308" t="s">
        <v>670</v>
      </c>
      <c r="D111" s="308" t="s">
        <v>671</v>
      </c>
      <c r="E111" s="389" t="s">
        <v>13</v>
      </c>
      <c r="F111" s="308" t="s">
        <v>670</v>
      </c>
      <c r="G111" s="308" t="s">
        <v>671</v>
      </c>
      <c r="H111" s="330"/>
      <c r="I111" s="330"/>
      <c r="J111" s="330"/>
      <c r="K111" s="330"/>
      <c r="L111" s="330"/>
      <c r="M111" s="330"/>
      <c r="N111" s="330"/>
      <c r="O111" s="293"/>
      <c r="P111" s="296"/>
      <c r="Q111" s="296"/>
      <c r="R111" s="296"/>
      <c r="S111" s="296"/>
      <c r="Y111" s="46"/>
      <c r="Z111" s="46"/>
      <c r="AA111" s="46"/>
      <c r="AB111" s="46"/>
      <c r="AC111" s="46"/>
      <c r="AD111" s="46"/>
      <c r="AE111" s="46"/>
      <c r="AF111" s="46"/>
      <c r="AG111" s="46"/>
      <c r="AH111" s="46"/>
      <c r="AI111" s="46"/>
      <c r="AJ111" s="46"/>
      <c r="AK111" s="46"/>
      <c r="AL111" s="46"/>
      <c r="AM111" s="46"/>
    </row>
    <row r="112" spans="1:39" x14ac:dyDescent="0.35">
      <c r="A112" s="390" t="s">
        <v>763</v>
      </c>
      <c r="B112" s="391">
        <f t="shared" ref="B112:D114" si="15">AVERAGE(B23,B53,B83)</f>
        <v>0</v>
      </c>
      <c r="C112" s="391">
        <f t="shared" si="15"/>
        <v>0</v>
      </c>
      <c r="D112" s="391">
        <f t="shared" si="15"/>
        <v>0</v>
      </c>
      <c r="E112" s="402">
        <f>IF(B112&lt;&gt;0,B112/$L$92,0)</f>
        <v>0</v>
      </c>
      <c r="F112" s="402">
        <f t="shared" ref="F112:G114" si="16">IF(C112&lt;&gt;0,C112/$L$92,0)</f>
        <v>0</v>
      </c>
      <c r="G112" s="402">
        <f t="shared" si="16"/>
        <v>0</v>
      </c>
      <c r="H112" s="330"/>
      <c r="I112" s="330"/>
      <c r="J112" s="330"/>
      <c r="K112" s="330"/>
      <c r="L112" s="330"/>
      <c r="M112" s="330"/>
      <c r="N112" s="330"/>
      <c r="O112" s="293"/>
      <c r="P112" s="296"/>
      <c r="Q112" s="296"/>
      <c r="R112" s="296"/>
      <c r="S112" s="296"/>
      <c r="Y112" s="46"/>
      <c r="Z112" s="46"/>
      <c r="AA112" s="46"/>
      <c r="AB112" s="46"/>
      <c r="AC112" s="46"/>
      <c r="AD112" s="46"/>
      <c r="AE112" s="46"/>
      <c r="AF112" s="46"/>
      <c r="AG112" s="46"/>
      <c r="AH112" s="46"/>
      <c r="AI112" s="46"/>
      <c r="AJ112" s="46"/>
      <c r="AK112" s="46"/>
      <c r="AL112" s="46"/>
      <c r="AM112" s="46"/>
    </row>
    <row r="113" spans="1:39" s="1" customFormat="1" x14ac:dyDescent="0.35">
      <c r="A113" s="390" t="s">
        <v>764</v>
      </c>
      <c r="B113" s="391">
        <f t="shared" si="15"/>
        <v>0</v>
      </c>
      <c r="C113" s="391">
        <f t="shared" si="15"/>
        <v>0</v>
      </c>
      <c r="D113" s="391">
        <f t="shared" si="15"/>
        <v>0</v>
      </c>
      <c r="E113" s="402">
        <f>IF(B113&lt;&gt;0,B113/$L$92,0)</f>
        <v>0</v>
      </c>
      <c r="F113" s="402">
        <f t="shared" si="16"/>
        <v>0</v>
      </c>
      <c r="G113" s="402">
        <f t="shared" si="16"/>
        <v>0</v>
      </c>
      <c r="H113" s="330"/>
      <c r="I113" s="330"/>
      <c r="J113" s="330"/>
      <c r="K113" s="330"/>
      <c r="L113" s="330"/>
      <c r="M113" s="330"/>
      <c r="N113" s="330"/>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row>
    <row r="114" spans="1:39" s="1" customFormat="1" ht="15" thickBot="1" x14ac:dyDescent="0.4">
      <c r="A114" s="390" t="s">
        <v>109</v>
      </c>
      <c r="B114" s="391">
        <f t="shared" si="15"/>
        <v>0</v>
      </c>
      <c r="C114" s="391">
        <f t="shared" si="15"/>
        <v>0</v>
      </c>
      <c r="D114" s="391">
        <f t="shared" si="15"/>
        <v>0</v>
      </c>
      <c r="E114" s="402">
        <f>IF(B114&lt;&gt;0,B114/$L$92,0)</f>
        <v>0</v>
      </c>
      <c r="F114" s="402">
        <f t="shared" si="16"/>
        <v>0</v>
      </c>
      <c r="G114" s="402">
        <f t="shared" si="16"/>
        <v>0</v>
      </c>
      <c r="H114" s="330"/>
      <c r="I114" s="330"/>
      <c r="J114" s="330"/>
      <c r="K114" s="330"/>
      <c r="L114" s="330"/>
      <c r="M114" s="330"/>
      <c r="N114" s="330"/>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row>
    <row r="115" spans="1:39" ht="15" thickBot="1" x14ac:dyDescent="0.4">
      <c r="A115" s="232" t="s">
        <v>766</v>
      </c>
      <c r="B115" s="403">
        <f>SUM(B112:B114)</f>
        <v>0</v>
      </c>
      <c r="C115" s="403">
        <f t="shared" ref="C115:G115" si="17">SUM(C112:C114)</f>
        <v>0</v>
      </c>
      <c r="D115" s="403">
        <f t="shared" si="17"/>
        <v>0</v>
      </c>
      <c r="E115" s="403">
        <f t="shared" si="17"/>
        <v>0</v>
      </c>
      <c r="F115" s="403">
        <f t="shared" si="17"/>
        <v>0</v>
      </c>
      <c r="G115" s="403">
        <f t="shared" si="17"/>
        <v>0</v>
      </c>
      <c r="H115" s="330"/>
      <c r="I115" s="330"/>
      <c r="J115" s="330"/>
      <c r="K115" s="330"/>
      <c r="L115" s="330"/>
      <c r="M115" s="330"/>
      <c r="N115" s="330"/>
      <c r="O115" s="1"/>
      <c r="Y115" s="46"/>
      <c r="Z115" s="46"/>
      <c r="AA115" s="46"/>
      <c r="AB115" s="46"/>
      <c r="AC115" s="46"/>
      <c r="AD115" s="46"/>
      <c r="AE115" s="46"/>
      <c r="AF115" s="46"/>
      <c r="AG115" s="46"/>
      <c r="AH115" s="46"/>
      <c r="AI115" s="46"/>
      <c r="AJ115" s="46"/>
      <c r="AK115" s="46"/>
      <c r="AL115" s="46"/>
      <c r="AM115" s="46"/>
    </row>
    <row r="116" spans="1:39" ht="16" thickBot="1" x14ac:dyDescent="0.4">
      <c r="A116" s="396"/>
      <c r="B116" s="397" t="s">
        <v>79</v>
      </c>
      <c r="C116" s="398"/>
      <c r="D116" s="398"/>
      <c r="E116" s="399" t="s">
        <v>79</v>
      </c>
      <c r="F116" s="398"/>
      <c r="G116" s="400"/>
      <c r="H116" s="330"/>
      <c r="I116" s="330"/>
      <c r="J116" s="330"/>
      <c r="K116" s="330"/>
      <c r="L116" s="330"/>
      <c r="M116" s="330"/>
      <c r="N116" s="330"/>
      <c r="O116" s="1"/>
      <c r="Y116" s="46"/>
      <c r="Z116" s="46"/>
      <c r="AA116" s="46"/>
      <c r="AB116" s="46"/>
      <c r="AC116" s="46"/>
      <c r="AD116" s="46"/>
      <c r="AE116" s="46"/>
      <c r="AF116" s="46"/>
      <c r="AG116" s="46"/>
      <c r="AH116" s="46"/>
      <c r="AI116" s="46"/>
      <c r="AJ116" s="46"/>
      <c r="AK116" s="46"/>
      <c r="AL116" s="46"/>
      <c r="AM116" s="46"/>
    </row>
    <row r="117" spans="1:39" ht="17.5" thickBot="1" x14ac:dyDescent="0.4">
      <c r="A117" s="401"/>
      <c r="B117" s="388" t="s">
        <v>13</v>
      </c>
      <c r="C117" s="308" t="s">
        <v>670</v>
      </c>
      <c r="D117" s="308" t="s">
        <v>671</v>
      </c>
      <c r="E117" s="389" t="s">
        <v>13</v>
      </c>
      <c r="F117" s="308" t="s">
        <v>670</v>
      </c>
      <c r="G117" s="308" t="s">
        <v>671</v>
      </c>
      <c r="H117" s="330"/>
      <c r="I117" s="1503" t="s">
        <v>801</v>
      </c>
      <c r="J117" s="1504"/>
      <c r="K117" s="1507" t="s">
        <v>802</v>
      </c>
      <c r="L117" s="1507"/>
      <c r="M117" s="419">
        <f>B115</f>
        <v>0</v>
      </c>
      <c r="N117" s="1508"/>
      <c r="O117" s="1"/>
      <c r="Y117" s="46"/>
      <c r="Z117" s="46"/>
      <c r="AA117" s="46"/>
      <c r="AB117" s="46"/>
      <c r="AC117" s="46"/>
      <c r="AD117" s="46"/>
      <c r="AE117" s="46"/>
      <c r="AF117" s="46"/>
      <c r="AG117" s="46"/>
      <c r="AH117" s="46"/>
      <c r="AI117" s="46"/>
      <c r="AJ117" s="46"/>
      <c r="AK117" s="46"/>
      <c r="AL117" s="46"/>
      <c r="AM117" s="46"/>
    </row>
    <row r="118" spans="1:39" ht="15" thickBot="1" x14ac:dyDescent="0.4">
      <c r="A118" s="401"/>
      <c r="B118" s="404"/>
      <c r="C118" s="404"/>
      <c r="D118" s="404"/>
      <c r="E118" s="405"/>
      <c r="F118" s="405"/>
      <c r="G118" s="406"/>
      <c r="H118" s="330"/>
      <c r="I118" s="1505"/>
      <c r="J118" s="1506"/>
      <c r="K118" s="1510" t="s">
        <v>803</v>
      </c>
      <c r="L118" s="1510"/>
      <c r="M118" s="420">
        <f>B109</f>
        <v>0</v>
      </c>
      <c r="N118" s="1509"/>
      <c r="O118" s="1"/>
      <c r="Y118" s="46"/>
      <c r="Z118" s="46"/>
      <c r="AA118" s="46"/>
      <c r="AB118" s="46"/>
      <c r="AC118" s="46"/>
      <c r="AD118" s="46"/>
      <c r="AE118" s="46"/>
      <c r="AF118" s="46"/>
      <c r="AG118" s="46"/>
      <c r="AH118" s="46"/>
      <c r="AI118" s="46"/>
      <c r="AJ118" s="46"/>
      <c r="AK118" s="46"/>
      <c r="AL118" s="46"/>
      <c r="AM118" s="46"/>
    </row>
    <row r="119" spans="1:39" ht="15" thickBot="1" x14ac:dyDescent="0.4">
      <c r="A119" s="407" t="s">
        <v>767</v>
      </c>
      <c r="B119" s="403">
        <f>B109-B115</f>
        <v>0</v>
      </c>
      <c r="C119" s="403">
        <f>C109-C115</f>
        <v>0</v>
      </c>
      <c r="D119" s="403">
        <f>D109-D115</f>
        <v>0</v>
      </c>
      <c r="E119" s="403" t="e">
        <f t="shared" ref="E119:G119" si="18">E109-E115</f>
        <v>#DIV/0!</v>
      </c>
      <c r="F119" s="403">
        <f t="shared" si="18"/>
        <v>0</v>
      </c>
      <c r="G119" s="403">
        <f t="shared" si="18"/>
        <v>0</v>
      </c>
      <c r="H119" s="330"/>
      <c r="I119" s="330"/>
      <c r="J119" s="330"/>
      <c r="K119" s="330"/>
      <c r="L119" s="330"/>
      <c r="M119" s="330"/>
      <c r="N119" s="330"/>
      <c r="O119" s="1"/>
      <c r="Y119" s="46"/>
      <c r="Z119" s="46"/>
      <c r="AA119" s="46"/>
      <c r="AB119" s="46"/>
      <c r="AC119" s="46"/>
      <c r="AD119" s="46"/>
      <c r="AE119" s="46"/>
      <c r="AF119" s="46"/>
      <c r="AG119" s="46"/>
      <c r="AH119" s="46"/>
      <c r="AI119" s="46"/>
      <c r="AJ119" s="46"/>
      <c r="AK119" s="46"/>
      <c r="AL119" s="46"/>
      <c r="AM119" s="46"/>
    </row>
    <row r="120" spans="1:39" s="46" customFormat="1" x14ac:dyDescent="0.35">
      <c r="A120" s="183"/>
      <c r="B120" s="408"/>
      <c r="C120" s="408"/>
      <c r="D120" s="408"/>
      <c r="E120" s="408"/>
      <c r="F120" s="181"/>
      <c r="G120" s="181"/>
      <c r="H120" s="181"/>
      <c r="I120" s="181"/>
      <c r="J120" s="181"/>
      <c r="K120" s="181"/>
      <c r="L120" s="181"/>
      <c r="M120" s="181"/>
      <c r="N120" s="181"/>
      <c r="O120" s="1"/>
    </row>
    <row r="121" spans="1:39" s="46" customFormat="1" x14ac:dyDescent="0.35">
      <c r="A121" s="182"/>
      <c r="B121" s="408"/>
      <c r="C121" s="408"/>
      <c r="D121" s="408"/>
      <c r="E121" s="408"/>
      <c r="F121" s="181"/>
      <c r="G121" s="181"/>
      <c r="H121" s="181"/>
      <c r="I121" s="181"/>
      <c r="J121" s="181"/>
      <c r="K121" s="181"/>
      <c r="L121" s="181"/>
      <c r="M121" s="181"/>
      <c r="N121" s="181"/>
      <c r="O121" s="1"/>
    </row>
    <row r="122" spans="1:39" s="46" customFormat="1" x14ac:dyDescent="0.35">
      <c r="A122" s="182"/>
      <c r="B122" s="408"/>
      <c r="C122" s="408"/>
      <c r="D122" s="408"/>
      <c r="E122" s="408"/>
      <c r="F122" s="181"/>
      <c r="G122" s="181"/>
      <c r="H122" s="181"/>
      <c r="I122" s="181"/>
      <c r="J122" s="181"/>
      <c r="K122" s="181"/>
      <c r="L122" s="181"/>
      <c r="M122" s="181"/>
      <c r="N122" s="181"/>
      <c r="O122" s="1"/>
    </row>
    <row r="123" spans="1:39" s="46" customFormat="1" x14ac:dyDescent="0.35">
      <c r="B123" s="297"/>
      <c r="C123" s="297"/>
      <c r="D123" s="297"/>
      <c r="E123" s="297"/>
      <c r="F123" s="1"/>
      <c r="G123" s="1"/>
      <c r="H123" s="1"/>
      <c r="I123" s="1"/>
      <c r="J123" s="1"/>
      <c r="K123" s="1"/>
      <c r="L123" s="1"/>
      <c r="M123" s="1"/>
      <c r="N123" s="1"/>
      <c r="O123" s="1"/>
    </row>
    <row r="124" spans="1:39" s="46" customFormat="1" x14ac:dyDescent="0.35">
      <c r="B124" s="297"/>
      <c r="C124" s="297"/>
      <c r="D124" s="297"/>
      <c r="E124" s="297"/>
      <c r="F124" s="1"/>
      <c r="G124" s="1"/>
      <c r="H124" s="1"/>
      <c r="I124" s="1"/>
      <c r="J124" s="1"/>
      <c r="K124" s="1"/>
      <c r="L124" s="1"/>
      <c r="M124" s="1"/>
      <c r="N124" s="1"/>
      <c r="O124" s="1"/>
    </row>
    <row r="125" spans="1:39" s="46" customFormat="1" x14ac:dyDescent="0.35">
      <c r="B125" s="297"/>
      <c r="C125" s="297"/>
      <c r="D125" s="297"/>
      <c r="E125" s="297"/>
      <c r="F125" s="1"/>
      <c r="G125" s="1"/>
      <c r="H125" s="1"/>
      <c r="I125" s="1"/>
      <c r="J125" s="1"/>
      <c r="K125" s="1"/>
      <c r="L125" s="1"/>
      <c r="M125" s="1"/>
      <c r="N125" s="1"/>
      <c r="O125" s="1"/>
    </row>
    <row r="126" spans="1:39" s="46" customFormat="1" x14ac:dyDescent="0.35">
      <c r="B126" s="297"/>
      <c r="C126" s="297"/>
      <c r="D126" s="297"/>
      <c r="E126" s="297"/>
      <c r="F126" s="1"/>
      <c r="G126" s="1"/>
      <c r="H126" s="1"/>
      <c r="I126" s="1"/>
      <c r="J126" s="1"/>
      <c r="K126" s="1"/>
      <c r="L126" s="1"/>
      <c r="M126" s="1"/>
      <c r="N126" s="1"/>
      <c r="O126" s="1"/>
    </row>
    <row r="127" spans="1:39" s="46" customFormat="1" x14ac:dyDescent="0.35">
      <c r="B127" s="297"/>
      <c r="C127" s="297"/>
      <c r="D127" s="297"/>
      <c r="E127" s="297"/>
      <c r="F127" s="1"/>
      <c r="G127" s="1"/>
      <c r="H127" s="1"/>
      <c r="I127" s="1"/>
      <c r="J127" s="1"/>
      <c r="K127" s="1"/>
      <c r="L127" s="1"/>
      <c r="M127" s="1"/>
      <c r="N127" s="1"/>
      <c r="O127" s="1"/>
    </row>
    <row r="128" spans="1:39" s="46" customFormat="1" x14ac:dyDescent="0.35">
      <c r="B128" s="297"/>
      <c r="C128" s="297"/>
      <c r="D128" s="297"/>
      <c r="E128" s="297"/>
      <c r="F128" s="1"/>
      <c r="G128" s="1"/>
      <c r="H128" s="1"/>
      <c r="I128" s="1"/>
      <c r="J128" s="1"/>
      <c r="K128" s="1"/>
      <c r="L128" s="1"/>
      <c r="M128" s="1"/>
      <c r="N128" s="1"/>
      <c r="O128" s="1"/>
    </row>
    <row r="129" spans="2:15" s="46" customFormat="1" x14ac:dyDescent="0.35">
      <c r="B129" s="297"/>
      <c r="C129" s="297"/>
      <c r="D129" s="297"/>
      <c r="E129" s="297"/>
      <c r="F129" s="1"/>
      <c r="G129" s="1"/>
      <c r="H129" s="1"/>
      <c r="I129" s="1"/>
      <c r="J129" s="1"/>
      <c r="K129" s="1"/>
      <c r="L129" s="1"/>
      <c r="M129" s="1"/>
      <c r="N129" s="1"/>
      <c r="O129" s="1"/>
    </row>
    <row r="130" spans="2:15" s="46" customFormat="1" x14ac:dyDescent="0.35">
      <c r="B130" s="297"/>
      <c r="C130" s="297"/>
      <c r="D130" s="297"/>
      <c r="E130" s="297"/>
      <c r="F130" s="1"/>
      <c r="G130" s="1"/>
      <c r="H130" s="1"/>
      <c r="I130" s="1"/>
      <c r="J130" s="1"/>
      <c r="K130" s="1"/>
      <c r="L130" s="1"/>
      <c r="M130" s="1"/>
      <c r="N130" s="1"/>
    </row>
    <row r="131" spans="2:15" s="46" customFormat="1" x14ac:dyDescent="0.35">
      <c r="B131" s="45"/>
      <c r="C131" s="45"/>
      <c r="D131" s="45"/>
      <c r="E131" s="45"/>
    </row>
    <row r="132" spans="2:15" s="46" customFormat="1" x14ac:dyDescent="0.35">
      <c r="B132" s="45"/>
      <c r="C132" s="45"/>
      <c r="D132" s="45"/>
      <c r="E132" s="45"/>
    </row>
    <row r="133" spans="2:15" s="46" customFormat="1" x14ac:dyDescent="0.35">
      <c r="B133" s="45"/>
      <c r="C133" s="45"/>
      <c r="D133" s="45"/>
      <c r="E133" s="45"/>
    </row>
    <row r="134" spans="2:15" s="46" customFormat="1" x14ac:dyDescent="0.35">
      <c r="B134" s="45"/>
      <c r="C134" s="45"/>
      <c r="D134" s="45"/>
      <c r="E134" s="45"/>
    </row>
    <row r="135" spans="2:15" s="46" customFormat="1" x14ac:dyDescent="0.35">
      <c r="B135" s="45"/>
      <c r="C135" s="45"/>
      <c r="D135" s="45"/>
      <c r="E135" s="45"/>
    </row>
    <row r="136" spans="2:15" s="46" customFormat="1" x14ac:dyDescent="0.35">
      <c r="B136" s="45"/>
      <c r="C136" s="45"/>
      <c r="D136" s="45"/>
      <c r="E136" s="45"/>
    </row>
    <row r="137" spans="2:15" s="46" customFormat="1" x14ac:dyDescent="0.35">
      <c r="B137" s="45"/>
      <c r="C137" s="45"/>
      <c r="D137" s="45"/>
      <c r="E137" s="45"/>
    </row>
    <row r="138" spans="2:15" s="46" customFormat="1" x14ac:dyDescent="0.35">
      <c r="B138" s="45"/>
      <c r="C138" s="45"/>
      <c r="D138" s="45"/>
      <c r="E138" s="45"/>
    </row>
    <row r="139" spans="2:15" s="46" customFormat="1" x14ac:dyDescent="0.35">
      <c r="B139" s="45"/>
      <c r="C139" s="45"/>
      <c r="D139" s="45"/>
      <c r="E139" s="45"/>
    </row>
    <row r="140" spans="2:15" s="46" customFormat="1" x14ac:dyDescent="0.35">
      <c r="B140" s="45"/>
      <c r="C140" s="45"/>
      <c r="D140" s="45"/>
      <c r="E140" s="45"/>
    </row>
    <row r="141" spans="2:15" s="46" customFormat="1" x14ac:dyDescent="0.35">
      <c r="B141" s="45"/>
      <c r="C141" s="45"/>
      <c r="D141" s="45"/>
      <c r="E141" s="45"/>
    </row>
    <row r="142" spans="2:15" s="46" customFormat="1" x14ac:dyDescent="0.35">
      <c r="B142" s="45"/>
      <c r="C142" s="45"/>
      <c r="D142" s="45"/>
      <c r="E142" s="45"/>
    </row>
    <row r="143" spans="2:15" s="46" customFormat="1" x14ac:dyDescent="0.35">
      <c r="B143" s="45"/>
      <c r="C143" s="45"/>
      <c r="D143" s="45"/>
      <c r="E143" s="45"/>
    </row>
    <row r="144" spans="2:15" s="46" customFormat="1" x14ac:dyDescent="0.35">
      <c r="B144" s="45"/>
      <c r="C144" s="45"/>
      <c r="D144" s="45"/>
      <c r="E144" s="45"/>
    </row>
    <row r="145" spans="2:5" s="46" customFormat="1" x14ac:dyDescent="0.35">
      <c r="B145" s="45"/>
      <c r="C145" s="45"/>
      <c r="D145" s="45"/>
      <c r="E145" s="45"/>
    </row>
    <row r="146" spans="2:5" s="46" customFormat="1" x14ac:dyDescent="0.35"/>
    <row r="147" spans="2:5" s="46" customFormat="1" x14ac:dyDescent="0.35"/>
    <row r="148" spans="2:5" s="46" customFormat="1" x14ac:dyDescent="0.35"/>
    <row r="149" spans="2:5" s="46" customFormat="1" x14ac:dyDescent="0.35"/>
    <row r="150" spans="2:5" s="46" customFormat="1" x14ac:dyDescent="0.35"/>
    <row r="151" spans="2:5" s="46" customFormat="1" x14ac:dyDescent="0.35"/>
    <row r="152" spans="2:5" s="46" customFormat="1" x14ac:dyDescent="0.35"/>
    <row r="153" spans="2:5" s="46" customFormat="1" x14ac:dyDescent="0.35"/>
    <row r="154" spans="2:5" s="46" customFormat="1" x14ac:dyDescent="0.35"/>
    <row r="155" spans="2:5" s="46" customFormat="1" x14ac:dyDescent="0.35"/>
    <row r="156" spans="2:5" s="46" customFormat="1" x14ac:dyDescent="0.35"/>
    <row r="157" spans="2:5" s="46" customFormat="1" x14ac:dyDescent="0.35"/>
    <row r="158" spans="2:5" s="46" customFormat="1" x14ac:dyDescent="0.35"/>
    <row r="159" spans="2:5" s="46" customFormat="1" x14ac:dyDescent="0.35"/>
    <row r="160" spans="2:5" s="46" customFormat="1" x14ac:dyDescent="0.35"/>
    <row r="161" s="46" customFormat="1" x14ac:dyDescent="0.35"/>
    <row r="162" s="46" customFormat="1" x14ac:dyDescent="0.35"/>
    <row r="163" s="46" customFormat="1" x14ac:dyDescent="0.35"/>
    <row r="164" s="46" customFormat="1" x14ac:dyDescent="0.35"/>
    <row r="165" s="46" customFormat="1" x14ac:dyDescent="0.35"/>
    <row r="166" s="46" customFormat="1" x14ac:dyDescent="0.35"/>
    <row r="167" s="46" customFormat="1" x14ac:dyDescent="0.35"/>
    <row r="168" s="46" customFormat="1" x14ac:dyDescent="0.35"/>
    <row r="169" s="46" customFormat="1" x14ac:dyDescent="0.35"/>
    <row r="170" s="46" customFormat="1" x14ac:dyDescent="0.35"/>
    <row r="171" s="46" customFormat="1" x14ac:dyDescent="0.35"/>
    <row r="172" s="46" customFormat="1" x14ac:dyDescent="0.35"/>
    <row r="173" s="46" customFormat="1" x14ac:dyDescent="0.35"/>
    <row r="174" s="46" customFormat="1" x14ac:dyDescent="0.35"/>
    <row r="175" s="46" customFormat="1" x14ac:dyDescent="0.35"/>
    <row r="176" s="46" customFormat="1" x14ac:dyDescent="0.35"/>
    <row r="177" s="46" customFormat="1" x14ac:dyDescent="0.35"/>
    <row r="178" s="46" customFormat="1" x14ac:dyDescent="0.35"/>
    <row r="179" s="46" customFormat="1" x14ac:dyDescent="0.35"/>
    <row r="180" s="46" customFormat="1" x14ac:dyDescent="0.35"/>
    <row r="181" s="46" customFormat="1" x14ac:dyDescent="0.35"/>
    <row r="182" s="46" customFormat="1" x14ac:dyDescent="0.35"/>
    <row r="183" s="46" customFormat="1" x14ac:dyDescent="0.35"/>
    <row r="184" s="46" customFormat="1" x14ac:dyDescent="0.35"/>
    <row r="185" s="46" customFormat="1" x14ac:dyDescent="0.35"/>
    <row r="186" s="46" customFormat="1" x14ac:dyDescent="0.35"/>
    <row r="187" s="46" customFormat="1" x14ac:dyDescent="0.35"/>
    <row r="188" s="46" customFormat="1" x14ac:dyDescent="0.35"/>
    <row r="189" s="46" customFormat="1" x14ac:dyDescent="0.35"/>
    <row r="190" s="46" customFormat="1" x14ac:dyDescent="0.35"/>
    <row r="191" s="46" customFormat="1" x14ac:dyDescent="0.35"/>
    <row r="192" s="46" customFormat="1" x14ac:dyDescent="0.35"/>
    <row r="193" s="46" customFormat="1" x14ac:dyDescent="0.35"/>
    <row r="194" s="46" customFormat="1" x14ac:dyDescent="0.35"/>
    <row r="195" s="46" customFormat="1" x14ac:dyDescent="0.35"/>
    <row r="196" s="46" customFormat="1" x14ac:dyDescent="0.35"/>
    <row r="197" s="46" customFormat="1" x14ac:dyDescent="0.35"/>
    <row r="198" s="46" customFormat="1" x14ac:dyDescent="0.35"/>
    <row r="199" s="46" customFormat="1" x14ac:dyDescent="0.35"/>
    <row r="200" s="46" customFormat="1" x14ac:dyDescent="0.35"/>
    <row r="201" s="46" customFormat="1" x14ac:dyDescent="0.35"/>
    <row r="202" s="46" customFormat="1" x14ac:dyDescent="0.35"/>
    <row r="203" s="46" customFormat="1" x14ac:dyDescent="0.35"/>
    <row r="204" s="46" customFormat="1" x14ac:dyDescent="0.35"/>
    <row r="205" s="46" customFormat="1" x14ac:dyDescent="0.35"/>
    <row r="206" s="46" customFormat="1" x14ac:dyDescent="0.35"/>
    <row r="207" s="46" customFormat="1" x14ac:dyDescent="0.35"/>
    <row r="208" s="46" customFormat="1" x14ac:dyDescent="0.35"/>
    <row r="209" s="46" customFormat="1" x14ac:dyDescent="0.35"/>
    <row r="210" s="46" customFormat="1" x14ac:dyDescent="0.35"/>
    <row r="211" s="46" customFormat="1" x14ac:dyDescent="0.35"/>
    <row r="212" s="46" customFormat="1" x14ac:dyDescent="0.35"/>
    <row r="213" s="46" customFormat="1" x14ac:dyDescent="0.35"/>
    <row r="214" s="46" customFormat="1" x14ac:dyDescent="0.35"/>
    <row r="215" s="46" customFormat="1" x14ac:dyDescent="0.35"/>
    <row r="216" s="46" customFormat="1" x14ac:dyDescent="0.35"/>
    <row r="217" s="46" customFormat="1" x14ac:dyDescent="0.35"/>
    <row r="218" s="46" customFormat="1" x14ac:dyDescent="0.35"/>
    <row r="219" s="46" customFormat="1" x14ac:dyDescent="0.35"/>
    <row r="220" s="46" customFormat="1" x14ac:dyDescent="0.35"/>
    <row r="221" s="46" customFormat="1" x14ac:dyDescent="0.35"/>
    <row r="222" s="46" customFormat="1" x14ac:dyDescent="0.35"/>
    <row r="223" s="46" customFormat="1" x14ac:dyDescent="0.35"/>
    <row r="224" s="46" customFormat="1" x14ac:dyDescent="0.35"/>
    <row r="225" s="46" customFormat="1" x14ac:dyDescent="0.35"/>
    <row r="226" s="46" customFormat="1" x14ac:dyDescent="0.35"/>
    <row r="227" s="46" customFormat="1" x14ac:dyDescent="0.35"/>
    <row r="228" s="46" customFormat="1" x14ac:dyDescent="0.35"/>
    <row r="229" s="46" customFormat="1" x14ac:dyDescent="0.35"/>
    <row r="230" s="46" customFormat="1" x14ac:dyDescent="0.35"/>
    <row r="231" s="46" customFormat="1" x14ac:dyDescent="0.35"/>
    <row r="232" s="46" customFormat="1" x14ac:dyDescent="0.35"/>
    <row r="233" s="46" customFormat="1" x14ac:dyDescent="0.35"/>
    <row r="234" s="46" customFormat="1" x14ac:dyDescent="0.35"/>
    <row r="235" s="46" customFormat="1" x14ac:dyDescent="0.35"/>
    <row r="236" s="46" customFormat="1" x14ac:dyDescent="0.35"/>
    <row r="237" s="46" customFormat="1" x14ac:dyDescent="0.35"/>
    <row r="238" s="46" customFormat="1" x14ac:dyDescent="0.35"/>
    <row r="239" s="46" customFormat="1" x14ac:dyDescent="0.35"/>
    <row r="240" s="46" customFormat="1" x14ac:dyDescent="0.35"/>
    <row r="241" s="46" customFormat="1" x14ac:dyDescent="0.35"/>
    <row r="242" s="46" customFormat="1" x14ac:dyDescent="0.35"/>
    <row r="243" s="46" customFormat="1" x14ac:dyDescent="0.35"/>
    <row r="244" s="46" customFormat="1" x14ac:dyDescent="0.35"/>
    <row r="245" s="46" customFormat="1" x14ac:dyDescent="0.35"/>
    <row r="246" s="46" customFormat="1" x14ac:dyDescent="0.35"/>
    <row r="247" s="46" customFormat="1" x14ac:dyDescent="0.35"/>
    <row r="248" s="46" customFormat="1" x14ac:dyDescent="0.35"/>
    <row r="249" s="46" customFormat="1" x14ac:dyDescent="0.35"/>
    <row r="250" s="46" customFormat="1" x14ac:dyDescent="0.35"/>
    <row r="251" s="46" customFormat="1" x14ac:dyDescent="0.35"/>
    <row r="252" s="46" customFormat="1" x14ac:dyDescent="0.35"/>
    <row r="253" s="46" customFormat="1" x14ac:dyDescent="0.35"/>
    <row r="254" s="46" customFormat="1" x14ac:dyDescent="0.35"/>
    <row r="255" s="46" customFormat="1" x14ac:dyDescent="0.35"/>
    <row r="256" s="46" customFormat="1" x14ac:dyDescent="0.35"/>
    <row r="257" s="46" customFormat="1" x14ac:dyDescent="0.35"/>
    <row r="258" s="46" customFormat="1" x14ac:dyDescent="0.35"/>
    <row r="259" s="46" customFormat="1" x14ac:dyDescent="0.35"/>
    <row r="260" s="46" customFormat="1" x14ac:dyDescent="0.35"/>
    <row r="261" s="46" customFormat="1" x14ac:dyDescent="0.35"/>
    <row r="262" s="46" customFormat="1" x14ac:dyDescent="0.35"/>
    <row r="263" s="46" customFormat="1" x14ac:dyDescent="0.35"/>
    <row r="264" s="46" customFormat="1" x14ac:dyDescent="0.35"/>
    <row r="265" s="46" customFormat="1" x14ac:dyDescent="0.35"/>
    <row r="266" s="46" customFormat="1" x14ac:dyDescent="0.35"/>
    <row r="267" s="46" customFormat="1" x14ac:dyDescent="0.35"/>
    <row r="268" s="46" customFormat="1" x14ac:dyDescent="0.35"/>
    <row r="269" s="46" customFormat="1" x14ac:dyDescent="0.35"/>
    <row r="270" s="46" customFormat="1" x14ac:dyDescent="0.35"/>
    <row r="271" s="46" customFormat="1" x14ac:dyDescent="0.35"/>
    <row r="272" s="46" customFormat="1" x14ac:dyDescent="0.35"/>
    <row r="273" s="46" customFormat="1" x14ac:dyDescent="0.35"/>
    <row r="274" s="46" customFormat="1" x14ac:dyDescent="0.35"/>
    <row r="275" s="46" customFormat="1" x14ac:dyDescent="0.35"/>
    <row r="276" s="46" customFormat="1" x14ac:dyDescent="0.35"/>
    <row r="277" s="46" customFormat="1" x14ac:dyDescent="0.35"/>
    <row r="278" s="46" customFormat="1" x14ac:dyDescent="0.35"/>
    <row r="279" s="46" customFormat="1" x14ac:dyDescent="0.35"/>
    <row r="280" s="46" customFormat="1" x14ac:dyDescent="0.35"/>
    <row r="281" s="46" customFormat="1" x14ac:dyDescent="0.35"/>
    <row r="282" s="46" customFormat="1" x14ac:dyDescent="0.35"/>
    <row r="283" s="46" customFormat="1" x14ac:dyDescent="0.35"/>
    <row r="284" s="46" customFormat="1" x14ac:dyDescent="0.35"/>
    <row r="285" s="46" customFormat="1" x14ac:dyDescent="0.35"/>
    <row r="286" s="46" customFormat="1" x14ac:dyDescent="0.35"/>
    <row r="287" s="46" customFormat="1" x14ac:dyDescent="0.35"/>
    <row r="288" s="46" customFormat="1" x14ac:dyDescent="0.35"/>
    <row r="289" s="46" customFormat="1" x14ac:dyDescent="0.35"/>
    <row r="290" s="46" customFormat="1" x14ac:dyDescent="0.35"/>
    <row r="291" s="46" customFormat="1" x14ac:dyDescent="0.35"/>
    <row r="292" s="46" customFormat="1" x14ac:dyDescent="0.35"/>
    <row r="293" s="46" customFormat="1" x14ac:dyDescent="0.35"/>
    <row r="294" s="46" customFormat="1" x14ac:dyDescent="0.35"/>
    <row r="295" s="46" customFormat="1" x14ac:dyDescent="0.35"/>
    <row r="296" s="46" customFormat="1" x14ac:dyDescent="0.35"/>
    <row r="297" s="46" customFormat="1" x14ac:dyDescent="0.35"/>
    <row r="298" s="46" customFormat="1" x14ac:dyDescent="0.35"/>
    <row r="299" s="46" customFormat="1" x14ac:dyDescent="0.35"/>
    <row r="300" s="46" customFormat="1" x14ac:dyDescent="0.35"/>
    <row r="301" s="46" customFormat="1" x14ac:dyDescent="0.35"/>
    <row r="302" s="46" customFormat="1" x14ac:dyDescent="0.35"/>
    <row r="303" s="46" customFormat="1" x14ac:dyDescent="0.35"/>
    <row r="304" s="46" customFormat="1" x14ac:dyDescent="0.35"/>
    <row r="305" s="46" customFormat="1" x14ac:dyDescent="0.35"/>
    <row r="306" s="46" customFormat="1" x14ac:dyDescent="0.35"/>
    <row r="307" s="46" customFormat="1" x14ac:dyDescent="0.35"/>
    <row r="308" s="46" customFormat="1" x14ac:dyDescent="0.35"/>
    <row r="309" s="46" customFormat="1" x14ac:dyDescent="0.35"/>
    <row r="310" s="46" customFormat="1" x14ac:dyDescent="0.35"/>
    <row r="311" s="46" customFormat="1" x14ac:dyDescent="0.35"/>
    <row r="312" s="46" customFormat="1" x14ac:dyDescent="0.35"/>
    <row r="313" s="46" customFormat="1" x14ac:dyDescent="0.35"/>
    <row r="314" s="46" customFormat="1" x14ac:dyDescent="0.35"/>
    <row r="315" s="46" customFormat="1" x14ac:dyDescent="0.35"/>
    <row r="316" s="46" customFormat="1" x14ac:dyDescent="0.35"/>
    <row r="317" s="46" customFormat="1" x14ac:dyDescent="0.35"/>
    <row r="318" s="46" customFormat="1" x14ac:dyDescent="0.35"/>
    <row r="319" s="46" customFormat="1" x14ac:dyDescent="0.35"/>
    <row r="320" s="46" customFormat="1" x14ac:dyDescent="0.35"/>
    <row r="321" s="46" customFormat="1" x14ac:dyDescent="0.35"/>
    <row r="322" s="46" customFormat="1" x14ac:dyDescent="0.35"/>
    <row r="323" s="46" customFormat="1" x14ac:dyDescent="0.35"/>
    <row r="324" s="46" customFormat="1" x14ac:dyDescent="0.35"/>
    <row r="325" s="46" customFormat="1" x14ac:dyDescent="0.35"/>
    <row r="326" s="46" customFormat="1" x14ac:dyDescent="0.35"/>
    <row r="327" s="46" customFormat="1" x14ac:dyDescent="0.35"/>
    <row r="328" s="46" customFormat="1" x14ac:dyDescent="0.35"/>
    <row r="329" s="46" customFormat="1" x14ac:dyDescent="0.35"/>
    <row r="330" s="46" customFormat="1" x14ac:dyDescent="0.35"/>
    <row r="331" s="46" customFormat="1" x14ac:dyDescent="0.35"/>
    <row r="332" s="46" customFormat="1" x14ac:dyDescent="0.35"/>
    <row r="333" s="46" customFormat="1" x14ac:dyDescent="0.35"/>
    <row r="334" s="46" customFormat="1" x14ac:dyDescent="0.35"/>
    <row r="335" s="46" customFormat="1" x14ac:dyDescent="0.35"/>
    <row r="336" s="46" customFormat="1" x14ac:dyDescent="0.35"/>
    <row r="337" s="46" customFormat="1" x14ac:dyDescent="0.35"/>
    <row r="338" s="46" customFormat="1" x14ac:dyDescent="0.35"/>
    <row r="339" s="46" customFormat="1" x14ac:dyDescent="0.35"/>
    <row r="340" s="46" customFormat="1" x14ac:dyDescent="0.35"/>
    <row r="341" s="46" customFormat="1" x14ac:dyDescent="0.35"/>
    <row r="342" s="46" customFormat="1" x14ac:dyDescent="0.35"/>
    <row r="343" s="46" customFormat="1" x14ac:dyDescent="0.35"/>
    <row r="344" s="46" customFormat="1" x14ac:dyDescent="0.35"/>
    <row r="345" s="46" customFormat="1" x14ac:dyDescent="0.35"/>
    <row r="346" s="46" customFormat="1" x14ac:dyDescent="0.35"/>
    <row r="347" s="46" customFormat="1" x14ac:dyDescent="0.35"/>
    <row r="348" s="46" customFormat="1" x14ac:dyDescent="0.35"/>
    <row r="349" s="46" customFormat="1" x14ac:dyDescent="0.35"/>
    <row r="350" s="46" customFormat="1" x14ac:dyDescent="0.35"/>
    <row r="351" s="46" customFormat="1" x14ac:dyDescent="0.35"/>
    <row r="352" s="46" customFormat="1" x14ac:dyDescent="0.35"/>
    <row r="353" s="46" customFormat="1" x14ac:dyDescent="0.35"/>
    <row r="354" s="46" customFormat="1" x14ac:dyDescent="0.35"/>
    <row r="355" s="46" customFormat="1" x14ac:dyDescent="0.35"/>
    <row r="356" s="46" customFormat="1" x14ac:dyDescent="0.35"/>
    <row r="357" s="46" customFormat="1" x14ac:dyDescent="0.35"/>
    <row r="358" s="46" customFormat="1" x14ac:dyDescent="0.35"/>
    <row r="359" s="46" customFormat="1" x14ac:dyDescent="0.35"/>
    <row r="360" s="46" customFormat="1" x14ac:dyDescent="0.35"/>
    <row r="361" s="46" customFormat="1" x14ac:dyDescent="0.35"/>
    <row r="362" s="46" customFormat="1" x14ac:dyDescent="0.35"/>
    <row r="363" s="46" customFormat="1" x14ac:dyDescent="0.35"/>
    <row r="364" s="46" customFormat="1" x14ac:dyDescent="0.35"/>
    <row r="365" s="46" customFormat="1" x14ac:dyDescent="0.35"/>
    <row r="366" s="46" customFormat="1" x14ac:dyDescent="0.35"/>
    <row r="367" s="46" customFormat="1" x14ac:dyDescent="0.35"/>
    <row r="368" s="46" customFormat="1" x14ac:dyDescent="0.35"/>
    <row r="369" s="46" customFormat="1" x14ac:dyDescent="0.35"/>
    <row r="370" s="46" customFormat="1" x14ac:dyDescent="0.35"/>
    <row r="371" s="46" customFormat="1" x14ac:dyDescent="0.35"/>
    <row r="372" s="46" customFormat="1" x14ac:dyDescent="0.35"/>
    <row r="373" s="46" customFormat="1" x14ac:dyDescent="0.35"/>
    <row r="374" s="46" customFormat="1" x14ac:dyDescent="0.35"/>
    <row r="375" s="46" customFormat="1" x14ac:dyDescent="0.35"/>
    <row r="376" s="46" customFormat="1" x14ac:dyDescent="0.35"/>
    <row r="377" s="46" customFormat="1" x14ac:dyDescent="0.35"/>
    <row r="378" s="46" customFormat="1" x14ac:dyDescent="0.35"/>
    <row r="379" s="46" customFormat="1" x14ac:dyDescent="0.35"/>
    <row r="380" s="46" customFormat="1" x14ac:dyDescent="0.35"/>
    <row r="381" s="46" customFormat="1" x14ac:dyDescent="0.35"/>
    <row r="382" s="46" customFormat="1" x14ac:dyDescent="0.35"/>
    <row r="383" s="46" customFormat="1" x14ac:dyDescent="0.35"/>
    <row r="384" s="46" customFormat="1" x14ac:dyDescent="0.35"/>
    <row r="385" s="46" customFormat="1" x14ac:dyDescent="0.35"/>
    <row r="386" s="46" customFormat="1" x14ac:dyDescent="0.35"/>
    <row r="387" s="46" customFormat="1" x14ac:dyDescent="0.35"/>
    <row r="388" s="46" customFormat="1" x14ac:dyDescent="0.35"/>
    <row r="389" s="46" customFormat="1" x14ac:dyDescent="0.35"/>
    <row r="390" s="46" customFormat="1" x14ac:dyDescent="0.35"/>
    <row r="391" s="46" customFormat="1" x14ac:dyDescent="0.35"/>
    <row r="392" s="46" customFormat="1" x14ac:dyDescent="0.35"/>
    <row r="393" s="46" customFormat="1" x14ac:dyDescent="0.35"/>
    <row r="394" s="46" customFormat="1" x14ac:dyDescent="0.35"/>
    <row r="395" s="46" customFormat="1" x14ac:dyDescent="0.35"/>
    <row r="396" s="46" customFormat="1" x14ac:dyDescent="0.35"/>
    <row r="397" s="46" customFormat="1" x14ac:dyDescent="0.35"/>
    <row r="398" s="46" customFormat="1" x14ac:dyDescent="0.35"/>
    <row r="399" s="46" customFormat="1" x14ac:dyDescent="0.35"/>
    <row r="400" s="46" customFormat="1" x14ac:dyDescent="0.35"/>
    <row r="401" s="46" customFormat="1" x14ac:dyDescent="0.35"/>
    <row r="402" s="46" customFormat="1" x14ac:dyDescent="0.35"/>
    <row r="403" s="46" customFormat="1" x14ac:dyDescent="0.35"/>
    <row r="404" s="46" customFormat="1" x14ac:dyDescent="0.35"/>
    <row r="405" s="46" customFormat="1" x14ac:dyDescent="0.35"/>
    <row r="406" s="46" customFormat="1" x14ac:dyDescent="0.35"/>
    <row r="407" s="46" customFormat="1" x14ac:dyDescent="0.35"/>
    <row r="408" s="46" customFormat="1" x14ac:dyDescent="0.35"/>
    <row r="409" s="46" customFormat="1" x14ac:dyDescent="0.35"/>
    <row r="410" s="46" customFormat="1" x14ac:dyDescent="0.35"/>
    <row r="411" s="46" customFormat="1" x14ac:dyDescent="0.35"/>
    <row r="412" s="46" customFormat="1" x14ac:dyDescent="0.35"/>
    <row r="413" s="46" customFormat="1" x14ac:dyDescent="0.35"/>
    <row r="414" s="46" customFormat="1" x14ac:dyDescent="0.35"/>
    <row r="415" s="46" customFormat="1" x14ac:dyDescent="0.35"/>
    <row r="416" s="46" customFormat="1" x14ac:dyDescent="0.35"/>
    <row r="417" spans="1:5" s="46" customFormat="1" x14ac:dyDescent="0.35"/>
    <row r="418" spans="1:5" s="46" customFormat="1" x14ac:dyDescent="0.35"/>
    <row r="419" spans="1:5" s="46" customFormat="1" x14ac:dyDescent="0.35"/>
    <row r="420" spans="1:5" s="46" customFormat="1" x14ac:dyDescent="0.35"/>
    <row r="421" spans="1:5" s="46" customFormat="1" x14ac:dyDescent="0.35"/>
    <row r="422" spans="1:5" s="46" customFormat="1" x14ac:dyDescent="0.35"/>
    <row r="423" spans="1:5" x14ac:dyDescent="0.35">
      <c r="A423" s="46"/>
      <c r="B423" s="46"/>
      <c r="C423" s="46"/>
      <c r="D423" s="46"/>
      <c r="E423" s="46"/>
    </row>
  </sheetData>
  <mergeCells count="174">
    <mergeCell ref="A38:B38"/>
    <mergeCell ref="C37:D37"/>
    <mergeCell ref="C38:D38"/>
    <mergeCell ref="C39:D39"/>
    <mergeCell ref="E41:G41"/>
    <mergeCell ref="G2:H2"/>
    <mergeCell ref="D2:F2"/>
    <mergeCell ref="A2:B2"/>
    <mergeCell ref="I2:K2"/>
    <mergeCell ref="A9:B9"/>
    <mergeCell ref="C4:D4"/>
    <mergeCell ref="C5:D5"/>
    <mergeCell ref="A37:B37"/>
    <mergeCell ref="A8:B8"/>
    <mergeCell ref="E35:F35"/>
    <mergeCell ref="G36:J36"/>
    <mergeCell ref="K36:L36"/>
    <mergeCell ref="C6:D6"/>
    <mergeCell ref="C7:D7"/>
    <mergeCell ref="C8:D8"/>
    <mergeCell ref="C9:D9"/>
    <mergeCell ref="A4:B4"/>
    <mergeCell ref="E4:F4"/>
    <mergeCell ref="E5:F5"/>
    <mergeCell ref="L2:M2"/>
    <mergeCell ref="E3:F3"/>
    <mergeCell ref="J3:K3"/>
    <mergeCell ref="M4:N4"/>
    <mergeCell ref="M5:N5"/>
    <mergeCell ref="M6:N6"/>
    <mergeCell ref="J8:L8"/>
    <mergeCell ref="J9:L9"/>
    <mergeCell ref="G7:H7"/>
    <mergeCell ref="G8:H8"/>
    <mergeCell ref="G9:H9"/>
    <mergeCell ref="K6:L6"/>
    <mergeCell ref="J7:L7"/>
    <mergeCell ref="E9:F9"/>
    <mergeCell ref="K4:L4"/>
    <mergeCell ref="K5:L5"/>
    <mergeCell ref="E6:F6"/>
    <mergeCell ref="E7:F7"/>
    <mergeCell ref="E8:F8"/>
    <mergeCell ref="G4:J4"/>
    <mergeCell ref="G5:J5"/>
    <mergeCell ref="D62:F62"/>
    <mergeCell ref="H42:N42"/>
    <mergeCell ref="E63:F63"/>
    <mergeCell ref="J63:K63"/>
    <mergeCell ref="K28:L28"/>
    <mergeCell ref="N28:N29"/>
    <mergeCell ref="K29:L29"/>
    <mergeCell ref="M35:N35"/>
    <mergeCell ref="G34:J34"/>
    <mergeCell ref="K34:L34"/>
    <mergeCell ref="G35:J35"/>
    <mergeCell ref="K35:L35"/>
    <mergeCell ref="J33:K33"/>
    <mergeCell ref="C34:D34"/>
    <mergeCell ref="C35:D35"/>
    <mergeCell ref="M37:N37"/>
    <mergeCell ref="E38:F38"/>
    <mergeCell ref="G38:H38"/>
    <mergeCell ref="M36:N36"/>
    <mergeCell ref="G62:H62"/>
    <mergeCell ref="E39:F39"/>
    <mergeCell ref="G39:H39"/>
    <mergeCell ref="J39:L39"/>
    <mergeCell ref="M39:N39"/>
    <mergeCell ref="A5:B5"/>
    <mergeCell ref="A32:B32"/>
    <mergeCell ref="D32:F32"/>
    <mergeCell ref="E33:F33"/>
    <mergeCell ref="E34:F34"/>
    <mergeCell ref="A35:B35"/>
    <mergeCell ref="E11:G11"/>
    <mergeCell ref="G32:H32"/>
    <mergeCell ref="E36:F36"/>
    <mergeCell ref="A7:B7"/>
    <mergeCell ref="B12:D13"/>
    <mergeCell ref="E12:G13"/>
    <mergeCell ref="H12:N12"/>
    <mergeCell ref="I28:J29"/>
    <mergeCell ref="G6:J6"/>
    <mergeCell ref="A10:N10"/>
    <mergeCell ref="H11:N11"/>
    <mergeCell ref="I32:K32"/>
    <mergeCell ref="L32:M32"/>
    <mergeCell ref="M7:N7"/>
    <mergeCell ref="M8:N8"/>
    <mergeCell ref="M9:N9"/>
    <mergeCell ref="J38:L38"/>
    <mergeCell ref="M38:N38"/>
    <mergeCell ref="A40:N40"/>
    <mergeCell ref="M34:N34"/>
    <mergeCell ref="I62:K62"/>
    <mergeCell ref="A65:B65"/>
    <mergeCell ref="C36:D36"/>
    <mergeCell ref="I58:J59"/>
    <mergeCell ref="K58:L58"/>
    <mergeCell ref="L62:M62"/>
    <mergeCell ref="E37:F37"/>
    <mergeCell ref="G37:H37"/>
    <mergeCell ref="J37:L37"/>
    <mergeCell ref="H41:N41"/>
    <mergeCell ref="B42:D43"/>
    <mergeCell ref="A62:B62"/>
    <mergeCell ref="C64:D64"/>
    <mergeCell ref="C65:D65"/>
    <mergeCell ref="E64:F64"/>
    <mergeCell ref="E65:F65"/>
    <mergeCell ref="N58:N59"/>
    <mergeCell ref="K59:L59"/>
    <mergeCell ref="A39:B39"/>
    <mergeCell ref="E42:G43"/>
    <mergeCell ref="K65:L65"/>
    <mergeCell ref="M69:N69"/>
    <mergeCell ref="E68:F68"/>
    <mergeCell ref="G68:H68"/>
    <mergeCell ref="J68:L68"/>
    <mergeCell ref="M68:N68"/>
    <mergeCell ref="A69:B69"/>
    <mergeCell ref="J69:L69"/>
    <mergeCell ref="E66:F66"/>
    <mergeCell ref="M65:N65"/>
    <mergeCell ref="M67:N67"/>
    <mergeCell ref="M64:N64"/>
    <mergeCell ref="G66:J66"/>
    <mergeCell ref="K66:L66"/>
    <mergeCell ref="G93:H93"/>
    <mergeCell ref="G92:H92"/>
    <mergeCell ref="G69:H69"/>
    <mergeCell ref="E72:G73"/>
    <mergeCell ref="I88:J89"/>
    <mergeCell ref="K88:L88"/>
    <mergeCell ref="H72:N72"/>
    <mergeCell ref="E71:G71"/>
    <mergeCell ref="H71:N71"/>
    <mergeCell ref="A70:N70"/>
    <mergeCell ref="K89:L89"/>
    <mergeCell ref="N88:N89"/>
    <mergeCell ref="C66:D66"/>
    <mergeCell ref="M66:N66"/>
    <mergeCell ref="A68:B68"/>
    <mergeCell ref="E67:F67"/>
    <mergeCell ref="G67:H67"/>
    <mergeCell ref="E69:F69"/>
    <mergeCell ref="G64:J64"/>
    <mergeCell ref="K64:L64"/>
    <mergeCell ref="G65:J65"/>
    <mergeCell ref="H101:N101"/>
    <mergeCell ref="I117:J118"/>
    <mergeCell ref="K117:L117"/>
    <mergeCell ref="N117:N118"/>
    <mergeCell ref="K118:L118"/>
    <mergeCell ref="G95:J95"/>
    <mergeCell ref="K95:L95"/>
    <mergeCell ref="C67:D67"/>
    <mergeCell ref="C68:D68"/>
    <mergeCell ref="C69:D69"/>
    <mergeCell ref="B72:D73"/>
    <mergeCell ref="E101:F102"/>
    <mergeCell ref="G96:J96"/>
    <mergeCell ref="K96:L96"/>
    <mergeCell ref="A99:B99"/>
    <mergeCell ref="A95:B95"/>
    <mergeCell ref="A98:B98"/>
    <mergeCell ref="A92:B92"/>
    <mergeCell ref="A67:B67"/>
    <mergeCell ref="G94:J94"/>
    <mergeCell ref="K94:L94"/>
    <mergeCell ref="I92:K92"/>
    <mergeCell ref="L92:M92"/>
    <mergeCell ref="J67:L67"/>
  </mergeCells>
  <pageMargins left="0.70866141732283472" right="0.70866141732283472" top="0.78740157480314965" bottom="0.78740157480314965" header="0.31496062992125984" footer="0.31496062992125984"/>
  <pageSetup paperSize="9" scale="87" orientation="landscape" r:id="rId1"/>
  <headerFooter>
    <oddHeader>&amp;L&amp;"-,Fett"&amp;16Ergebnisse Hoftorbilanz &amp;R&amp;G</oddHeader>
    <oddFooter>&amp;L&amp;"-,Fett"LTZ Augustenberg, Außenstelle Forchheim, DüngungsNetzwerk BW&amp;C&amp;D&amp;RSeite &amp;P</oddFooter>
  </headerFooter>
  <rowBreaks count="3" manualBreakCount="3">
    <brk id="30" max="13" man="1"/>
    <brk id="60" max="13" man="1"/>
    <brk id="90" max="13" man="1"/>
  </rowBreaks>
  <colBreaks count="1" manualBreakCount="1">
    <brk id="14" min="1" max="107" man="1"/>
  </colBreaks>
  <drawing r:id="rId2"/>
  <legacyDrawing r:id="rId3"/>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CQ715"/>
  <sheetViews>
    <sheetView showGridLines="0" zoomScale="40" zoomScaleNormal="40" workbookViewId="0">
      <selection activeCell="B4" sqref="B4"/>
    </sheetView>
  </sheetViews>
  <sheetFormatPr baseColWidth="10" defaultColWidth="26.54296875" defaultRowHeight="14.5" thickBottom="1" x14ac:dyDescent="0.35"/>
  <cols>
    <col min="1" max="1" width="14.7265625" style="1009" customWidth="1"/>
    <col min="2" max="2" width="26.54296875" style="892"/>
    <col min="3" max="3" width="11.1796875" style="1001" customWidth="1"/>
    <col min="4" max="6" width="11.1796875" style="892" customWidth="1"/>
    <col min="7" max="7" width="16" style="892" customWidth="1"/>
    <col min="8" max="9" width="14.7265625" style="892" customWidth="1"/>
    <col min="10" max="10" width="25" style="892" customWidth="1"/>
    <col min="11" max="11" width="17.453125" style="892" customWidth="1"/>
    <col min="12" max="12" width="15.7265625" style="892" customWidth="1"/>
    <col min="13" max="13" width="26.54296875" style="892" customWidth="1"/>
    <col min="14" max="15" width="15.1796875" style="892" customWidth="1"/>
    <col min="16" max="16" width="24.453125" style="892" customWidth="1"/>
    <col min="17" max="18" width="15.453125" style="892" customWidth="1"/>
    <col min="19" max="19" width="23.1796875" style="892" customWidth="1"/>
    <col min="20" max="22" width="14.54296875" style="892" customWidth="1"/>
    <col min="23" max="24" width="15.26953125" style="892" customWidth="1"/>
    <col min="25" max="25" width="15.26953125" style="1010" customWidth="1"/>
    <col min="26" max="27" width="26.1796875" style="951" customWidth="1"/>
    <col min="28" max="28" width="26.54296875" style="951"/>
    <col min="29" max="29" width="26.54296875" style="985"/>
    <col min="30" max="30" width="26.54296875" style="1008"/>
    <col min="31" max="31" width="26.54296875" style="951"/>
    <col min="32" max="32" width="21.1796875" style="951" customWidth="1"/>
    <col min="33" max="37" width="12" style="951" customWidth="1"/>
    <col min="38" max="42" width="14.81640625" style="951" customWidth="1"/>
    <col min="43" max="44" width="20.26953125" style="951" customWidth="1"/>
    <col min="45" max="95" width="26.54296875" style="951"/>
    <col min="96" max="16384" width="26.54296875" style="892"/>
  </cols>
  <sheetData>
    <row r="1" spans="1:95" thickBot="1" x14ac:dyDescent="0.35">
      <c r="A1" s="1561"/>
      <c r="B1" s="1569" t="s">
        <v>102</v>
      </c>
      <c r="C1" s="1569" t="s">
        <v>786</v>
      </c>
      <c r="D1" s="1569" t="s">
        <v>610</v>
      </c>
      <c r="E1" s="1569" t="s">
        <v>236</v>
      </c>
      <c r="F1" s="1572"/>
      <c r="G1" s="1577" t="s">
        <v>388</v>
      </c>
      <c r="H1" s="1578"/>
      <c r="I1" s="1578"/>
      <c r="J1" s="1578"/>
      <c r="K1" s="1578"/>
      <c r="L1" s="1578"/>
      <c r="M1" s="1578"/>
      <c r="N1" s="1578"/>
      <c r="O1" s="1578"/>
      <c r="P1" s="1578"/>
      <c r="Q1" s="1578"/>
      <c r="R1" s="1578"/>
      <c r="S1" s="946"/>
      <c r="T1" s="1575" t="s">
        <v>864</v>
      </c>
      <c r="U1" s="1575"/>
      <c r="V1" s="1566"/>
      <c r="W1" s="1565" t="s">
        <v>863</v>
      </c>
      <c r="X1" s="1575"/>
      <c r="Y1" s="1575"/>
      <c r="Z1" s="1565" t="s">
        <v>783</v>
      </c>
      <c r="AA1" s="1566"/>
      <c r="AB1" s="947"/>
      <c r="AC1" s="1554" t="s">
        <v>115</v>
      </c>
      <c r="AD1" s="1555"/>
      <c r="AE1" s="948" t="s">
        <v>617</v>
      </c>
      <c r="AF1" s="949"/>
      <c r="AG1" s="949"/>
      <c r="AH1" s="1546" t="s">
        <v>637</v>
      </c>
      <c r="AI1" s="1547"/>
      <c r="AJ1" s="1547"/>
      <c r="AK1" s="1547"/>
      <c r="AL1" s="1547"/>
      <c r="AM1" s="1547"/>
      <c r="AN1" s="1547"/>
      <c r="AO1" s="1547"/>
      <c r="AP1" s="1547"/>
      <c r="AQ1" s="1547"/>
      <c r="AR1" s="1548"/>
      <c r="AS1" s="950"/>
    </row>
    <row r="2" spans="1:95" thickBot="1" x14ac:dyDescent="0.35">
      <c r="A2" s="1562"/>
      <c r="B2" s="1570"/>
      <c r="C2" s="1570"/>
      <c r="D2" s="1570"/>
      <c r="E2" s="1570"/>
      <c r="F2" s="1573"/>
      <c r="G2" s="952" t="s">
        <v>110</v>
      </c>
      <c r="H2" s="953"/>
      <c r="I2" s="952" t="s">
        <v>111</v>
      </c>
      <c r="J2" s="953"/>
      <c r="K2" s="1559" t="s">
        <v>390</v>
      </c>
      <c r="L2" s="1559"/>
      <c r="M2" s="953"/>
      <c r="N2" s="1559" t="s">
        <v>391</v>
      </c>
      <c r="O2" s="1559"/>
      <c r="P2" s="953"/>
      <c r="Q2" s="1559" t="s">
        <v>392</v>
      </c>
      <c r="R2" s="1560"/>
      <c r="S2" s="946"/>
      <c r="T2" s="1576"/>
      <c r="U2" s="1576"/>
      <c r="V2" s="1568"/>
      <c r="W2" s="1567"/>
      <c r="X2" s="1576"/>
      <c r="Y2" s="1576"/>
      <c r="Z2" s="1567"/>
      <c r="AA2" s="1568"/>
      <c r="AB2" s="947"/>
      <c r="AC2" s="1549"/>
      <c r="AD2" s="1556"/>
      <c r="AE2" s="948"/>
      <c r="AF2" s="949"/>
      <c r="AG2" s="949"/>
      <c r="AH2" s="1549"/>
      <c r="AI2" s="1550"/>
      <c r="AJ2" s="1550"/>
      <c r="AK2" s="1550"/>
      <c r="AL2" s="1550"/>
      <c r="AM2" s="1550"/>
      <c r="AN2" s="1550"/>
      <c r="AO2" s="1550"/>
      <c r="AP2" s="1550"/>
      <c r="AQ2" s="1550"/>
      <c r="AR2" s="1551"/>
    </row>
    <row r="3" spans="1:95" ht="28.5" thickBot="1" x14ac:dyDescent="0.35">
      <c r="A3" s="1562"/>
      <c r="B3" s="1571"/>
      <c r="C3" s="1571"/>
      <c r="D3" s="1571"/>
      <c r="E3" s="1571"/>
      <c r="F3" s="1574"/>
      <c r="G3" s="953" t="s">
        <v>885</v>
      </c>
      <c r="H3" s="953"/>
      <c r="I3" s="953" t="s">
        <v>886</v>
      </c>
      <c r="J3" s="953"/>
      <c r="K3" s="953" t="s">
        <v>887</v>
      </c>
      <c r="L3" s="953" t="s">
        <v>1130</v>
      </c>
      <c r="M3" s="953"/>
      <c r="N3" s="953" t="s">
        <v>887</v>
      </c>
      <c r="O3" s="953" t="s">
        <v>1130</v>
      </c>
      <c r="P3" s="953"/>
      <c r="Q3" s="953" t="s">
        <v>887</v>
      </c>
      <c r="R3" s="953" t="s">
        <v>1130</v>
      </c>
      <c r="S3" s="954" t="s">
        <v>93</v>
      </c>
      <c r="T3" s="952" t="s">
        <v>1131</v>
      </c>
      <c r="U3" s="952" t="s">
        <v>1132</v>
      </c>
      <c r="V3" s="952" t="s">
        <v>1133</v>
      </c>
      <c r="W3" s="952" t="s">
        <v>13</v>
      </c>
      <c r="X3" s="952" t="s">
        <v>1132</v>
      </c>
      <c r="Y3" s="952" t="s">
        <v>1133</v>
      </c>
      <c r="Z3" s="952" t="s">
        <v>784</v>
      </c>
      <c r="AA3" s="952" t="s">
        <v>785</v>
      </c>
      <c r="AB3" s="955"/>
      <c r="AC3" s="1557"/>
      <c r="AD3" s="1558"/>
      <c r="AE3" s="956"/>
      <c r="AF3" s="957"/>
      <c r="AG3" s="957"/>
      <c r="AH3" s="1553" t="s">
        <v>618</v>
      </c>
      <c r="AI3" s="1553"/>
      <c r="AJ3" s="1553"/>
      <c r="AK3" s="1553"/>
      <c r="AL3" s="1553"/>
      <c r="AM3" s="1553"/>
      <c r="AN3" s="1553"/>
      <c r="AO3" s="1553"/>
      <c r="AP3" s="1553"/>
      <c r="AQ3" s="1552" t="s">
        <v>619</v>
      </c>
      <c r="AR3" s="1552" t="s">
        <v>620</v>
      </c>
      <c r="CQ3" s="892"/>
    </row>
    <row r="4" spans="1:95" ht="17.5" thickBot="1" x14ac:dyDescent="0.35">
      <c r="A4" s="958"/>
      <c r="B4" s="959" t="s">
        <v>669</v>
      </c>
      <c r="C4" s="960"/>
      <c r="D4" s="954">
        <v>0</v>
      </c>
      <c r="E4" s="954">
        <v>0</v>
      </c>
      <c r="F4" s="960"/>
      <c r="G4" s="961"/>
      <c r="H4" s="961"/>
      <c r="I4" s="961"/>
      <c r="J4" s="961"/>
      <c r="K4" s="961"/>
      <c r="L4" s="961"/>
      <c r="M4" s="961"/>
      <c r="N4" s="961"/>
      <c r="O4" s="961"/>
      <c r="P4" s="961"/>
      <c r="Q4" s="961"/>
      <c r="R4" s="961"/>
      <c r="S4" s="961"/>
      <c r="T4" s="962"/>
      <c r="U4" s="962"/>
      <c r="V4" s="962"/>
      <c r="W4" s="962"/>
      <c r="X4" s="962"/>
      <c r="Y4" s="962"/>
      <c r="Z4" s="962"/>
      <c r="AA4" s="962"/>
      <c r="AB4" s="963"/>
      <c r="AC4" s="1559" t="s">
        <v>116</v>
      </c>
      <c r="AD4" s="1559"/>
      <c r="AE4" s="964" t="s">
        <v>638</v>
      </c>
      <c r="AF4" s="964" t="s">
        <v>37</v>
      </c>
      <c r="AG4" s="964" t="s">
        <v>32</v>
      </c>
      <c r="AH4" s="965" t="s">
        <v>13</v>
      </c>
      <c r="AI4" s="965" t="s">
        <v>668</v>
      </c>
      <c r="AJ4" s="965" t="s">
        <v>1132</v>
      </c>
      <c r="AK4" s="965" t="s">
        <v>1133</v>
      </c>
      <c r="AL4" s="965" t="s">
        <v>16</v>
      </c>
      <c r="AM4" s="965" t="s">
        <v>611</v>
      </c>
      <c r="AN4" s="965" t="s">
        <v>18</v>
      </c>
      <c r="AO4" s="965" t="s">
        <v>19</v>
      </c>
      <c r="AP4" s="965" t="s">
        <v>20</v>
      </c>
      <c r="AQ4" s="1552"/>
      <c r="AR4" s="1552"/>
      <c r="CQ4" s="892"/>
    </row>
    <row r="5" spans="1:95" thickBot="1" x14ac:dyDescent="0.35">
      <c r="A5" s="1564" t="s">
        <v>400</v>
      </c>
      <c r="B5" s="954" t="s">
        <v>401</v>
      </c>
      <c r="C5" s="954">
        <v>1</v>
      </c>
      <c r="D5" s="966"/>
      <c r="E5" s="966"/>
      <c r="F5" s="954" t="s">
        <v>110</v>
      </c>
      <c r="G5" s="967">
        <v>3</v>
      </c>
      <c r="H5" s="967"/>
      <c r="I5" s="967" t="s">
        <v>396</v>
      </c>
      <c r="J5" s="967" t="s">
        <v>390</v>
      </c>
      <c r="K5" s="967">
        <v>3.2</v>
      </c>
      <c r="L5" s="967">
        <v>0.8</v>
      </c>
      <c r="M5" s="967" t="s">
        <v>391</v>
      </c>
      <c r="N5" s="967">
        <v>3.7</v>
      </c>
      <c r="O5" s="967">
        <v>0.4</v>
      </c>
      <c r="P5" s="967" t="s">
        <v>392</v>
      </c>
      <c r="Q5" s="967">
        <v>4.2</v>
      </c>
      <c r="R5" s="968">
        <v>0</v>
      </c>
      <c r="S5" s="968" t="s">
        <v>397</v>
      </c>
      <c r="T5" s="967">
        <v>16.600000000000001</v>
      </c>
      <c r="U5" s="967">
        <v>6.4</v>
      </c>
      <c r="V5" s="967">
        <v>15.3</v>
      </c>
      <c r="W5" s="967">
        <v>5.7059999999999995</v>
      </c>
      <c r="X5" s="967">
        <v>1.974</v>
      </c>
      <c r="Y5" s="967">
        <v>7.6290000000000004</v>
      </c>
      <c r="Z5" s="954">
        <v>0.85</v>
      </c>
      <c r="AA5" s="968">
        <v>0.7</v>
      </c>
      <c r="AB5" s="969"/>
      <c r="AC5" s="1559"/>
      <c r="AD5" s="1560"/>
      <c r="AE5" s="970" t="s">
        <v>669</v>
      </c>
      <c r="AF5" s="971">
        <v>0</v>
      </c>
      <c r="AG5" s="970"/>
      <c r="AH5" s="972"/>
      <c r="AI5" s="972"/>
      <c r="AJ5" s="972"/>
      <c r="AK5" s="972"/>
      <c r="AL5" s="972"/>
      <c r="AM5" s="972"/>
      <c r="AN5" s="972"/>
      <c r="AO5" s="972"/>
      <c r="AP5" s="972"/>
      <c r="AQ5" s="973"/>
      <c r="AR5" s="973"/>
      <c r="CQ5" s="892"/>
    </row>
    <row r="6" spans="1:95" ht="28.5" thickBot="1" x14ac:dyDescent="0.35">
      <c r="A6" s="1563"/>
      <c r="B6" s="954" t="s">
        <v>402</v>
      </c>
      <c r="C6" s="954">
        <v>1</v>
      </c>
      <c r="D6" s="966">
        <v>0.4</v>
      </c>
      <c r="E6" s="966">
        <v>0.4</v>
      </c>
      <c r="F6" s="954" t="s">
        <v>110</v>
      </c>
      <c r="G6" s="967">
        <v>3.4</v>
      </c>
      <c r="H6" s="967"/>
      <c r="I6" s="967" t="s">
        <v>396</v>
      </c>
      <c r="J6" s="967" t="s">
        <v>390</v>
      </c>
      <c r="K6" s="967">
        <v>2.7</v>
      </c>
      <c r="L6" s="967">
        <v>1.2</v>
      </c>
      <c r="M6" s="967" t="s">
        <v>391</v>
      </c>
      <c r="N6" s="967">
        <v>3.5</v>
      </c>
      <c r="O6" s="967">
        <v>0.6</v>
      </c>
      <c r="P6" s="967" t="s">
        <v>392</v>
      </c>
      <c r="Q6" s="967">
        <v>4.5999999999999996</v>
      </c>
      <c r="R6" s="968">
        <v>0</v>
      </c>
      <c r="S6" s="968" t="s">
        <v>398</v>
      </c>
      <c r="T6" s="967">
        <v>22</v>
      </c>
      <c r="U6" s="967">
        <v>7.6</v>
      </c>
      <c r="V6" s="967">
        <v>22.6</v>
      </c>
      <c r="W6" s="967">
        <v>17.5</v>
      </c>
      <c r="X6" s="967">
        <v>5.8</v>
      </c>
      <c r="Y6" s="967">
        <v>20.3</v>
      </c>
      <c r="Z6" s="954">
        <v>0.85</v>
      </c>
      <c r="AA6" s="968">
        <v>0.7</v>
      </c>
      <c r="AB6" s="969"/>
      <c r="AC6" s="953"/>
      <c r="AD6" s="974" t="s">
        <v>789</v>
      </c>
      <c r="AE6" s="972" t="s">
        <v>621</v>
      </c>
      <c r="AF6" s="975">
        <v>1</v>
      </c>
      <c r="AG6" s="975"/>
      <c r="AH6" s="968">
        <v>25</v>
      </c>
      <c r="AI6" s="968">
        <v>0</v>
      </c>
      <c r="AJ6" s="968">
        <v>13.7</v>
      </c>
      <c r="AK6" s="968">
        <v>2.9</v>
      </c>
      <c r="AL6" s="968"/>
      <c r="AM6" s="968"/>
      <c r="AN6" s="968"/>
      <c r="AO6" s="968"/>
      <c r="AP6" s="968"/>
      <c r="AQ6" s="975"/>
      <c r="AR6" s="975">
        <v>56</v>
      </c>
      <c r="CQ6" s="892"/>
    </row>
    <row r="7" spans="1:95" ht="28.5" thickBot="1" x14ac:dyDescent="0.35">
      <c r="A7" s="1563"/>
      <c r="B7" s="954" t="s">
        <v>403</v>
      </c>
      <c r="C7" s="954">
        <v>1</v>
      </c>
      <c r="D7" s="966">
        <v>0.6</v>
      </c>
      <c r="E7" s="966">
        <v>0.6</v>
      </c>
      <c r="F7" s="954" t="s">
        <v>110</v>
      </c>
      <c r="G7" s="967">
        <v>7.8</v>
      </c>
      <c r="H7" s="967"/>
      <c r="I7" s="967" t="s">
        <v>396</v>
      </c>
      <c r="J7" s="967" t="s">
        <v>390</v>
      </c>
      <c r="K7" s="967">
        <v>4.5</v>
      </c>
      <c r="L7" s="967">
        <v>2</v>
      </c>
      <c r="M7" s="967" t="s">
        <v>391</v>
      </c>
      <c r="N7" s="967">
        <v>7.4</v>
      </c>
      <c r="O7" s="967">
        <v>1</v>
      </c>
      <c r="P7" s="967" t="s">
        <v>392</v>
      </c>
      <c r="Q7" s="967">
        <v>8.9</v>
      </c>
      <c r="R7" s="968">
        <v>0</v>
      </c>
      <c r="S7" s="968" t="s">
        <v>398</v>
      </c>
      <c r="T7" s="967">
        <v>47</v>
      </c>
      <c r="U7" s="967">
        <v>13.7</v>
      </c>
      <c r="V7" s="967">
        <v>57.6</v>
      </c>
      <c r="W7" s="967">
        <v>48</v>
      </c>
      <c r="X7" s="967">
        <v>14</v>
      </c>
      <c r="Y7" s="967">
        <v>56</v>
      </c>
      <c r="Z7" s="954">
        <v>0.85</v>
      </c>
      <c r="AA7" s="968">
        <v>0.7</v>
      </c>
      <c r="AB7" s="969"/>
      <c r="AC7" s="976" t="s">
        <v>669</v>
      </c>
      <c r="AD7" s="977">
        <v>0</v>
      </c>
      <c r="AE7" s="978" t="s">
        <v>622</v>
      </c>
      <c r="AF7" s="968">
        <v>2</v>
      </c>
      <c r="AG7" s="968"/>
      <c r="AH7" s="968">
        <v>25</v>
      </c>
      <c r="AI7" s="968">
        <v>0</v>
      </c>
      <c r="AJ7" s="968">
        <v>13.7</v>
      </c>
      <c r="AK7" s="968">
        <v>2.9</v>
      </c>
      <c r="AL7" s="968"/>
      <c r="AM7" s="968"/>
      <c r="AN7" s="968"/>
      <c r="AO7" s="968"/>
      <c r="AP7" s="968"/>
      <c r="AQ7" s="968"/>
      <c r="AR7" s="968">
        <v>54</v>
      </c>
      <c r="CQ7" s="892"/>
    </row>
    <row r="8" spans="1:95" ht="28.5" thickBot="1" x14ac:dyDescent="0.35">
      <c r="A8" s="1563"/>
      <c r="B8" s="954" t="s">
        <v>404</v>
      </c>
      <c r="C8" s="954">
        <v>1</v>
      </c>
      <c r="D8" s="966">
        <v>0.6</v>
      </c>
      <c r="E8" s="966">
        <v>0.6</v>
      </c>
      <c r="F8" s="954" t="s">
        <v>110</v>
      </c>
      <c r="G8" s="967">
        <v>11.7</v>
      </c>
      <c r="H8" s="967"/>
      <c r="I8" s="967" t="s">
        <v>396</v>
      </c>
      <c r="J8" s="967" t="s">
        <v>390</v>
      </c>
      <c r="K8" s="967">
        <v>6.9</v>
      </c>
      <c r="L8" s="967">
        <v>3</v>
      </c>
      <c r="M8" s="967" t="s">
        <v>391</v>
      </c>
      <c r="N8" s="967">
        <v>12</v>
      </c>
      <c r="O8" s="967">
        <v>1.5</v>
      </c>
      <c r="P8" s="967" t="s">
        <v>392</v>
      </c>
      <c r="Q8" s="967">
        <v>14.8</v>
      </c>
      <c r="R8" s="968">
        <v>0</v>
      </c>
      <c r="S8" s="968" t="s">
        <v>398</v>
      </c>
      <c r="T8" s="967">
        <v>72</v>
      </c>
      <c r="U8" s="967">
        <v>20.6</v>
      </c>
      <c r="V8" s="967">
        <v>93.6</v>
      </c>
      <c r="W8" s="967">
        <v>73</v>
      </c>
      <c r="X8" s="967">
        <v>22</v>
      </c>
      <c r="Y8" s="967">
        <v>87</v>
      </c>
      <c r="Z8" s="954">
        <v>0.85</v>
      </c>
      <c r="AA8" s="968">
        <v>0.7</v>
      </c>
      <c r="AB8" s="969"/>
      <c r="AC8" s="952" t="s">
        <v>110</v>
      </c>
      <c r="AD8" s="979">
        <v>1</v>
      </c>
      <c r="AE8" s="978" t="s">
        <v>623</v>
      </c>
      <c r="AF8" s="968">
        <v>3</v>
      </c>
      <c r="AG8" s="968"/>
      <c r="AH8" s="968">
        <v>25</v>
      </c>
      <c r="AI8" s="968">
        <v>0</v>
      </c>
      <c r="AJ8" s="968">
        <v>13.7</v>
      </c>
      <c r="AK8" s="968">
        <v>2.9</v>
      </c>
      <c r="AL8" s="968"/>
      <c r="AM8" s="968"/>
      <c r="AN8" s="968"/>
      <c r="AO8" s="968"/>
      <c r="AP8" s="968"/>
      <c r="AQ8" s="968"/>
      <c r="AR8" s="968">
        <v>46</v>
      </c>
      <c r="CQ8" s="892"/>
    </row>
    <row r="9" spans="1:95" ht="28.5" thickBot="1" x14ac:dyDescent="0.35">
      <c r="A9" s="1563"/>
      <c r="B9" s="954" t="s">
        <v>405</v>
      </c>
      <c r="C9" s="954">
        <v>1</v>
      </c>
      <c r="D9" s="966">
        <v>1</v>
      </c>
      <c r="E9" s="966">
        <v>1</v>
      </c>
      <c r="F9" s="954" t="s">
        <v>110</v>
      </c>
      <c r="G9" s="967">
        <v>13.4</v>
      </c>
      <c r="H9" s="967"/>
      <c r="I9" s="967" t="s">
        <v>396</v>
      </c>
      <c r="J9" s="967" t="s">
        <v>390</v>
      </c>
      <c r="K9" s="967">
        <v>8.1</v>
      </c>
      <c r="L9" s="967">
        <v>3.5</v>
      </c>
      <c r="M9" s="967" t="s">
        <v>391</v>
      </c>
      <c r="N9" s="967">
        <v>14.5</v>
      </c>
      <c r="O9" s="967">
        <v>1.75</v>
      </c>
      <c r="P9" s="967" t="s">
        <v>392</v>
      </c>
      <c r="Q9" s="967">
        <v>18.100000000000001</v>
      </c>
      <c r="R9" s="968">
        <v>0</v>
      </c>
      <c r="S9" s="968" t="s">
        <v>398</v>
      </c>
      <c r="T9" s="967">
        <v>84</v>
      </c>
      <c r="U9" s="967">
        <v>22.9</v>
      </c>
      <c r="V9" s="967">
        <v>99.6</v>
      </c>
      <c r="W9" s="967">
        <v>86</v>
      </c>
      <c r="X9" s="967">
        <v>25</v>
      </c>
      <c r="Y9" s="967">
        <v>100</v>
      </c>
      <c r="Z9" s="954">
        <v>0.85</v>
      </c>
      <c r="AA9" s="968">
        <v>0.7</v>
      </c>
      <c r="AB9" s="969"/>
      <c r="AC9" s="952" t="s">
        <v>111</v>
      </c>
      <c r="AD9" s="979">
        <v>2</v>
      </c>
      <c r="AE9" s="978" t="s">
        <v>624</v>
      </c>
      <c r="AF9" s="968">
        <v>4</v>
      </c>
      <c r="AG9" s="968"/>
      <c r="AH9" s="968">
        <v>27</v>
      </c>
      <c r="AI9" s="968">
        <v>0</v>
      </c>
      <c r="AJ9" s="968">
        <v>14.9</v>
      </c>
      <c r="AK9" s="968">
        <v>2.9</v>
      </c>
      <c r="AL9" s="968"/>
      <c r="AM9" s="968"/>
      <c r="AN9" s="968"/>
      <c r="AO9" s="968"/>
      <c r="AP9" s="968"/>
      <c r="AQ9" s="968"/>
      <c r="AR9" s="968">
        <v>58</v>
      </c>
      <c r="CQ9" s="892"/>
    </row>
    <row r="10" spans="1:95" ht="28.5" thickBot="1" x14ac:dyDescent="0.35">
      <c r="A10" s="1563"/>
      <c r="B10" s="954" t="s">
        <v>1134</v>
      </c>
      <c r="C10" s="954">
        <v>1</v>
      </c>
      <c r="D10" s="966">
        <v>0.6</v>
      </c>
      <c r="E10" s="966">
        <v>0.6</v>
      </c>
      <c r="F10" s="954" t="s">
        <v>110</v>
      </c>
      <c r="G10" s="967">
        <v>7.8</v>
      </c>
      <c r="H10" s="967"/>
      <c r="I10" s="967" t="s">
        <v>396</v>
      </c>
      <c r="J10" s="967" t="s">
        <v>390</v>
      </c>
      <c r="K10" s="967">
        <v>4.7</v>
      </c>
      <c r="L10" s="967">
        <v>2</v>
      </c>
      <c r="M10" s="967" t="s">
        <v>391</v>
      </c>
      <c r="N10" s="967">
        <v>7.4</v>
      </c>
      <c r="O10" s="967">
        <v>1</v>
      </c>
      <c r="P10" s="967" t="s">
        <v>392</v>
      </c>
      <c r="Q10" s="967">
        <v>8.9</v>
      </c>
      <c r="R10" s="968">
        <v>0</v>
      </c>
      <c r="S10" s="968" t="s">
        <v>398</v>
      </c>
      <c r="T10" s="967">
        <v>44</v>
      </c>
      <c r="U10" s="967">
        <v>13.7</v>
      </c>
      <c r="V10" s="967">
        <v>48</v>
      </c>
      <c r="W10" s="967">
        <v>43.740164684354987</v>
      </c>
      <c r="X10" s="967">
        <v>12.877998979070954</v>
      </c>
      <c r="Y10" s="967">
        <v>46.595309057924069</v>
      </c>
      <c r="Z10" s="954">
        <v>0.85</v>
      </c>
      <c r="AA10" s="968">
        <v>0.7</v>
      </c>
      <c r="AB10" s="969"/>
      <c r="AC10" s="952" t="s">
        <v>112</v>
      </c>
      <c r="AD10" s="979">
        <v>2</v>
      </c>
      <c r="AE10" s="978" t="s">
        <v>625</v>
      </c>
      <c r="AF10" s="971">
        <v>5</v>
      </c>
      <c r="AG10" s="968"/>
      <c r="AH10" s="968">
        <v>27</v>
      </c>
      <c r="AI10" s="968">
        <v>0</v>
      </c>
      <c r="AJ10" s="968">
        <v>14.9</v>
      </c>
      <c r="AK10" s="968">
        <v>2.9</v>
      </c>
      <c r="AL10" s="968"/>
      <c r="AM10" s="968"/>
      <c r="AN10" s="968"/>
      <c r="AO10" s="968"/>
      <c r="AP10" s="968"/>
      <c r="AQ10" s="968"/>
      <c r="AR10" s="968">
        <v>56</v>
      </c>
      <c r="CQ10" s="892"/>
    </row>
    <row r="11" spans="1:95" ht="28.5" thickBot="1" x14ac:dyDescent="0.35">
      <c r="A11" s="1563"/>
      <c r="B11" s="980" t="s">
        <v>406</v>
      </c>
      <c r="C11" s="954">
        <v>1</v>
      </c>
      <c r="D11" s="981">
        <v>0.6</v>
      </c>
      <c r="E11" s="981">
        <v>0.6</v>
      </c>
      <c r="F11" s="954" t="s">
        <v>110</v>
      </c>
      <c r="G11" s="967">
        <v>11.7</v>
      </c>
      <c r="H11" s="967"/>
      <c r="I11" s="967" t="s">
        <v>396</v>
      </c>
      <c r="J11" s="967" t="s">
        <v>390</v>
      </c>
      <c r="K11" s="967">
        <v>7.1</v>
      </c>
      <c r="L11" s="967">
        <v>3</v>
      </c>
      <c r="M11" s="967" t="s">
        <v>391</v>
      </c>
      <c r="N11" s="967">
        <v>11.9</v>
      </c>
      <c r="O11" s="967">
        <v>1.5</v>
      </c>
      <c r="P11" s="967" t="s">
        <v>392</v>
      </c>
      <c r="Q11" s="967">
        <v>14.7</v>
      </c>
      <c r="R11" s="968">
        <v>0</v>
      </c>
      <c r="S11" s="968" t="s">
        <v>398</v>
      </c>
      <c r="T11" s="967">
        <v>67</v>
      </c>
      <c r="U11" s="967">
        <v>20.6</v>
      </c>
      <c r="V11" s="967">
        <v>73.2</v>
      </c>
      <c r="W11" s="967">
        <v>66.52150045745654</v>
      </c>
      <c r="X11" s="967">
        <v>20.23685553854007</v>
      </c>
      <c r="Y11" s="967">
        <v>72.389140857846328</v>
      </c>
      <c r="Z11" s="954">
        <v>0.85</v>
      </c>
      <c r="AA11" s="968">
        <v>0.7</v>
      </c>
      <c r="AB11" s="969"/>
      <c r="AC11" s="952" t="s">
        <v>113</v>
      </c>
      <c r="AD11" s="979">
        <v>2</v>
      </c>
      <c r="AE11" s="978" t="s">
        <v>626</v>
      </c>
      <c r="AF11" s="975">
        <v>6</v>
      </c>
      <c r="AG11" s="968"/>
      <c r="AH11" s="968">
        <v>27</v>
      </c>
      <c r="AI11" s="968">
        <v>0</v>
      </c>
      <c r="AJ11" s="968">
        <v>14.9</v>
      </c>
      <c r="AK11" s="968">
        <v>2.9</v>
      </c>
      <c r="AL11" s="968"/>
      <c r="AM11" s="968"/>
      <c r="AN11" s="968"/>
      <c r="AO11" s="968"/>
      <c r="AP11" s="968"/>
      <c r="AQ11" s="968"/>
      <c r="AR11" s="968">
        <v>50</v>
      </c>
      <c r="CQ11" s="892"/>
    </row>
    <row r="12" spans="1:95" ht="28.5" thickBot="1" x14ac:dyDescent="0.35">
      <c r="A12" s="1563"/>
      <c r="B12" s="980" t="s">
        <v>407</v>
      </c>
      <c r="C12" s="954">
        <v>1</v>
      </c>
      <c r="D12" s="981">
        <v>1</v>
      </c>
      <c r="E12" s="981">
        <v>1</v>
      </c>
      <c r="F12" s="954" t="s">
        <v>110</v>
      </c>
      <c r="G12" s="967">
        <v>13.4</v>
      </c>
      <c r="H12" s="967"/>
      <c r="I12" s="967" t="s">
        <v>396</v>
      </c>
      <c r="J12" s="967" t="s">
        <v>390</v>
      </c>
      <c r="K12" s="967">
        <v>8.1</v>
      </c>
      <c r="L12" s="967">
        <v>3.2</v>
      </c>
      <c r="M12" s="967" t="s">
        <v>391</v>
      </c>
      <c r="N12" s="967">
        <v>14.3</v>
      </c>
      <c r="O12" s="967">
        <v>1.75</v>
      </c>
      <c r="P12" s="967" t="s">
        <v>392</v>
      </c>
      <c r="Q12" s="967">
        <v>17.7</v>
      </c>
      <c r="R12" s="968">
        <v>0</v>
      </c>
      <c r="S12" s="968" t="s">
        <v>398</v>
      </c>
      <c r="T12" s="967">
        <v>77</v>
      </c>
      <c r="U12" s="967">
        <v>22.9</v>
      </c>
      <c r="V12" s="967">
        <v>84</v>
      </c>
      <c r="W12" s="967">
        <v>78.367795059469358</v>
      </c>
      <c r="X12" s="967">
        <v>22.996426748340987</v>
      </c>
      <c r="Y12" s="967">
        <v>83.20590903200727</v>
      </c>
      <c r="Z12" s="954">
        <v>0.85</v>
      </c>
      <c r="AA12" s="968">
        <v>0.7</v>
      </c>
      <c r="AB12" s="969"/>
      <c r="AC12" s="952" t="s">
        <v>114</v>
      </c>
      <c r="AD12" s="979">
        <v>2</v>
      </c>
      <c r="AE12" s="978" t="s">
        <v>476</v>
      </c>
      <c r="AF12" s="968">
        <v>7</v>
      </c>
      <c r="AG12" s="968"/>
      <c r="AH12" s="968">
        <v>25.6</v>
      </c>
      <c r="AI12" s="968">
        <v>0</v>
      </c>
      <c r="AJ12" s="968">
        <v>11.7</v>
      </c>
      <c r="AK12" s="968">
        <v>2.4</v>
      </c>
      <c r="AL12" s="968"/>
      <c r="AM12" s="968"/>
      <c r="AN12" s="968"/>
      <c r="AO12" s="968"/>
      <c r="AP12" s="968"/>
      <c r="AQ12" s="968"/>
      <c r="AR12" s="968">
        <v>79</v>
      </c>
      <c r="CQ12" s="892"/>
    </row>
    <row r="13" spans="1:95" ht="28.5" thickBot="1" x14ac:dyDescent="0.35">
      <c r="A13" s="1563"/>
      <c r="B13" s="980" t="s">
        <v>408</v>
      </c>
      <c r="C13" s="954">
        <v>1</v>
      </c>
      <c r="D13" s="981">
        <v>0.6</v>
      </c>
      <c r="E13" s="981">
        <v>0.6</v>
      </c>
      <c r="F13" s="954" t="s">
        <v>110</v>
      </c>
      <c r="G13" s="968">
        <v>7.75</v>
      </c>
      <c r="H13" s="968"/>
      <c r="I13" s="967" t="s">
        <v>396</v>
      </c>
      <c r="J13" s="967" t="s">
        <v>390</v>
      </c>
      <c r="K13" s="968">
        <v>4.45</v>
      </c>
      <c r="L13" s="968">
        <v>1.95</v>
      </c>
      <c r="M13" s="967" t="s">
        <v>391</v>
      </c>
      <c r="N13" s="968">
        <v>7.35</v>
      </c>
      <c r="O13" s="982">
        <v>0.97499999999999998</v>
      </c>
      <c r="P13" s="967" t="s">
        <v>392</v>
      </c>
      <c r="Q13" s="968">
        <v>8.8500000000000014</v>
      </c>
      <c r="R13" s="968">
        <v>0</v>
      </c>
      <c r="S13" s="983" t="e">
        <v>#VALUE!</v>
      </c>
      <c r="T13" s="967">
        <v>43</v>
      </c>
      <c r="U13" s="967">
        <v>12.6</v>
      </c>
      <c r="V13" s="967">
        <v>52.8</v>
      </c>
      <c r="W13" s="967">
        <v>43.905975762641035</v>
      </c>
      <c r="X13" s="967">
        <v>13.516455696202531</v>
      </c>
      <c r="Y13" s="967">
        <v>51.443253305944282</v>
      </c>
      <c r="Z13" s="954">
        <v>0.85</v>
      </c>
      <c r="AA13" s="968">
        <v>0.7</v>
      </c>
      <c r="AB13" s="969"/>
      <c r="AC13" s="952" t="s">
        <v>788</v>
      </c>
      <c r="AD13" s="979">
        <v>1</v>
      </c>
      <c r="AE13" s="978" t="s">
        <v>627</v>
      </c>
      <c r="AF13" s="968">
        <v>8</v>
      </c>
      <c r="AG13" s="968"/>
      <c r="AH13" s="968">
        <v>26</v>
      </c>
      <c r="AI13" s="968">
        <v>0</v>
      </c>
      <c r="AJ13" s="968">
        <v>13.7</v>
      </c>
      <c r="AK13" s="968">
        <v>2.4</v>
      </c>
      <c r="AL13" s="968"/>
      <c r="AM13" s="968"/>
      <c r="AN13" s="968"/>
      <c r="AO13" s="968"/>
      <c r="AP13" s="968"/>
      <c r="AQ13" s="968"/>
      <c r="AR13" s="968">
        <v>48</v>
      </c>
      <c r="CQ13" s="892"/>
    </row>
    <row r="14" spans="1:95" ht="28.5" thickBot="1" x14ac:dyDescent="0.35">
      <c r="A14" s="1563"/>
      <c r="B14" s="980" t="s">
        <v>409</v>
      </c>
      <c r="C14" s="954">
        <v>1</v>
      </c>
      <c r="D14" s="981">
        <v>0.6</v>
      </c>
      <c r="E14" s="981">
        <v>0.6</v>
      </c>
      <c r="F14" s="954" t="s">
        <v>110</v>
      </c>
      <c r="G14" s="968">
        <v>11.7</v>
      </c>
      <c r="H14" s="968"/>
      <c r="I14" s="967" t="s">
        <v>396</v>
      </c>
      <c r="J14" s="967" t="s">
        <v>390</v>
      </c>
      <c r="K14" s="968">
        <v>6.9</v>
      </c>
      <c r="L14" s="968">
        <v>3</v>
      </c>
      <c r="M14" s="967" t="s">
        <v>391</v>
      </c>
      <c r="N14" s="968">
        <v>12</v>
      </c>
      <c r="O14" s="968">
        <v>1.5</v>
      </c>
      <c r="P14" s="967" t="s">
        <v>392</v>
      </c>
      <c r="Q14" s="968">
        <v>14.8</v>
      </c>
      <c r="R14" s="968">
        <v>0</v>
      </c>
      <c r="S14" s="984" t="e">
        <v>#VALUE!</v>
      </c>
      <c r="T14" s="967">
        <v>66.5</v>
      </c>
      <c r="U14" s="967">
        <v>20.6</v>
      </c>
      <c r="V14" s="967">
        <v>83.4</v>
      </c>
      <c r="W14" s="967">
        <v>66.643334726284991</v>
      </c>
      <c r="X14" s="967">
        <v>20.774683544303798</v>
      </c>
      <c r="Y14" s="967">
        <v>78.392283990242646</v>
      </c>
      <c r="Z14" s="954">
        <v>0.85</v>
      </c>
      <c r="AA14" s="968">
        <v>0.7</v>
      </c>
      <c r="AB14" s="969"/>
      <c r="AD14" s="947"/>
      <c r="AE14" s="978" t="s">
        <v>628</v>
      </c>
      <c r="AF14" s="968">
        <v>9</v>
      </c>
      <c r="AG14" s="968"/>
      <c r="AH14" s="968">
        <v>26</v>
      </c>
      <c r="AI14" s="968">
        <v>0</v>
      </c>
      <c r="AJ14" s="968">
        <v>13.7</v>
      </c>
      <c r="AK14" s="968">
        <v>2.9</v>
      </c>
      <c r="AL14" s="968"/>
      <c r="AM14" s="968"/>
      <c r="AN14" s="968"/>
      <c r="AO14" s="968"/>
      <c r="AP14" s="968"/>
      <c r="AQ14" s="968"/>
      <c r="AR14" s="968">
        <v>48</v>
      </c>
      <c r="CQ14" s="892"/>
    </row>
    <row r="15" spans="1:95" ht="28.5" thickBot="1" x14ac:dyDescent="0.35">
      <c r="A15" s="1563"/>
      <c r="B15" s="980" t="s">
        <v>410</v>
      </c>
      <c r="C15" s="954">
        <v>1</v>
      </c>
      <c r="D15" s="981">
        <v>1</v>
      </c>
      <c r="E15" s="981">
        <v>1</v>
      </c>
      <c r="F15" s="954" t="s">
        <v>110</v>
      </c>
      <c r="G15" s="968">
        <v>13.4</v>
      </c>
      <c r="H15" s="968"/>
      <c r="I15" s="967" t="s">
        <v>396</v>
      </c>
      <c r="J15" s="967" t="s">
        <v>390</v>
      </c>
      <c r="K15" s="968">
        <v>7.9499999999999993</v>
      </c>
      <c r="L15" s="968">
        <v>3.5</v>
      </c>
      <c r="M15" s="967" t="s">
        <v>391</v>
      </c>
      <c r="N15" s="968">
        <v>14.25</v>
      </c>
      <c r="O15" s="968">
        <v>1.75</v>
      </c>
      <c r="P15" s="967" t="s">
        <v>392</v>
      </c>
      <c r="Q15" s="968">
        <v>17.8</v>
      </c>
      <c r="R15" s="968">
        <v>0</v>
      </c>
      <c r="S15" s="984" t="e">
        <v>#VALUE!</v>
      </c>
      <c r="T15" s="967">
        <v>77</v>
      </c>
      <c r="U15" s="967">
        <v>22.9</v>
      </c>
      <c r="V15" s="967">
        <v>91.8</v>
      </c>
      <c r="W15" s="967">
        <v>78.262014208106976</v>
      </c>
      <c r="X15" s="967">
        <v>23.360759493670884</v>
      </c>
      <c r="Y15" s="967">
        <v>89.799011426370527</v>
      </c>
      <c r="Z15" s="954">
        <v>0.85</v>
      </c>
      <c r="AA15" s="968">
        <v>0.7</v>
      </c>
      <c r="AB15" s="969"/>
      <c r="AC15" s="986"/>
      <c r="AD15" s="987"/>
      <c r="AE15" s="978" t="s">
        <v>629</v>
      </c>
      <c r="AF15" s="970">
        <v>10</v>
      </c>
      <c r="AG15" s="970"/>
      <c r="AH15" s="968">
        <v>27</v>
      </c>
      <c r="AI15" s="968">
        <v>0</v>
      </c>
      <c r="AJ15" s="968">
        <v>20.6</v>
      </c>
      <c r="AK15" s="968">
        <v>2.2000000000000002</v>
      </c>
      <c r="AL15" s="968"/>
      <c r="AM15" s="968"/>
      <c r="AN15" s="968"/>
      <c r="AO15" s="968"/>
      <c r="AP15" s="968"/>
      <c r="AQ15" s="968"/>
      <c r="AR15" s="968"/>
      <c r="CQ15" s="892"/>
    </row>
    <row r="16" spans="1:95" ht="28.5" thickBot="1" x14ac:dyDescent="0.35">
      <c r="A16" s="1563"/>
      <c r="B16" s="980" t="s">
        <v>411</v>
      </c>
      <c r="C16" s="954">
        <v>1</v>
      </c>
      <c r="D16" s="981">
        <v>0.6</v>
      </c>
      <c r="E16" s="981">
        <v>0.6</v>
      </c>
      <c r="F16" s="954" t="s">
        <v>110</v>
      </c>
      <c r="G16" s="968">
        <v>7.75</v>
      </c>
      <c r="H16" s="968"/>
      <c r="I16" s="967" t="s">
        <v>396</v>
      </c>
      <c r="J16" s="967" t="s">
        <v>390</v>
      </c>
      <c r="K16" s="968">
        <v>4.5</v>
      </c>
      <c r="L16" s="968">
        <v>2</v>
      </c>
      <c r="M16" s="967" t="s">
        <v>391</v>
      </c>
      <c r="N16" s="968">
        <v>7.4</v>
      </c>
      <c r="O16" s="968">
        <v>1</v>
      </c>
      <c r="P16" s="967" t="s">
        <v>392</v>
      </c>
      <c r="Q16" s="968">
        <v>8.9</v>
      </c>
      <c r="R16" s="968">
        <v>0</v>
      </c>
      <c r="S16" s="984" t="e">
        <v>#VALUE!</v>
      </c>
      <c r="T16" s="967">
        <v>42</v>
      </c>
      <c r="U16" s="967">
        <v>12.6</v>
      </c>
      <c r="V16" s="967">
        <v>51.6</v>
      </c>
      <c r="W16" s="967">
        <v>41.5</v>
      </c>
      <c r="X16" s="967">
        <v>13</v>
      </c>
      <c r="Y16" s="967">
        <v>49.5</v>
      </c>
      <c r="Z16" s="954">
        <v>0.85</v>
      </c>
      <c r="AA16" s="968">
        <v>0.7</v>
      </c>
      <c r="AB16" s="969"/>
      <c r="AC16" s="988"/>
      <c r="AD16" s="989"/>
      <c r="AE16" s="978" t="s">
        <v>630</v>
      </c>
      <c r="AF16" s="975">
        <v>11</v>
      </c>
      <c r="AG16" s="975"/>
      <c r="AH16" s="968">
        <v>30</v>
      </c>
      <c r="AI16" s="968">
        <v>0</v>
      </c>
      <c r="AJ16" s="968">
        <v>17.399999999999999</v>
      </c>
      <c r="AK16" s="968">
        <v>2.4</v>
      </c>
      <c r="AL16" s="968"/>
      <c r="AM16" s="968"/>
      <c r="AN16" s="968"/>
      <c r="AO16" s="968"/>
      <c r="AP16" s="968"/>
      <c r="AQ16" s="968"/>
      <c r="AR16" s="968"/>
      <c r="CQ16" s="892"/>
    </row>
    <row r="17" spans="1:95" ht="28.5" thickBot="1" x14ac:dyDescent="0.35">
      <c r="A17" s="1563"/>
      <c r="B17" s="980" t="s">
        <v>412</v>
      </c>
      <c r="C17" s="954">
        <v>1</v>
      </c>
      <c r="D17" s="981">
        <v>0.6</v>
      </c>
      <c r="E17" s="981">
        <v>0.6</v>
      </c>
      <c r="F17" s="954" t="s">
        <v>110</v>
      </c>
      <c r="G17" s="968">
        <v>11.7</v>
      </c>
      <c r="H17" s="968"/>
      <c r="I17" s="967" t="s">
        <v>396</v>
      </c>
      <c r="J17" s="967" t="s">
        <v>390</v>
      </c>
      <c r="K17" s="968">
        <v>6.85</v>
      </c>
      <c r="L17" s="968">
        <v>3</v>
      </c>
      <c r="M17" s="967" t="s">
        <v>391</v>
      </c>
      <c r="N17" s="968">
        <v>11.9</v>
      </c>
      <c r="O17" s="968">
        <v>1.5</v>
      </c>
      <c r="P17" s="967" t="s">
        <v>392</v>
      </c>
      <c r="Q17" s="968">
        <v>14.7</v>
      </c>
      <c r="R17" s="968">
        <v>0</v>
      </c>
      <c r="S17" s="984" t="e">
        <v>#VALUE!</v>
      </c>
      <c r="T17" s="967">
        <v>64</v>
      </c>
      <c r="U17" s="967">
        <v>19.450000000000003</v>
      </c>
      <c r="V17" s="967">
        <v>81</v>
      </c>
      <c r="W17" s="967">
        <v>63</v>
      </c>
      <c r="X17" s="967">
        <v>20</v>
      </c>
      <c r="Y17" s="967">
        <v>75.5</v>
      </c>
      <c r="Z17" s="954">
        <v>0.85</v>
      </c>
      <c r="AA17" s="968">
        <v>0.7</v>
      </c>
      <c r="AB17" s="969"/>
      <c r="AD17" s="947"/>
      <c r="AE17" s="990" t="s">
        <v>631</v>
      </c>
      <c r="AF17" s="968">
        <v>12</v>
      </c>
      <c r="AG17" s="968"/>
      <c r="AH17" s="510">
        <v>35</v>
      </c>
      <c r="AI17" s="510">
        <v>0</v>
      </c>
      <c r="AJ17" s="510">
        <v>12.8</v>
      </c>
      <c r="AK17" s="510">
        <v>3</v>
      </c>
      <c r="AL17" s="510"/>
      <c r="AM17" s="510"/>
      <c r="AN17" s="510"/>
      <c r="AO17" s="510"/>
      <c r="AP17" s="510"/>
      <c r="AQ17" s="510"/>
      <c r="AR17" s="510"/>
      <c r="CQ17" s="892"/>
    </row>
    <row r="18" spans="1:95" ht="28.5" thickBot="1" x14ac:dyDescent="0.35">
      <c r="A18" s="1563"/>
      <c r="B18" s="980" t="s">
        <v>413</v>
      </c>
      <c r="C18" s="954">
        <v>1</v>
      </c>
      <c r="D18" s="981">
        <v>1</v>
      </c>
      <c r="E18" s="981">
        <v>1</v>
      </c>
      <c r="F18" s="954" t="s">
        <v>110</v>
      </c>
      <c r="G18" s="968">
        <v>13.4</v>
      </c>
      <c r="H18" s="968"/>
      <c r="I18" s="967" t="s">
        <v>396</v>
      </c>
      <c r="J18" s="967" t="s">
        <v>390</v>
      </c>
      <c r="K18" s="968">
        <v>7.9499999999999993</v>
      </c>
      <c r="L18" s="968">
        <v>3.45</v>
      </c>
      <c r="M18" s="967" t="s">
        <v>391</v>
      </c>
      <c r="N18" s="968">
        <v>14.25</v>
      </c>
      <c r="O18" s="982">
        <v>1.7250000000000001</v>
      </c>
      <c r="P18" s="967" t="s">
        <v>392</v>
      </c>
      <c r="Q18" s="968">
        <v>17.8</v>
      </c>
      <c r="R18" s="968">
        <v>0</v>
      </c>
      <c r="S18" s="984" t="e">
        <v>#VALUE!</v>
      </c>
      <c r="T18" s="967">
        <v>74</v>
      </c>
      <c r="U18" s="967">
        <v>21.75</v>
      </c>
      <c r="V18" s="967">
        <v>88.8</v>
      </c>
      <c r="W18" s="967">
        <v>74</v>
      </c>
      <c r="X18" s="967">
        <v>22.5</v>
      </c>
      <c r="Y18" s="967">
        <v>86.5</v>
      </c>
      <c r="Z18" s="954">
        <v>0.85</v>
      </c>
      <c r="AA18" s="968">
        <v>0.7</v>
      </c>
      <c r="AB18" s="969"/>
      <c r="AD18" s="947"/>
      <c r="AE18" s="978" t="s">
        <v>107</v>
      </c>
      <c r="AF18" s="968">
        <v>13</v>
      </c>
      <c r="AG18" s="968"/>
      <c r="AH18" s="968">
        <v>30</v>
      </c>
      <c r="AI18" s="968">
        <v>0</v>
      </c>
      <c r="AJ18" s="968">
        <v>9.1999999999999993</v>
      </c>
      <c r="AK18" s="968">
        <v>3.1</v>
      </c>
      <c r="AL18" s="968"/>
      <c r="AM18" s="968"/>
      <c r="AN18" s="968"/>
      <c r="AO18" s="968"/>
      <c r="AP18" s="968"/>
      <c r="AQ18" s="968"/>
      <c r="AR18" s="968"/>
      <c r="CQ18" s="892"/>
    </row>
    <row r="19" spans="1:95" ht="28.5" thickBot="1" x14ac:dyDescent="0.35">
      <c r="A19" s="1563"/>
      <c r="B19" s="980" t="s">
        <v>414</v>
      </c>
      <c r="C19" s="954">
        <v>1</v>
      </c>
      <c r="D19" s="981">
        <v>0.6</v>
      </c>
      <c r="E19" s="981">
        <v>0.6</v>
      </c>
      <c r="F19" s="954" t="s">
        <v>110</v>
      </c>
      <c r="G19" s="967">
        <v>7.7</v>
      </c>
      <c r="H19" s="967"/>
      <c r="I19" s="967" t="s">
        <v>396</v>
      </c>
      <c r="J19" s="967" t="s">
        <v>390</v>
      </c>
      <c r="K19" s="967">
        <v>4.4000000000000004</v>
      </c>
      <c r="L19" s="967">
        <v>1.9</v>
      </c>
      <c r="M19" s="967" t="s">
        <v>391</v>
      </c>
      <c r="N19" s="967">
        <v>7.3</v>
      </c>
      <c r="O19" s="967">
        <v>0.95</v>
      </c>
      <c r="P19" s="967" t="s">
        <v>392</v>
      </c>
      <c r="Q19" s="967">
        <v>8.8000000000000007</v>
      </c>
      <c r="R19" s="968">
        <v>0</v>
      </c>
      <c r="S19" s="968" t="s">
        <v>398</v>
      </c>
      <c r="T19" s="967">
        <v>39</v>
      </c>
      <c r="U19" s="967">
        <v>11.5</v>
      </c>
      <c r="V19" s="967">
        <v>48</v>
      </c>
      <c r="W19" s="967">
        <v>39.811951525282069</v>
      </c>
      <c r="X19" s="967">
        <v>13.032911392405063</v>
      </c>
      <c r="Y19" s="967">
        <v>46.886506611888557</v>
      </c>
      <c r="Z19" s="954">
        <v>0.85</v>
      </c>
      <c r="AA19" s="968">
        <v>0.7</v>
      </c>
      <c r="AB19" s="969"/>
      <c r="AD19" s="947"/>
      <c r="AE19" s="978" t="s">
        <v>632</v>
      </c>
      <c r="AF19" s="968">
        <v>14</v>
      </c>
      <c r="AG19" s="968"/>
      <c r="AH19" s="968">
        <v>33</v>
      </c>
      <c r="AI19" s="968">
        <v>0</v>
      </c>
      <c r="AJ19" s="968">
        <v>11.7</v>
      </c>
      <c r="AK19" s="968">
        <v>3</v>
      </c>
      <c r="AL19" s="968"/>
      <c r="AM19" s="968"/>
      <c r="AN19" s="968"/>
      <c r="AO19" s="968"/>
      <c r="AP19" s="968"/>
      <c r="AQ19" s="968"/>
      <c r="AR19" s="968"/>
      <c r="CQ19" s="892"/>
    </row>
    <row r="20" spans="1:95" ht="28.5" thickBot="1" x14ac:dyDescent="0.35">
      <c r="A20" s="1563"/>
      <c r="B20" s="980" t="s">
        <v>415</v>
      </c>
      <c r="C20" s="954">
        <v>1</v>
      </c>
      <c r="D20" s="981">
        <v>0.6</v>
      </c>
      <c r="E20" s="981">
        <v>0.6</v>
      </c>
      <c r="F20" s="954" t="s">
        <v>110</v>
      </c>
      <c r="G20" s="967">
        <v>11.7</v>
      </c>
      <c r="H20" s="967"/>
      <c r="I20" s="967" t="s">
        <v>396</v>
      </c>
      <c r="J20" s="967" t="s">
        <v>390</v>
      </c>
      <c r="K20" s="967">
        <v>6.9</v>
      </c>
      <c r="L20" s="967">
        <v>3</v>
      </c>
      <c r="M20" s="967" t="s">
        <v>391</v>
      </c>
      <c r="N20" s="967">
        <v>12</v>
      </c>
      <c r="O20" s="967">
        <v>1.5</v>
      </c>
      <c r="P20" s="967" t="s">
        <v>392</v>
      </c>
      <c r="Q20" s="967">
        <v>14.8</v>
      </c>
      <c r="R20" s="968">
        <v>0</v>
      </c>
      <c r="S20" s="968" t="s">
        <v>398</v>
      </c>
      <c r="T20" s="967">
        <v>61</v>
      </c>
      <c r="U20" s="967">
        <v>20.6</v>
      </c>
      <c r="V20" s="967">
        <v>73.2</v>
      </c>
      <c r="W20" s="967">
        <v>60.286669452569996</v>
      </c>
      <c r="X20" s="967">
        <v>19.549367088607593</v>
      </c>
      <c r="Y20" s="967">
        <v>69.784567980485292</v>
      </c>
      <c r="Z20" s="954">
        <v>0.85</v>
      </c>
      <c r="AA20" s="968">
        <v>0.7</v>
      </c>
      <c r="AB20" s="969"/>
      <c r="AD20" s="947"/>
      <c r="AE20" s="978" t="s">
        <v>633</v>
      </c>
      <c r="AF20" s="971">
        <v>15</v>
      </c>
      <c r="AG20" s="968"/>
      <c r="AH20" s="968">
        <v>30</v>
      </c>
      <c r="AI20" s="968">
        <v>0</v>
      </c>
      <c r="AJ20" s="968">
        <v>11.5</v>
      </c>
      <c r="AK20" s="968">
        <v>3</v>
      </c>
      <c r="AL20" s="968"/>
      <c r="AM20" s="968"/>
      <c r="AN20" s="968"/>
      <c r="AO20" s="968"/>
      <c r="AP20" s="968"/>
      <c r="AQ20" s="968"/>
      <c r="AR20" s="968"/>
      <c r="CQ20" s="892"/>
    </row>
    <row r="21" spans="1:95" ht="28.5" thickBot="1" x14ac:dyDescent="0.35">
      <c r="A21" s="1563"/>
      <c r="B21" s="980" t="s">
        <v>416</v>
      </c>
      <c r="C21" s="954">
        <v>1</v>
      </c>
      <c r="D21" s="981">
        <v>1</v>
      </c>
      <c r="E21" s="981">
        <v>1</v>
      </c>
      <c r="F21" s="954" t="s">
        <v>110</v>
      </c>
      <c r="G21" s="967">
        <v>13.4</v>
      </c>
      <c r="H21" s="967"/>
      <c r="I21" s="967" t="s">
        <v>396</v>
      </c>
      <c r="J21" s="967" t="s">
        <v>390</v>
      </c>
      <c r="K21" s="967">
        <v>7.8</v>
      </c>
      <c r="L21" s="967">
        <v>3.5</v>
      </c>
      <c r="M21" s="967" t="s">
        <v>391</v>
      </c>
      <c r="N21" s="967">
        <v>14</v>
      </c>
      <c r="O21" s="967">
        <v>1.75</v>
      </c>
      <c r="P21" s="967" t="s">
        <v>392</v>
      </c>
      <c r="Q21" s="967">
        <v>17.5</v>
      </c>
      <c r="R21" s="968">
        <v>0</v>
      </c>
      <c r="S21" s="968" t="s">
        <v>398</v>
      </c>
      <c r="T21" s="967">
        <v>70</v>
      </c>
      <c r="U21" s="967">
        <v>22.9</v>
      </c>
      <c r="V21" s="967">
        <v>84</v>
      </c>
      <c r="W21" s="967">
        <v>70.524028416213952</v>
      </c>
      <c r="X21" s="967">
        <v>21.721518987341771</v>
      </c>
      <c r="Y21" s="967">
        <v>79.598022852741039</v>
      </c>
      <c r="Z21" s="954">
        <v>0.85</v>
      </c>
      <c r="AA21" s="968">
        <v>0.7</v>
      </c>
      <c r="AB21" s="969"/>
      <c r="AD21" s="947"/>
      <c r="AE21" s="978" t="s">
        <v>634</v>
      </c>
      <c r="AF21" s="975">
        <v>16</v>
      </c>
      <c r="AG21" s="968"/>
      <c r="AH21" s="968">
        <v>30</v>
      </c>
      <c r="AI21" s="968">
        <v>0</v>
      </c>
      <c r="AJ21" s="968">
        <v>12.1</v>
      </c>
      <c r="AK21" s="968">
        <v>3</v>
      </c>
      <c r="AL21" s="968"/>
      <c r="AM21" s="968"/>
      <c r="AN21" s="968"/>
      <c r="AO21" s="968"/>
      <c r="AP21" s="968"/>
      <c r="AQ21" s="968"/>
      <c r="AR21" s="968"/>
      <c r="CQ21" s="892"/>
    </row>
    <row r="22" spans="1:95" ht="28.5" thickBot="1" x14ac:dyDescent="0.35">
      <c r="A22" s="1563"/>
      <c r="B22" s="980" t="s">
        <v>417</v>
      </c>
      <c r="C22" s="954">
        <v>1</v>
      </c>
      <c r="D22" s="981">
        <v>0.6</v>
      </c>
      <c r="E22" s="981">
        <v>0.6</v>
      </c>
      <c r="F22" s="954" t="s">
        <v>110</v>
      </c>
      <c r="G22" s="967">
        <v>7.7</v>
      </c>
      <c r="H22" s="967"/>
      <c r="I22" s="967" t="s">
        <v>396</v>
      </c>
      <c r="J22" s="967" t="s">
        <v>390</v>
      </c>
      <c r="K22" s="967">
        <v>4.5</v>
      </c>
      <c r="L22" s="967">
        <v>2</v>
      </c>
      <c r="M22" s="967" t="s">
        <v>391</v>
      </c>
      <c r="N22" s="967">
        <v>7.4</v>
      </c>
      <c r="O22" s="967">
        <v>1</v>
      </c>
      <c r="P22" s="967" t="s">
        <v>392</v>
      </c>
      <c r="Q22" s="967">
        <v>8.9</v>
      </c>
      <c r="R22" s="968">
        <v>0</v>
      </c>
      <c r="S22" s="968" t="s">
        <v>398</v>
      </c>
      <c r="T22" s="967">
        <v>37</v>
      </c>
      <c r="U22" s="967">
        <v>11.5</v>
      </c>
      <c r="V22" s="967">
        <v>45.6</v>
      </c>
      <c r="W22" s="967">
        <v>35</v>
      </c>
      <c r="X22" s="967">
        <v>12</v>
      </c>
      <c r="Y22" s="967">
        <v>43</v>
      </c>
      <c r="Z22" s="954">
        <v>0.85</v>
      </c>
      <c r="AA22" s="968">
        <v>0.7</v>
      </c>
      <c r="AB22" s="969"/>
      <c r="AD22" s="947"/>
      <c r="AE22" s="978" t="s">
        <v>599</v>
      </c>
      <c r="AF22" s="968">
        <v>17</v>
      </c>
      <c r="AG22" s="968"/>
      <c r="AH22" s="968">
        <v>30</v>
      </c>
      <c r="AI22" s="968">
        <v>0</v>
      </c>
      <c r="AJ22" s="968">
        <v>14.9</v>
      </c>
      <c r="AK22" s="968">
        <v>3</v>
      </c>
      <c r="AL22" s="968"/>
      <c r="AM22" s="968"/>
      <c r="AN22" s="968"/>
      <c r="AO22" s="968"/>
      <c r="AP22" s="968"/>
      <c r="AQ22" s="968"/>
      <c r="AR22" s="968"/>
      <c r="CQ22" s="892"/>
    </row>
    <row r="23" spans="1:95" ht="28.5" thickBot="1" x14ac:dyDescent="0.35">
      <c r="A23" s="1563"/>
      <c r="B23" s="980" t="s">
        <v>418</v>
      </c>
      <c r="C23" s="954">
        <v>1</v>
      </c>
      <c r="D23" s="981">
        <v>0.6</v>
      </c>
      <c r="E23" s="981">
        <v>0.6</v>
      </c>
      <c r="F23" s="954" t="s">
        <v>110</v>
      </c>
      <c r="G23" s="967">
        <v>11.7</v>
      </c>
      <c r="H23" s="967"/>
      <c r="I23" s="967" t="s">
        <v>396</v>
      </c>
      <c r="J23" s="967" t="s">
        <v>390</v>
      </c>
      <c r="K23" s="967">
        <v>6.8</v>
      </c>
      <c r="L23" s="967">
        <v>3</v>
      </c>
      <c r="M23" s="967" t="s">
        <v>391</v>
      </c>
      <c r="N23" s="967">
        <v>11.8</v>
      </c>
      <c r="O23" s="967">
        <v>1.5</v>
      </c>
      <c r="P23" s="967" t="s">
        <v>392</v>
      </c>
      <c r="Q23" s="967">
        <v>14.6</v>
      </c>
      <c r="R23" s="968">
        <v>0</v>
      </c>
      <c r="S23" s="968" t="s">
        <v>398</v>
      </c>
      <c r="T23" s="967">
        <v>56</v>
      </c>
      <c r="U23" s="967">
        <v>18.3</v>
      </c>
      <c r="V23" s="967">
        <v>68.400000000000006</v>
      </c>
      <c r="W23" s="967">
        <v>53</v>
      </c>
      <c r="X23" s="967">
        <v>18</v>
      </c>
      <c r="Y23" s="967">
        <v>64</v>
      </c>
      <c r="Z23" s="954">
        <v>0.85</v>
      </c>
      <c r="AA23" s="968">
        <v>0.7</v>
      </c>
      <c r="AB23" s="969"/>
      <c r="AD23" s="947"/>
      <c r="AE23" s="990" t="s">
        <v>603</v>
      </c>
      <c r="AF23" s="968">
        <v>18</v>
      </c>
      <c r="AG23" s="968"/>
      <c r="AH23" s="510">
        <v>26</v>
      </c>
      <c r="AI23" s="510">
        <v>0</v>
      </c>
      <c r="AJ23" s="510">
        <v>13.7</v>
      </c>
      <c r="AK23" s="510">
        <v>2.4</v>
      </c>
      <c r="AL23" s="510"/>
      <c r="AM23" s="510"/>
      <c r="AN23" s="510"/>
      <c r="AO23" s="510"/>
      <c r="AP23" s="510"/>
      <c r="AQ23" s="510"/>
      <c r="AR23" s="510"/>
      <c r="CQ23" s="892"/>
    </row>
    <row r="24" spans="1:95" ht="28.5" thickBot="1" x14ac:dyDescent="0.35">
      <c r="A24" s="1563"/>
      <c r="B24" s="980" t="s">
        <v>419</v>
      </c>
      <c r="C24" s="954">
        <v>1</v>
      </c>
      <c r="D24" s="981">
        <v>1</v>
      </c>
      <c r="E24" s="981">
        <v>1</v>
      </c>
      <c r="F24" s="954" t="s">
        <v>110</v>
      </c>
      <c r="G24" s="967">
        <v>13.4</v>
      </c>
      <c r="H24" s="967"/>
      <c r="I24" s="967" t="s">
        <v>396</v>
      </c>
      <c r="J24" s="967" t="s">
        <v>390</v>
      </c>
      <c r="K24" s="967">
        <v>7.8</v>
      </c>
      <c r="L24" s="967">
        <v>3.4</v>
      </c>
      <c r="M24" s="967" t="s">
        <v>391</v>
      </c>
      <c r="N24" s="967">
        <v>14</v>
      </c>
      <c r="O24" s="967">
        <v>1.7</v>
      </c>
      <c r="P24" s="967" t="s">
        <v>392</v>
      </c>
      <c r="Q24" s="967">
        <v>17.5</v>
      </c>
      <c r="R24" s="968">
        <v>0</v>
      </c>
      <c r="S24" s="968" t="s">
        <v>398</v>
      </c>
      <c r="T24" s="967">
        <v>64</v>
      </c>
      <c r="U24" s="967">
        <v>20.6</v>
      </c>
      <c r="V24" s="967">
        <v>78</v>
      </c>
      <c r="W24" s="967">
        <v>62</v>
      </c>
      <c r="X24" s="967">
        <v>20</v>
      </c>
      <c r="Y24" s="967">
        <v>73</v>
      </c>
      <c r="Z24" s="954">
        <v>0.85</v>
      </c>
      <c r="AA24" s="968">
        <v>0.7</v>
      </c>
      <c r="AB24" s="969"/>
      <c r="AD24" s="947"/>
      <c r="AE24" s="990" t="s">
        <v>669</v>
      </c>
      <c r="AF24" s="968">
        <v>19</v>
      </c>
      <c r="AG24" s="968"/>
      <c r="AH24" s="510"/>
      <c r="AI24" s="510">
        <v>0</v>
      </c>
      <c r="AJ24" s="510"/>
      <c r="AK24" s="510"/>
      <c r="AL24" s="510"/>
      <c r="AM24" s="510"/>
      <c r="AN24" s="510"/>
      <c r="AO24" s="510"/>
      <c r="AP24" s="510"/>
      <c r="AQ24" s="510"/>
      <c r="AR24" s="510"/>
      <c r="CQ24" s="892"/>
    </row>
    <row r="25" spans="1:95" thickBot="1" x14ac:dyDescent="0.35">
      <c r="A25" s="1563"/>
      <c r="B25" s="980" t="s">
        <v>420</v>
      </c>
      <c r="C25" s="954">
        <v>1</v>
      </c>
      <c r="D25" s="981">
        <v>1</v>
      </c>
      <c r="E25" s="981">
        <v>1</v>
      </c>
      <c r="F25" s="954" t="s">
        <v>110</v>
      </c>
      <c r="G25" s="967">
        <v>19</v>
      </c>
      <c r="H25" s="967"/>
      <c r="I25" s="967" t="s">
        <v>396</v>
      </c>
      <c r="J25" s="967" t="s">
        <v>390</v>
      </c>
      <c r="K25" s="967">
        <v>14.4</v>
      </c>
      <c r="L25" s="967">
        <v>6</v>
      </c>
      <c r="M25" s="967" t="s">
        <v>391</v>
      </c>
      <c r="N25" s="967">
        <v>18.600000000000001</v>
      </c>
      <c r="O25" s="967">
        <v>3</v>
      </c>
      <c r="P25" s="967" t="s">
        <v>392</v>
      </c>
      <c r="Q25" s="967">
        <v>23.4</v>
      </c>
      <c r="R25" s="968">
        <v>0</v>
      </c>
      <c r="S25" s="968" t="s">
        <v>399</v>
      </c>
      <c r="T25" s="967">
        <v>114</v>
      </c>
      <c r="U25" s="967">
        <v>36</v>
      </c>
      <c r="V25" s="967">
        <v>134</v>
      </c>
      <c r="W25" s="967">
        <v>108.15</v>
      </c>
      <c r="X25" s="967">
        <v>32.789999999999992</v>
      </c>
      <c r="Y25" s="967">
        <v>126.73500000000001</v>
      </c>
      <c r="Z25" s="954">
        <v>0.85</v>
      </c>
      <c r="AA25" s="968">
        <v>0.7</v>
      </c>
      <c r="AB25" s="969"/>
      <c r="AD25" s="991" t="s">
        <v>31</v>
      </c>
      <c r="AE25" s="978" t="s">
        <v>635</v>
      </c>
      <c r="AF25" s="971">
        <v>20</v>
      </c>
      <c r="AG25" s="970"/>
      <c r="AH25" s="968">
        <v>19</v>
      </c>
      <c r="AI25" s="968">
        <v>0</v>
      </c>
      <c r="AJ25" s="968">
        <v>4.8099999999999996</v>
      </c>
      <c r="AK25" s="968">
        <v>1.77</v>
      </c>
      <c r="AL25" s="968"/>
      <c r="AM25" s="968"/>
      <c r="AN25" s="968"/>
      <c r="AO25" s="968"/>
      <c r="AP25" s="968"/>
      <c r="AQ25" s="968"/>
      <c r="AR25" s="968"/>
      <c r="CQ25" s="892"/>
    </row>
    <row r="26" spans="1:95" thickBot="1" x14ac:dyDescent="0.35">
      <c r="A26" s="1563"/>
      <c r="B26" s="980" t="s">
        <v>421</v>
      </c>
      <c r="C26" s="954">
        <v>1</v>
      </c>
      <c r="D26" s="981">
        <v>1</v>
      </c>
      <c r="E26" s="981">
        <v>1</v>
      </c>
      <c r="F26" s="954" t="s">
        <v>110</v>
      </c>
      <c r="G26" s="510">
        <v>19.5</v>
      </c>
      <c r="H26" s="510"/>
      <c r="I26" s="992" t="s">
        <v>396</v>
      </c>
      <c r="J26" s="967" t="s">
        <v>390</v>
      </c>
      <c r="K26" s="510">
        <v>14.7</v>
      </c>
      <c r="L26" s="510">
        <v>6.2</v>
      </c>
      <c r="M26" s="967" t="s">
        <v>391</v>
      </c>
      <c r="N26" s="510">
        <v>19</v>
      </c>
      <c r="O26" s="510">
        <v>3.1</v>
      </c>
      <c r="P26" s="967" t="s">
        <v>392</v>
      </c>
      <c r="Q26" s="510">
        <v>23.9</v>
      </c>
      <c r="R26" s="510">
        <v>0</v>
      </c>
      <c r="S26" s="993" t="e">
        <v>#VALUE!</v>
      </c>
      <c r="T26" s="992">
        <v>121.5</v>
      </c>
      <c r="U26" s="992">
        <v>39.5</v>
      </c>
      <c r="V26" s="992">
        <v>138</v>
      </c>
      <c r="W26" s="992">
        <v>109.77000000000001</v>
      </c>
      <c r="X26" s="992">
        <v>33.624999999999993</v>
      </c>
      <c r="Y26" s="992">
        <v>128.85500000000002</v>
      </c>
      <c r="Z26" s="954">
        <v>0.85</v>
      </c>
      <c r="AA26" s="968">
        <v>0.7</v>
      </c>
      <c r="AB26" s="994"/>
      <c r="AD26" s="995"/>
      <c r="AE26" s="978" t="s">
        <v>636</v>
      </c>
      <c r="AF26" s="975">
        <v>21</v>
      </c>
      <c r="AG26" s="975"/>
      <c r="AH26" s="968">
        <v>128</v>
      </c>
      <c r="AI26" s="968">
        <v>0</v>
      </c>
      <c r="AJ26" s="968">
        <v>0.9</v>
      </c>
      <c r="AK26" s="968">
        <v>60.3</v>
      </c>
      <c r="AL26" s="968"/>
      <c r="AM26" s="968"/>
      <c r="AN26" s="968"/>
      <c r="AO26" s="968"/>
      <c r="AP26" s="968"/>
      <c r="AQ26" s="968"/>
      <c r="AR26" s="968"/>
      <c r="CQ26" s="892"/>
    </row>
    <row r="27" spans="1:95" thickBot="1" x14ac:dyDescent="0.35">
      <c r="A27" s="1563"/>
      <c r="B27" s="980" t="s">
        <v>422</v>
      </c>
      <c r="C27" s="954">
        <v>1</v>
      </c>
      <c r="D27" s="981">
        <v>1</v>
      </c>
      <c r="E27" s="981">
        <v>1</v>
      </c>
      <c r="F27" s="954" t="s">
        <v>110</v>
      </c>
      <c r="G27" s="967">
        <v>20</v>
      </c>
      <c r="H27" s="967"/>
      <c r="I27" s="967" t="s">
        <v>396</v>
      </c>
      <c r="J27" s="967" t="s">
        <v>390</v>
      </c>
      <c r="K27" s="967">
        <v>15</v>
      </c>
      <c r="L27" s="967">
        <v>6.4</v>
      </c>
      <c r="M27" s="967" t="s">
        <v>391</v>
      </c>
      <c r="N27" s="967">
        <v>19.399999999999999</v>
      </c>
      <c r="O27" s="967">
        <v>3.2</v>
      </c>
      <c r="P27" s="967" t="s">
        <v>392</v>
      </c>
      <c r="Q27" s="967">
        <v>24.4</v>
      </c>
      <c r="R27" s="968">
        <v>0</v>
      </c>
      <c r="S27" s="968" t="s">
        <v>399</v>
      </c>
      <c r="T27" s="967">
        <v>129</v>
      </c>
      <c r="U27" s="967">
        <v>43</v>
      </c>
      <c r="V27" s="967">
        <v>142</v>
      </c>
      <c r="W27" s="967">
        <v>111.39000000000001</v>
      </c>
      <c r="X27" s="967">
        <v>34.459999999999994</v>
      </c>
      <c r="Y27" s="967">
        <v>130.97500000000002</v>
      </c>
      <c r="Z27" s="954">
        <v>0.85</v>
      </c>
      <c r="AA27" s="968">
        <v>0.7</v>
      </c>
      <c r="AB27" s="969"/>
      <c r="AD27" s="947"/>
      <c r="AE27" s="978" t="s">
        <v>669</v>
      </c>
      <c r="AF27" s="968">
        <v>22</v>
      </c>
      <c r="AG27" s="968"/>
      <c r="AH27" s="968">
        <v>0</v>
      </c>
      <c r="AI27" s="968">
        <v>0</v>
      </c>
      <c r="AJ27" s="968">
        <v>0</v>
      </c>
      <c r="AK27" s="968">
        <v>0</v>
      </c>
      <c r="AL27" s="968"/>
      <c r="AM27" s="968"/>
      <c r="AN27" s="968"/>
      <c r="AO27" s="968"/>
      <c r="AP27" s="968"/>
      <c r="AQ27" s="968"/>
      <c r="AR27" s="968"/>
      <c r="CQ27" s="892"/>
    </row>
    <row r="28" spans="1:95" thickBot="1" x14ac:dyDescent="0.35">
      <c r="A28" s="1563"/>
      <c r="B28" s="980" t="s">
        <v>423</v>
      </c>
      <c r="C28" s="954">
        <v>1</v>
      </c>
      <c r="D28" s="981">
        <v>1</v>
      </c>
      <c r="E28" s="981">
        <v>1</v>
      </c>
      <c r="F28" s="954" t="s">
        <v>110</v>
      </c>
      <c r="G28" s="510">
        <v>20.5</v>
      </c>
      <c r="H28" s="510"/>
      <c r="I28" s="992" t="s">
        <v>396</v>
      </c>
      <c r="J28" s="967" t="s">
        <v>390</v>
      </c>
      <c r="K28" s="510">
        <v>15.5</v>
      </c>
      <c r="L28" s="510">
        <v>6.6</v>
      </c>
      <c r="M28" s="967" t="s">
        <v>391</v>
      </c>
      <c r="N28" s="510">
        <v>19.799999999999997</v>
      </c>
      <c r="O28" s="510">
        <v>3.3</v>
      </c>
      <c r="P28" s="967" t="s">
        <v>392</v>
      </c>
      <c r="Q28" s="510">
        <v>24.9</v>
      </c>
      <c r="R28" s="510">
        <v>0</v>
      </c>
      <c r="S28" s="993" t="e">
        <v>#VALUE!</v>
      </c>
      <c r="T28" s="992">
        <v>136</v>
      </c>
      <c r="U28" s="992">
        <v>45</v>
      </c>
      <c r="V28" s="992">
        <v>146</v>
      </c>
      <c r="W28" s="992">
        <v>112.39500000000001</v>
      </c>
      <c r="X28" s="992">
        <v>35.044999999999995</v>
      </c>
      <c r="Y28" s="992">
        <v>132.43</v>
      </c>
      <c r="Z28" s="954">
        <v>0.85</v>
      </c>
      <c r="AA28" s="968">
        <v>0.7</v>
      </c>
      <c r="AB28" s="994"/>
      <c r="AD28" s="947"/>
      <c r="AE28" s="978" t="s">
        <v>796</v>
      </c>
      <c r="AF28" s="968">
        <v>23</v>
      </c>
      <c r="AG28" s="968"/>
      <c r="AH28" s="968">
        <v>4.8600000000000003</v>
      </c>
      <c r="AI28" s="968">
        <v>0</v>
      </c>
      <c r="AJ28" s="968">
        <v>2.2999999999999998</v>
      </c>
      <c r="AK28" s="968">
        <v>1.8</v>
      </c>
      <c r="AL28" s="968"/>
      <c r="AM28" s="968"/>
      <c r="AN28" s="968"/>
      <c r="AO28" s="968"/>
      <c r="AP28" s="968"/>
      <c r="AQ28" s="968">
        <v>3.1</v>
      </c>
      <c r="AR28" s="968"/>
      <c r="CQ28" s="892"/>
    </row>
    <row r="29" spans="1:95" thickBot="1" x14ac:dyDescent="0.35">
      <c r="A29" s="1563"/>
      <c r="B29" s="954" t="s">
        <v>424</v>
      </c>
      <c r="C29" s="954">
        <v>1</v>
      </c>
      <c r="D29" s="966">
        <v>1</v>
      </c>
      <c r="E29" s="966">
        <v>1</v>
      </c>
      <c r="F29" s="954" t="s">
        <v>110</v>
      </c>
      <c r="G29" s="967">
        <v>21</v>
      </c>
      <c r="H29" s="967"/>
      <c r="I29" s="967" t="s">
        <v>396</v>
      </c>
      <c r="J29" s="967" t="s">
        <v>390</v>
      </c>
      <c r="K29" s="967">
        <v>16</v>
      </c>
      <c r="L29" s="967">
        <v>6.8</v>
      </c>
      <c r="M29" s="967" t="s">
        <v>391</v>
      </c>
      <c r="N29" s="967">
        <v>20.2</v>
      </c>
      <c r="O29" s="967">
        <v>3.4</v>
      </c>
      <c r="P29" s="967" t="s">
        <v>392</v>
      </c>
      <c r="Q29" s="967">
        <v>25.4</v>
      </c>
      <c r="R29" s="968">
        <v>0</v>
      </c>
      <c r="S29" s="968" t="s">
        <v>399</v>
      </c>
      <c r="T29" s="967">
        <v>143</v>
      </c>
      <c r="U29" s="967">
        <v>47</v>
      </c>
      <c r="V29" s="967">
        <v>150</v>
      </c>
      <c r="W29" s="967">
        <v>113.4</v>
      </c>
      <c r="X29" s="967">
        <v>35.629999999999995</v>
      </c>
      <c r="Y29" s="967">
        <v>133.88500000000002</v>
      </c>
      <c r="Z29" s="954">
        <v>0.85</v>
      </c>
      <c r="AA29" s="968">
        <v>0.7</v>
      </c>
      <c r="AB29" s="969"/>
      <c r="AD29" s="947"/>
      <c r="AE29" s="978" t="s">
        <v>809</v>
      </c>
      <c r="AF29" s="968">
        <v>24</v>
      </c>
      <c r="AG29" s="968"/>
      <c r="AH29" s="968">
        <v>4.9400000000000004</v>
      </c>
      <c r="AI29" s="968"/>
      <c r="AJ29" s="968">
        <v>2.2999999999999998</v>
      </c>
      <c r="AK29" s="968">
        <v>1.8</v>
      </c>
      <c r="AL29" s="968"/>
      <c r="AM29" s="968"/>
      <c r="AN29" s="968"/>
      <c r="AO29" s="968"/>
      <c r="AP29" s="968"/>
      <c r="AQ29" s="968">
        <v>3.15</v>
      </c>
      <c r="AR29" s="968"/>
      <c r="CQ29" s="892"/>
    </row>
    <row r="30" spans="1:95" thickBot="1" x14ac:dyDescent="0.35">
      <c r="A30" s="1563"/>
      <c r="B30" s="954" t="s">
        <v>425</v>
      </c>
      <c r="C30" s="954">
        <v>1</v>
      </c>
      <c r="D30" s="966">
        <v>1</v>
      </c>
      <c r="E30" s="966">
        <v>1</v>
      </c>
      <c r="F30" s="954" t="s">
        <v>110</v>
      </c>
      <c r="G30" s="967">
        <v>19</v>
      </c>
      <c r="H30" s="967"/>
      <c r="I30" s="967" t="s">
        <v>396</v>
      </c>
      <c r="J30" s="967" t="s">
        <v>390</v>
      </c>
      <c r="K30" s="967">
        <v>14.4</v>
      </c>
      <c r="L30" s="967">
        <v>6</v>
      </c>
      <c r="M30" s="967" t="s">
        <v>391</v>
      </c>
      <c r="N30" s="967">
        <v>18.600000000000001</v>
      </c>
      <c r="O30" s="967">
        <v>3</v>
      </c>
      <c r="P30" s="967" t="s">
        <v>392</v>
      </c>
      <c r="Q30" s="967">
        <v>23.4</v>
      </c>
      <c r="R30" s="968">
        <v>0</v>
      </c>
      <c r="S30" s="968" t="s">
        <v>399</v>
      </c>
      <c r="T30" s="967">
        <v>109</v>
      </c>
      <c r="U30" s="967">
        <v>37</v>
      </c>
      <c r="V30" s="967">
        <v>129</v>
      </c>
      <c r="W30" s="967">
        <v>97.52000000000001</v>
      </c>
      <c r="X30" s="967">
        <v>30.82</v>
      </c>
      <c r="Y30" s="967">
        <v>120.44</v>
      </c>
      <c r="Z30" s="954">
        <v>0.85</v>
      </c>
      <c r="AA30" s="968">
        <v>0.7</v>
      </c>
      <c r="AB30" s="969"/>
      <c r="AD30" s="947"/>
      <c r="AE30" s="978" t="s">
        <v>797</v>
      </c>
      <c r="AF30" s="971">
        <v>25</v>
      </c>
      <c r="AG30" s="968"/>
      <c r="AH30" s="968">
        <v>5.0199999999999996</v>
      </c>
      <c r="AI30" s="968">
        <v>0</v>
      </c>
      <c r="AJ30" s="968">
        <v>2.2999999999999998</v>
      </c>
      <c r="AK30" s="968">
        <v>1.8</v>
      </c>
      <c r="AL30" s="968"/>
      <c r="AM30" s="968"/>
      <c r="AN30" s="968"/>
      <c r="AO30" s="968"/>
      <c r="AP30" s="968"/>
      <c r="AQ30" s="968">
        <v>3.2</v>
      </c>
      <c r="AR30" s="968"/>
      <c r="CQ30" s="892"/>
    </row>
    <row r="31" spans="1:95" thickBot="1" x14ac:dyDescent="0.35">
      <c r="A31" s="1563"/>
      <c r="B31" s="980" t="s">
        <v>426</v>
      </c>
      <c r="C31" s="954">
        <v>1</v>
      </c>
      <c r="D31" s="981">
        <v>1</v>
      </c>
      <c r="E31" s="981">
        <v>1</v>
      </c>
      <c r="F31" s="954" t="s">
        <v>110</v>
      </c>
      <c r="G31" s="510">
        <v>19.5</v>
      </c>
      <c r="H31" s="510"/>
      <c r="I31" s="992" t="s">
        <v>396</v>
      </c>
      <c r="J31" s="967" t="s">
        <v>390</v>
      </c>
      <c r="K31" s="510">
        <v>14.7</v>
      </c>
      <c r="L31" s="510">
        <v>6.2</v>
      </c>
      <c r="M31" s="967" t="s">
        <v>391</v>
      </c>
      <c r="N31" s="510">
        <v>19</v>
      </c>
      <c r="O31" s="510">
        <v>3.1</v>
      </c>
      <c r="P31" s="967" t="s">
        <v>392</v>
      </c>
      <c r="Q31" s="510">
        <v>23.9</v>
      </c>
      <c r="R31" s="510">
        <v>0</v>
      </c>
      <c r="S31" s="993" t="e">
        <v>#VALUE!</v>
      </c>
      <c r="T31" s="992">
        <v>116.5</v>
      </c>
      <c r="U31" s="992">
        <v>40</v>
      </c>
      <c r="V31" s="992">
        <v>131.5</v>
      </c>
      <c r="W31" s="992">
        <v>97.5</v>
      </c>
      <c r="X31" s="992">
        <v>31.060000000000002</v>
      </c>
      <c r="Y31" s="992">
        <v>120.09</v>
      </c>
      <c r="Z31" s="954">
        <v>0.85</v>
      </c>
      <c r="AA31" s="968">
        <v>0.7</v>
      </c>
      <c r="AB31" s="994"/>
      <c r="AD31" s="947"/>
      <c r="AE31" s="978" t="s">
        <v>810</v>
      </c>
      <c r="AF31" s="975">
        <v>26</v>
      </c>
      <c r="AG31" s="968"/>
      <c r="AH31" s="968">
        <v>5.0949999999999998</v>
      </c>
      <c r="AI31" s="968">
        <v>0</v>
      </c>
      <c r="AJ31" s="968">
        <v>2.2999999999999998</v>
      </c>
      <c r="AK31" s="968">
        <v>1.8</v>
      </c>
      <c r="AL31" s="968"/>
      <c r="AM31" s="968"/>
      <c r="AN31" s="968"/>
      <c r="AO31" s="968"/>
      <c r="AP31" s="968"/>
      <c r="AQ31" s="968">
        <v>3.25</v>
      </c>
      <c r="AR31" s="968"/>
      <c r="CQ31" s="892"/>
    </row>
    <row r="32" spans="1:95" thickBot="1" x14ac:dyDescent="0.35">
      <c r="A32" s="1563"/>
      <c r="B32" s="954" t="s">
        <v>427</v>
      </c>
      <c r="C32" s="954">
        <v>1</v>
      </c>
      <c r="D32" s="966">
        <v>1</v>
      </c>
      <c r="E32" s="966">
        <v>1</v>
      </c>
      <c r="F32" s="954" t="s">
        <v>110</v>
      </c>
      <c r="G32" s="967">
        <v>20</v>
      </c>
      <c r="H32" s="967"/>
      <c r="I32" s="967" t="s">
        <v>396</v>
      </c>
      <c r="J32" s="967" t="s">
        <v>390</v>
      </c>
      <c r="K32" s="967">
        <v>15</v>
      </c>
      <c r="L32" s="967">
        <v>6.4</v>
      </c>
      <c r="M32" s="967" t="s">
        <v>391</v>
      </c>
      <c r="N32" s="967">
        <v>19.399999999999999</v>
      </c>
      <c r="O32" s="967">
        <v>3.2</v>
      </c>
      <c r="P32" s="967" t="s">
        <v>392</v>
      </c>
      <c r="Q32" s="967">
        <v>24.4</v>
      </c>
      <c r="R32" s="968">
        <v>0</v>
      </c>
      <c r="S32" s="968" t="s">
        <v>399</v>
      </c>
      <c r="T32" s="967">
        <v>124</v>
      </c>
      <c r="U32" s="967">
        <v>43</v>
      </c>
      <c r="V32" s="967">
        <v>134</v>
      </c>
      <c r="W32" s="967">
        <v>97.47999999999999</v>
      </c>
      <c r="X32" s="967">
        <v>31.3</v>
      </c>
      <c r="Y32" s="967">
        <v>119.74000000000001</v>
      </c>
      <c r="Z32" s="954">
        <v>0.85</v>
      </c>
      <c r="AA32" s="968">
        <v>0.7</v>
      </c>
      <c r="AB32" s="969"/>
      <c r="AD32" s="947"/>
      <c r="AE32" s="978" t="s">
        <v>798</v>
      </c>
      <c r="AF32" s="968">
        <v>27</v>
      </c>
      <c r="AG32" s="968"/>
      <c r="AH32" s="968">
        <v>5.17</v>
      </c>
      <c r="AI32" s="968">
        <v>0</v>
      </c>
      <c r="AJ32" s="968">
        <v>2.2999999999999998</v>
      </c>
      <c r="AK32" s="968">
        <v>1.8</v>
      </c>
      <c r="AL32" s="968"/>
      <c r="AM32" s="968"/>
      <c r="AN32" s="968"/>
      <c r="AO32" s="968"/>
      <c r="AP32" s="968"/>
      <c r="AQ32" s="968">
        <v>3.3</v>
      </c>
      <c r="AR32" s="968"/>
      <c r="CQ32" s="892"/>
    </row>
    <row r="33" spans="1:44" thickBot="1" x14ac:dyDescent="0.35">
      <c r="A33" s="1563"/>
      <c r="B33" s="980" t="s">
        <v>428</v>
      </c>
      <c r="C33" s="954">
        <v>1</v>
      </c>
      <c r="D33" s="981">
        <v>1</v>
      </c>
      <c r="E33" s="981">
        <v>1</v>
      </c>
      <c r="F33" s="954" t="s">
        <v>110</v>
      </c>
      <c r="G33" s="510">
        <v>20.5</v>
      </c>
      <c r="H33" s="510"/>
      <c r="I33" s="992" t="s">
        <v>396</v>
      </c>
      <c r="J33" s="967" t="s">
        <v>390</v>
      </c>
      <c r="K33" s="510">
        <v>15.5</v>
      </c>
      <c r="L33" s="510">
        <v>6.6</v>
      </c>
      <c r="M33" s="967" t="s">
        <v>391</v>
      </c>
      <c r="N33" s="510">
        <v>19.799999999999997</v>
      </c>
      <c r="O33" s="510">
        <v>3.3</v>
      </c>
      <c r="P33" s="967" t="s">
        <v>392</v>
      </c>
      <c r="Q33" s="510">
        <v>24.9</v>
      </c>
      <c r="R33" s="510">
        <v>0</v>
      </c>
      <c r="S33" s="993" t="e">
        <v>#VALUE!</v>
      </c>
      <c r="T33" s="992">
        <v>132.5</v>
      </c>
      <c r="U33" s="992">
        <v>45.5</v>
      </c>
      <c r="V33" s="992">
        <v>138.5</v>
      </c>
      <c r="W33" s="992">
        <v>99.325000000000003</v>
      </c>
      <c r="X33" s="992">
        <v>32.049999999999997</v>
      </c>
      <c r="Y33" s="992">
        <v>121.73500000000001</v>
      </c>
      <c r="Z33" s="954">
        <v>0.85</v>
      </c>
      <c r="AA33" s="968">
        <v>0.7</v>
      </c>
      <c r="AB33" s="994"/>
      <c r="AD33" s="947"/>
      <c r="AE33" s="978" t="s">
        <v>811</v>
      </c>
      <c r="AF33" s="968">
        <v>28</v>
      </c>
      <c r="AG33" s="968"/>
      <c r="AH33" s="968">
        <v>5.25</v>
      </c>
      <c r="AI33" s="968">
        <v>0</v>
      </c>
      <c r="AJ33" s="968">
        <v>2.2999999999999998</v>
      </c>
      <c r="AK33" s="968">
        <v>1.8</v>
      </c>
      <c r="AL33" s="968"/>
      <c r="AM33" s="968"/>
      <c r="AN33" s="968"/>
      <c r="AO33" s="968"/>
      <c r="AP33" s="968"/>
      <c r="AQ33" s="968">
        <v>3.35</v>
      </c>
      <c r="AR33" s="968"/>
    </row>
    <row r="34" spans="1:44" thickBot="1" x14ac:dyDescent="0.35">
      <c r="A34" s="1563"/>
      <c r="B34" s="954" t="s">
        <v>429</v>
      </c>
      <c r="C34" s="954">
        <v>1</v>
      </c>
      <c r="D34" s="966">
        <v>1</v>
      </c>
      <c r="E34" s="966">
        <v>1</v>
      </c>
      <c r="F34" s="954" t="s">
        <v>110</v>
      </c>
      <c r="G34" s="967">
        <v>21</v>
      </c>
      <c r="H34" s="967"/>
      <c r="I34" s="967" t="s">
        <v>396</v>
      </c>
      <c r="J34" s="967" t="s">
        <v>390</v>
      </c>
      <c r="K34" s="967">
        <v>16</v>
      </c>
      <c r="L34" s="967">
        <v>6.8</v>
      </c>
      <c r="M34" s="967" t="s">
        <v>391</v>
      </c>
      <c r="N34" s="967">
        <v>20.2</v>
      </c>
      <c r="O34" s="967">
        <v>3.4</v>
      </c>
      <c r="P34" s="967" t="s">
        <v>392</v>
      </c>
      <c r="Q34" s="967">
        <v>25.4</v>
      </c>
      <c r="R34" s="968">
        <v>0</v>
      </c>
      <c r="S34" s="968" t="s">
        <v>399</v>
      </c>
      <c r="T34" s="967">
        <v>141</v>
      </c>
      <c r="U34" s="967">
        <v>48</v>
      </c>
      <c r="V34" s="967">
        <v>143</v>
      </c>
      <c r="W34" s="967">
        <v>101.17000000000002</v>
      </c>
      <c r="X34" s="967">
        <v>32.799999999999997</v>
      </c>
      <c r="Y34" s="967">
        <v>123.73</v>
      </c>
      <c r="Z34" s="954">
        <v>0.85</v>
      </c>
      <c r="AA34" s="968">
        <v>0.7</v>
      </c>
      <c r="AB34" s="969"/>
      <c r="AD34" s="947"/>
      <c r="AE34" s="978" t="s">
        <v>799</v>
      </c>
      <c r="AF34" s="968">
        <v>29</v>
      </c>
      <c r="AG34" s="968"/>
      <c r="AH34" s="968">
        <v>5.33</v>
      </c>
      <c r="AI34" s="968">
        <v>0</v>
      </c>
      <c r="AJ34" s="968">
        <v>2.2999999999999998</v>
      </c>
      <c r="AK34" s="968">
        <v>1.8</v>
      </c>
      <c r="AL34" s="968"/>
      <c r="AM34" s="968"/>
      <c r="AN34" s="968"/>
      <c r="AO34" s="968"/>
      <c r="AP34" s="968"/>
      <c r="AQ34" s="968">
        <v>3.4</v>
      </c>
      <c r="AR34" s="968"/>
    </row>
    <row r="35" spans="1:44" thickBot="1" x14ac:dyDescent="0.35">
      <c r="A35" s="1563"/>
      <c r="B35" s="980" t="s">
        <v>430</v>
      </c>
      <c r="C35" s="954">
        <v>1</v>
      </c>
      <c r="D35" s="981">
        <v>1</v>
      </c>
      <c r="E35" s="981">
        <v>1</v>
      </c>
      <c r="F35" s="954" t="s">
        <v>110</v>
      </c>
      <c r="G35" s="992">
        <v>19</v>
      </c>
      <c r="H35" s="992"/>
      <c r="I35" s="992" t="s">
        <v>396</v>
      </c>
      <c r="J35" s="967" t="s">
        <v>390</v>
      </c>
      <c r="K35" s="992">
        <v>14.4</v>
      </c>
      <c r="L35" s="992">
        <v>6</v>
      </c>
      <c r="M35" s="967" t="s">
        <v>391</v>
      </c>
      <c r="N35" s="992">
        <v>18.600000000000001</v>
      </c>
      <c r="O35" s="992">
        <v>3</v>
      </c>
      <c r="P35" s="967" t="s">
        <v>392</v>
      </c>
      <c r="Q35" s="992">
        <v>23.4</v>
      </c>
      <c r="R35" s="510">
        <v>0</v>
      </c>
      <c r="S35" s="993" t="e">
        <v>#VALUE!</v>
      </c>
      <c r="T35" s="992">
        <v>108.5</v>
      </c>
      <c r="U35" s="992">
        <v>36.5</v>
      </c>
      <c r="V35" s="992">
        <v>121.5</v>
      </c>
      <c r="W35" s="992">
        <v>96.814999999999998</v>
      </c>
      <c r="X35" s="992">
        <v>30.454999999999995</v>
      </c>
      <c r="Y35" s="992">
        <v>112.87500000000001</v>
      </c>
      <c r="Z35" s="954">
        <v>0.85</v>
      </c>
      <c r="AA35" s="968">
        <v>0.7</v>
      </c>
      <c r="AB35" s="994"/>
      <c r="AD35" s="947"/>
      <c r="AE35" s="978" t="s">
        <v>812</v>
      </c>
      <c r="AF35" s="971">
        <v>30</v>
      </c>
      <c r="AG35" s="968"/>
      <c r="AH35" s="968">
        <v>5.41</v>
      </c>
      <c r="AI35" s="968">
        <v>0</v>
      </c>
      <c r="AJ35" s="968">
        <v>2.2999999999999998</v>
      </c>
      <c r="AK35" s="968">
        <v>1.8</v>
      </c>
      <c r="AL35" s="968"/>
      <c r="AM35" s="968"/>
      <c r="AN35" s="968"/>
      <c r="AO35" s="968"/>
      <c r="AP35" s="968"/>
      <c r="AQ35" s="968">
        <v>3.45</v>
      </c>
      <c r="AR35" s="968"/>
    </row>
    <row r="36" spans="1:44" thickBot="1" x14ac:dyDescent="0.35">
      <c r="A36" s="1563"/>
      <c r="B36" s="954" t="s">
        <v>431</v>
      </c>
      <c r="C36" s="954">
        <v>1</v>
      </c>
      <c r="D36" s="966">
        <v>1</v>
      </c>
      <c r="E36" s="966">
        <v>1</v>
      </c>
      <c r="F36" s="954" t="s">
        <v>110</v>
      </c>
      <c r="G36" s="967">
        <v>19.5</v>
      </c>
      <c r="H36" s="967"/>
      <c r="I36" s="967" t="s">
        <v>396</v>
      </c>
      <c r="J36" s="967" t="s">
        <v>390</v>
      </c>
      <c r="K36" s="967">
        <v>14.7</v>
      </c>
      <c r="L36" s="967">
        <v>6.2</v>
      </c>
      <c r="M36" s="967" t="s">
        <v>391</v>
      </c>
      <c r="N36" s="967">
        <v>19</v>
      </c>
      <c r="O36" s="967">
        <v>3.1</v>
      </c>
      <c r="P36" s="967" t="s">
        <v>392</v>
      </c>
      <c r="Q36" s="967">
        <v>23.9</v>
      </c>
      <c r="R36" s="968">
        <v>0</v>
      </c>
      <c r="S36" s="984" t="e">
        <v>#VALUE!</v>
      </c>
      <c r="T36" s="967">
        <v>115.75</v>
      </c>
      <c r="U36" s="967">
        <v>39.5</v>
      </c>
      <c r="V36" s="967">
        <v>126.25</v>
      </c>
      <c r="W36" s="967">
        <v>99.382500000000007</v>
      </c>
      <c r="X36" s="967">
        <v>31.462499999999995</v>
      </c>
      <c r="Y36" s="967">
        <v>115.90875000000001</v>
      </c>
      <c r="Z36" s="954">
        <v>0.85</v>
      </c>
      <c r="AA36" s="968">
        <v>0.7</v>
      </c>
      <c r="AB36" s="969"/>
      <c r="AD36" s="947"/>
      <c r="AE36" s="978" t="s">
        <v>800</v>
      </c>
      <c r="AF36" s="975">
        <v>31</v>
      </c>
      <c r="AG36" s="968"/>
      <c r="AH36" s="968">
        <v>5.49</v>
      </c>
      <c r="AI36" s="968">
        <v>0</v>
      </c>
      <c r="AJ36" s="968">
        <v>2.2999999999999998</v>
      </c>
      <c r="AK36" s="968">
        <v>1.8</v>
      </c>
      <c r="AL36" s="968"/>
      <c r="AM36" s="968"/>
      <c r="AN36" s="968"/>
      <c r="AO36" s="968"/>
      <c r="AP36" s="968"/>
      <c r="AQ36" s="968">
        <v>3.5</v>
      </c>
      <c r="AR36" s="968"/>
    </row>
    <row r="37" spans="1:44" thickBot="1" x14ac:dyDescent="0.35">
      <c r="A37" s="1563"/>
      <c r="B37" s="954" t="s">
        <v>432</v>
      </c>
      <c r="C37" s="954">
        <v>1</v>
      </c>
      <c r="D37" s="966">
        <v>1</v>
      </c>
      <c r="E37" s="966">
        <v>1</v>
      </c>
      <c r="F37" s="954" t="s">
        <v>110</v>
      </c>
      <c r="G37" s="967">
        <v>20</v>
      </c>
      <c r="H37" s="967"/>
      <c r="I37" s="967" t="s">
        <v>396</v>
      </c>
      <c r="J37" s="967" t="s">
        <v>390</v>
      </c>
      <c r="K37" s="967">
        <v>15</v>
      </c>
      <c r="L37" s="967">
        <v>6.4</v>
      </c>
      <c r="M37" s="967" t="s">
        <v>391</v>
      </c>
      <c r="N37" s="967">
        <v>19.399999999999999</v>
      </c>
      <c r="O37" s="967">
        <v>3.2</v>
      </c>
      <c r="P37" s="967" t="s">
        <v>392</v>
      </c>
      <c r="Q37" s="967">
        <v>24.4</v>
      </c>
      <c r="R37" s="968">
        <v>0</v>
      </c>
      <c r="S37" s="984" t="e">
        <v>#VALUE!</v>
      </c>
      <c r="T37" s="967">
        <v>123</v>
      </c>
      <c r="U37" s="967">
        <v>42.5</v>
      </c>
      <c r="V37" s="967">
        <v>131</v>
      </c>
      <c r="W37" s="967">
        <v>101.95</v>
      </c>
      <c r="X37" s="967">
        <v>32.47</v>
      </c>
      <c r="Y37" s="967">
        <v>118.94250000000001</v>
      </c>
      <c r="Z37" s="954">
        <v>0.85</v>
      </c>
      <c r="AA37" s="968">
        <v>0.7</v>
      </c>
      <c r="AB37" s="969"/>
      <c r="AD37" s="947"/>
      <c r="AE37" s="978" t="s">
        <v>813</v>
      </c>
      <c r="AF37" s="968">
        <v>32</v>
      </c>
      <c r="AG37" s="968"/>
      <c r="AH37" s="968">
        <v>5.57</v>
      </c>
      <c r="AI37" s="968">
        <v>0</v>
      </c>
      <c r="AJ37" s="968">
        <v>2.2999999999999998</v>
      </c>
      <c r="AK37" s="968">
        <v>1.8</v>
      </c>
      <c r="AL37" s="968"/>
      <c r="AM37" s="968"/>
      <c r="AN37" s="968"/>
      <c r="AO37" s="968"/>
      <c r="AP37" s="968"/>
      <c r="AQ37" s="968">
        <v>3.55</v>
      </c>
      <c r="AR37" s="968"/>
    </row>
    <row r="38" spans="1:44" thickBot="1" x14ac:dyDescent="0.35">
      <c r="A38" s="1563"/>
      <c r="B38" s="954" t="s">
        <v>433</v>
      </c>
      <c r="C38" s="954">
        <v>1</v>
      </c>
      <c r="D38" s="966">
        <v>1</v>
      </c>
      <c r="E38" s="966">
        <v>1</v>
      </c>
      <c r="F38" s="954" t="s">
        <v>110</v>
      </c>
      <c r="G38" s="967">
        <v>20.5</v>
      </c>
      <c r="H38" s="967"/>
      <c r="I38" s="967" t="s">
        <v>396</v>
      </c>
      <c r="J38" s="967" t="s">
        <v>390</v>
      </c>
      <c r="K38" s="967">
        <v>15.5</v>
      </c>
      <c r="L38" s="967">
        <v>6.6</v>
      </c>
      <c r="M38" s="967" t="s">
        <v>391</v>
      </c>
      <c r="N38" s="967">
        <v>19.799999999999997</v>
      </c>
      <c r="O38" s="967">
        <v>3.3</v>
      </c>
      <c r="P38" s="967" t="s">
        <v>392</v>
      </c>
      <c r="Q38" s="967">
        <v>24.9</v>
      </c>
      <c r="R38" s="968">
        <v>0</v>
      </c>
      <c r="S38" s="984" t="e">
        <v>#VALUE!</v>
      </c>
      <c r="T38" s="967">
        <v>130.75</v>
      </c>
      <c r="U38" s="967">
        <v>44.75</v>
      </c>
      <c r="V38" s="967">
        <v>135.75</v>
      </c>
      <c r="W38" s="967">
        <v>103.8575</v>
      </c>
      <c r="X38" s="967">
        <v>33.269999999999996</v>
      </c>
      <c r="Y38" s="967">
        <v>121.37375</v>
      </c>
      <c r="Z38" s="954">
        <v>0.85</v>
      </c>
      <c r="AA38" s="968">
        <v>0.7</v>
      </c>
      <c r="AB38" s="969"/>
      <c r="AD38" s="947"/>
      <c r="AE38" s="978" t="s">
        <v>814</v>
      </c>
      <c r="AF38" s="968">
        <v>33</v>
      </c>
      <c r="AG38" s="968"/>
      <c r="AH38" s="968">
        <v>5.65</v>
      </c>
      <c r="AI38" s="968">
        <v>0</v>
      </c>
      <c r="AJ38" s="968">
        <v>2.2999999999999998</v>
      </c>
      <c r="AK38" s="968">
        <v>1.8</v>
      </c>
      <c r="AL38" s="968"/>
      <c r="AM38" s="968"/>
      <c r="AN38" s="968"/>
      <c r="AO38" s="968"/>
      <c r="AP38" s="968"/>
      <c r="AQ38" s="968">
        <v>3.6</v>
      </c>
      <c r="AR38" s="968"/>
    </row>
    <row r="39" spans="1:44" thickBot="1" x14ac:dyDescent="0.35">
      <c r="A39" s="1563"/>
      <c r="B39" s="954" t="s">
        <v>434</v>
      </c>
      <c r="C39" s="954">
        <v>1</v>
      </c>
      <c r="D39" s="966">
        <v>1</v>
      </c>
      <c r="E39" s="966">
        <v>1</v>
      </c>
      <c r="F39" s="954" t="s">
        <v>110</v>
      </c>
      <c r="G39" s="967">
        <v>21</v>
      </c>
      <c r="H39" s="967"/>
      <c r="I39" s="967" t="s">
        <v>396</v>
      </c>
      <c r="J39" s="967" t="s">
        <v>390</v>
      </c>
      <c r="K39" s="967">
        <v>16</v>
      </c>
      <c r="L39" s="967">
        <v>6.8</v>
      </c>
      <c r="M39" s="967" t="s">
        <v>391</v>
      </c>
      <c r="N39" s="967">
        <v>20.2</v>
      </c>
      <c r="O39" s="967">
        <v>3.4</v>
      </c>
      <c r="P39" s="967" t="s">
        <v>392</v>
      </c>
      <c r="Q39" s="967">
        <v>25.4</v>
      </c>
      <c r="R39" s="968">
        <v>0</v>
      </c>
      <c r="S39" s="984" t="e">
        <v>#VALUE!</v>
      </c>
      <c r="T39" s="967">
        <v>138.5</v>
      </c>
      <c r="U39" s="967">
        <v>47</v>
      </c>
      <c r="V39" s="967">
        <v>140.5</v>
      </c>
      <c r="W39" s="967">
        <v>105.765</v>
      </c>
      <c r="X39" s="967">
        <v>34.069999999999993</v>
      </c>
      <c r="Y39" s="967">
        <v>123.80500000000002</v>
      </c>
      <c r="Z39" s="954">
        <v>0.85</v>
      </c>
      <c r="AA39" s="968">
        <v>0.7</v>
      </c>
      <c r="AB39" s="969"/>
      <c r="AD39" s="947"/>
      <c r="AE39" s="978" t="s">
        <v>653</v>
      </c>
      <c r="AF39" s="968">
        <v>34</v>
      </c>
      <c r="AG39" s="968"/>
      <c r="AH39" s="968">
        <v>3.5</v>
      </c>
      <c r="AI39" s="968">
        <v>0</v>
      </c>
      <c r="AJ39" s="968">
        <v>1.4</v>
      </c>
      <c r="AK39" s="968">
        <v>0.6</v>
      </c>
      <c r="AL39" s="968"/>
      <c r="AM39" s="968"/>
      <c r="AN39" s="968"/>
      <c r="AO39" s="968"/>
      <c r="AP39" s="968"/>
      <c r="AQ39" s="968">
        <v>2.23</v>
      </c>
      <c r="AR39" s="968"/>
    </row>
    <row r="40" spans="1:44" thickBot="1" x14ac:dyDescent="0.35">
      <c r="A40" s="1563"/>
      <c r="B40" s="954" t="s">
        <v>435</v>
      </c>
      <c r="C40" s="954">
        <v>1</v>
      </c>
      <c r="D40" s="966">
        <v>1</v>
      </c>
      <c r="E40" s="966">
        <v>1</v>
      </c>
      <c r="F40" s="954" t="s">
        <v>110</v>
      </c>
      <c r="G40" s="968">
        <v>21.5</v>
      </c>
      <c r="H40" s="968"/>
      <c r="I40" s="967" t="s">
        <v>396</v>
      </c>
      <c r="J40" s="967" t="s">
        <v>390</v>
      </c>
      <c r="K40" s="968">
        <v>16.5</v>
      </c>
      <c r="L40" s="968">
        <v>7</v>
      </c>
      <c r="M40" s="967" t="s">
        <v>391</v>
      </c>
      <c r="N40" s="968">
        <v>20.6</v>
      </c>
      <c r="O40" s="968">
        <v>3.5</v>
      </c>
      <c r="P40" s="967" t="s">
        <v>392</v>
      </c>
      <c r="Q40" s="968">
        <v>25.9</v>
      </c>
      <c r="R40" s="968">
        <v>0</v>
      </c>
      <c r="S40" s="968"/>
      <c r="T40" s="967">
        <v>147</v>
      </c>
      <c r="U40" s="967">
        <v>49.5</v>
      </c>
      <c r="V40" s="967">
        <v>145.19999999999999</v>
      </c>
      <c r="W40" s="967">
        <v>107.9</v>
      </c>
      <c r="X40" s="967">
        <v>34.9</v>
      </c>
      <c r="Y40" s="967">
        <v>126.2</v>
      </c>
      <c r="Z40" s="954">
        <v>0.85</v>
      </c>
      <c r="AA40" s="968">
        <v>0.7</v>
      </c>
      <c r="AB40" s="969"/>
      <c r="AD40" s="947"/>
      <c r="AE40" s="978" t="s">
        <v>654</v>
      </c>
      <c r="AF40" s="971">
        <v>35</v>
      </c>
      <c r="AG40" s="968"/>
      <c r="AH40" s="968">
        <v>5.8</v>
      </c>
      <c r="AI40" s="968">
        <v>0</v>
      </c>
      <c r="AJ40" s="968">
        <v>2.8</v>
      </c>
      <c r="AK40" s="968">
        <v>2.2000000000000002</v>
      </c>
      <c r="AL40" s="968"/>
      <c r="AM40" s="968"/>
      <c r="AN40" s="968"/>
      <c r="AO40" s="968"/>
      <c r="AP40" s="968"/>
      <c r="AQ40" s="968">
        <v>3.7</v>
      </c>
      <c r="AR40" s="968"/>
    </row>
    <row r="41" spans="1:44" thickBot="1" x14ac:dyDescent="0.35">
      <c r="A41" s="1563"/>
      <c r="B41" s="954" t="s">
        <v>436</v>
      </c>
      <c r="C41" s="954">
        <v>1</v>
      </c>
      <c r="D41" s="966">
        <v>1</v>
      </c>
      <c r="E41" s="966">
        <v>1</v>
      </c>
      <c r="F41" s="954" t="s">
        <v>110</v>
      </c>
      <c r="G41" s="996">
        <v>22</v>
      </c>
      <c r="H41" s="996"/>
      <c r="I41" s="967" t="s">
        <v>396</v>
      </c>
      <c r="J41" s="967" t="s">
        <v>390</v>
      </c>
      <c r="K41" s="967">
        <v>17</v>
      </c>
      <c r="L41" s="968">
        <v>7.2</v>
      </c>
      <c r="M41" s="967" t="s">
        <v>391</v>
      </c>
      <c r="N41" s="968">
        <v>21</v>
      </c>
      <c r="O41" s="968">
        <v>3.6</v>
      </c>
      <c r="P41" s="967" t="s">
        <v>392</v>
      </c>
      <c r="Q41" s="968">
        <v>26.4</v>
      </c>
      <c r="R41" s="968">
        <v>0</v>
      </c>
      <c r="S41" s="968"/>
      <c r="T41" s="967">
        <v>155</v>
      </c>
      <c r="U41" s="967">
        <v>52</v>
      </c>
      <c r="V41" s="967">
        <v>149.9</v>
      </c>
      <c r="W41" s="967">
        <v>110</v>
      </c>
      <c r="X41" s="967">
        <v>35.700000000000003</v>
      </c>
      <c r="Y41" s="967">
        <v>128.6</v>
      </c>
      <c r="Z41" s="954">
        <v>0.85</v>
      </c>
      <c r="AA41" s="968">
        <v>0.7</v>
      </c>
      <c r="AB41" s="969"/>
      <c r="AD41" s="947"/>
      <c r="AE41" s="978" t="s">
        <v>655</v>
      </c>
      <c r="AF41" s="975">
        <v>36</v>
      </c>
      <c r="AG41" s="968"/>
      <c r="AH41" s="968">
        <v>8.3000000000000007</v>
      </c>
      <c r="AI41" s="968">
        <v>0</v>
      </c>
      <c r="AJ41" s="968">
        <v>2.5</v>
      </c>
      <c r="AK41" s="968">
        <v>2.2000000000000002</v>
      </c>
      <c r="AL41" s="968"/>
      <c r="AM41" s="968"/>
      <c r="AN41" s="968"/>
      <c r="AO41" s="968"/>
      <c r="AP41" s="968"/>
      <c r="AQ41" s="968">
        <v>5.3</v>
      </c>
      <c r="AR41" s="968"/>
    </row>
    <row r="42" spans="1:44" thickBot="1" x14ac:dyDescent="0.35">
      <c r="A42" s="1563"/>
      <c r="B42" s="954" t="s">
        <v>437</v>
      </c>
      <c r="C42" s="954">
        <v>1</v>
      </c>
      <c r="D42" s="966">
        <v>1</v>
      </c>
      <c r="E42" s="966">
        <v>1</v>
      </c>
      <c r="F42" s="954" t="s">
        <v>110</v>
      </c>
      <c r="G42" s="967">
        <v>19</v>
      </c>
      <c r="H42" s="967"/>
      <c r="I42" s="967" t="s">
        <v>396</v>
      </c>
      <c r="J42" s="967" t="s">
        <v>390</v>
      </c>
      <c r="K42" s="968">
        <v>14.7</v>
      </c>
      <c r="L42" s="967">
        <v>6</v>
      </c>
      <c r="M42" s="967" t="s">
        <v>391</v>
      </c>
      <c r="N42" s="968">
        <v>18.600000000000001</v>
      </c>
      <c r="O42" s="967">
        <v>3</v>
      </c>
      <c r="P42" s="967" t="s">
        <v>392</v>
      </c>
      <c r="Q42" s="968">
        <v>23.4</v>
      </c>
      <c r="R42" s="968">
        <v>0</v>
      </c>
      <c r="S42" s="984" t="e">
        <v>#VALUE!</v>
      </c>
      <c r="T42" s="967">
        <v>104.5</v>
      </c>
      <c r="U42" s="967">
        <v>36.5</v>
      </c>
      <c r="V42" s="967">
        <v>116.5</v>
      </c>
      <c r="W42" s="967">
        <v>87.38000000000001</v>
      </c>
      <c r="X42" s="967">
        <v>28.655000000000001</v>
      </c>
      <c r="Y42" s="967">
        <v>106.6075</v>
      </c>
      <c r="Z42" s="954">
        <v>0.85</v>
      </c>
      <c r="AA42" s="968">
        <v>0.7</v>
      </c>
      <c r="AB42" s="969"/>
      <c r="AD42" s="947"/>
      <c r="AE42" s="978"/>
      <c r="AF42" s="968"/>
      <c r="AG42" s="968"/>
      <c r="AH42" s="968"/>
      <c r="AI42" s="968"/>
      <c r="AJ42" s="968"/>
      <c r="AK42" s="968"/>
      <c r="AL42" s="968"/>
      <c r="AM42" s="968"/>
      <c r="AN42" s="968"/>
      <c r="AO42" s="968"/>
      <c r="AP42" s="968"/>
      <c r="AQ42" s="968"/>
      <c r="AR42" s="968"/>
    </row>
    <row r="43" spans="1:44" thickBot="1" x14ac:dyDescent="0.35">
      <c r="A43" s="1563"/>
      <c r="B43" s="954" t="s">
        <v>438</v>
      </c>
      <c r="C43" s="954">
        <v>1</v>
      </c>
      <c r="D43" s="966">
        <v>1</v>
      </c>
      <c r="E43" s="966">
        <v>1</v>
      </c>
      <c r="F43" s="954" t="s">
        <v>110</v>
      </c>
      <c r="G43" s="967">
        <v>19.5</v>
      </c>
      <c r="H43" s="967"/>
      <c r="I43" s="967" t="s">
        <v>396</v>
      </c>
      <c r="J43" s="967" t="s">
        <v>390</v>
      </c>
      <c r="K43" s="968">
        <v>15.1</v>
      </c>
      <c r="L43" s="967">
        <v>6.2</v>
      </c>
      <c r="M43" s="967" t="s">
        <v>391</v>
      </c>
      <c r="N43" s="968">
        <v>19</v>
      </c>
      <c r="O43" s="967">
        <v>3.1</v>
      </c>
      <c r="P43" s="967" t="s">
        <v>392</v>
      </c>
      <c r="Q43" s="968">
        <v>23.9</v>
      </c>
      <c r="R43" s="968">
        <v>0</v>
      </c>
      <c r="S43" s="984" t="e">
        <v>#VALUE!</v>
      </c>
      <c r="T43" s="967">
        <v>112</v>
      </c>
      <c r="U43" s="967">
        <v>39.5</v>
      </c>
      <c r="V43" s="967">
        <v>120.75</v>
      </c>
      <c r="W43" s="967">
        <v>89.064999999999998</v>
      </c>
      <c r="X43" s="967">
        <v>29.37</v>
      </c>
      <c r="Y43" s="967">
        <v>108.48250000000002</v>
      </c>
      <c r="Z43" s="954">
        <v>0.85</v>
      </c>
      <c r="AA43" s="968">
        <v>0.7</v>
      </c>
      <c r="AB43" s="969"/>
      <c r="AD43" s="947"/>
      <c r="AE43" s="978"/>
      <c r="AF43" s="968"/>
      <c r="AG43" s="968"/>
      <c r="AH43" s="968"/>
      <c r="AI43" s="968"/>
      <c r="AJ43" s="968"/>
      <c r="AK43" s="968"/>
      <c r="AL43" s="968"/>
      <c r="AM43" s="968"/>
      <c r="AN43" s="968"/>
      <c r="AO43" s="968"/>
      <c r="AP43" s="968"/>
      <c r="AQ43" s="968"/>
      <c r="AR43" s="968"/>
    </row>
    <row r="44" spans="1:44" thickBot="1" x14ac:dyDescent="0.35">
      <c r="A44" s="1563"/>
      <c r="B44" s="954" t="s">
        <v>439</v>
      </c>
      <c r="C44" s="954">
        <v>1</v>
      </c>
      <c r="D44" s="966">
        <v>1</v>
      </c>
      <c r="E44" s="966">
        <v>1</v>
      </c>
      <c r="F44" s="954" t="s">
        <v>110</v>
      </c>
      <c r="G44" s="967">
        <v>20</v>
      </c>
      <c r="H44" s="967"/>
      <c r="I44" s="967" t="s">
        <v>396</v>
      </c>
      <c r="J44" s="967" t="s">
        <v>390</v>
      </c>
      <c r="K44" s="968">
        <v>15.5</v>
      </c>
      <c r="L44" s="967">
        <v>6.4</v>
      </c>
      <c r="M44" s="967" t="s">
        <v>391</v>
      </c>
      <c r="N44" s="968">
        <v>19.399999999999999</v>
      </c>
      <c r="O44" s="967">
        <v>3.2</v>
      </c>
      <c r="P44" s="967" t="s">
        <v>392</v>
      </c>
      <c r="Q44" s="968">
        <v>24.4</v>
      </c>
      <c r="R44" s="968">
        <v>0</v>
      </c>
      <c r="S44" s="984" t="e">
        <v>#VALUE!</v>
      </c>
      <c r="T44" s="967">
        <v>119.5</v>
      </c>
      <c r="U44" s="967">
        <v>42.5</v>
      </c>
      <c r="V44" s="967">
        <v>125</v>
      </c>
      <c r="W44" s="967">
        <v>90.75</v>
      </c>
      <c r="X44" s="967">
        <v>30.085000000000001</v>
      </c>
      <c r="Y44" s="967">
        <v>110.35750000000002</v>
      </c>
      <c r="Z44" s="954">
        <v>0.85</v>
      </c>
      <c r="AA44" s="968">
        <v>0.7</v>
      </c>
      <c r="AB44" s="969"/>
      <c r="AD44" s="947"/>
      <c r="AE44" s="978"/>
      <c r="AF44" s="968"/>
      <c r="AG44" s="968"/>
      <c r="AH44" s="968"/>
      <c r="AI44" s="968"/>
      <c r="AJ44" s="968"/>
      <c r="AK44" s="968"/>
      <c r="AL44" s="968"/>
      <c r="AM44" s="968"/>
      <c r="AN44" s="968"/>
      <c r="AO44" s="968"/>
      <c r="AP44" s="968"/>
      <c r="AQ44" s="968"/>
      <c r="AR44" s="968"/>
    </row>
    <row r="45" spans="1:44" thickBot="1" x14ac:dyDescent="0.35">
      <c r="A45" s="1563"/>
      <c r="B45" s="954" t="s">
        <v>440</v>
      </c>
      <c r="C45" s="954">
        <v>1</v>
      </c>
      <c r="D45" s="966">
        <v>1</v>
      </c>
      <c r="E45" s="966">
        <v>1</v>
      </c>
      <c r="F45" s="954" t="s">
        <v>110</v>
      </c>
      <c r="G45" s="967">
        <v>20.5</v>
      </c>
      <c r="H45" s="967"/>
      <c r="I45" s="967" t="s">
        <v>396</v>
      </c>
      <c r="J45" s="967" t="s">
        <v>390</v>
      </c>
      <c r="K45" s="968">
        <v>16</v>
      </c>
      <c r="L45" s="967">
        <v>6.6</v>
      </c>
      <c r="M45" s="967" t="s">
        <v>391</v>
      </c>
      <c r="N45" s="968">
        <v>19.799999999999997</v>
      </c>
      <c r="O45" s="967">
        <v>3.3</v>
      </c>
      <c r="P45" s="967" t="s">
        <v>392</v>
      </c>
      <c r="Q45" s="968">
        <v>24.9</v>
      </c>
      <c r="R45" s="968">
        <v>0</v>
      </c>
      <c r="S45" s="984" t="e">
        <v>#VALUE!</v>
      </c>
      <c r="T45" s="967">
        <v>128.25</v>
      </c>
      <c r="U45" s="967">
        <v>45</v>
      </c>
      <c r="V45" s="967">
        <v>129.5</v>
      </c>
      <c r="W45" s="967">
        <v>92.907499999999999</v>
      </c>
      <c r="X45" s="967">
        <v>30.9</v>
      </c>
      <c r="Y45" s="967">
        <v>112.77250000000001</v>
      </c>
      <c r="Z45" s="954">
        <v>0.85</v>
      </c>
      <c r="AA45" s="968">
        <v>0.7</v>
      </c>
      <c r="AB45" s="969"/>
      <c r="AD45" s="947"/>
    </row>
    <row r="46" spans="1:44" ht="28.5" thickBot="1" x14ac:dyDescent="0.35">
      <c r="A46" s="1563"/>
      <c r="B46" s="954" t="s">
        <v>441</v>
      </c>
      <c r="C46" s="954">
        <v>1</v>
      </c>
      <c r="D46" s="966">
        <v>1</v>
      </c>
      <c r="E46" s="966">
        <v>1</v>
      </c>
      <c r="F46" s="954" t="s">
        <v>110</v>
      </c>
      <c r="G46" s="967">
        <v>21</v>
      </c>
      <c r="H46" s="967"/>
      <c r="I46" s="967" t="s">
        <v>396</v>
      </c>
      <c r="J46" s="967" t="s">
        <v>390</v>
      </c>
      <c r="K46" s="968">
        <v>16.5</v>
      </c>
      <c r="L46" s="967">
        <v>6.8</v>
      </c>
      <c r="M46" s="967" t="s">
        <v>391</v>
      </c>
      <c r="N46" s="968">
        <v>20.2</v>
      </c>
      <c r="O46" s="967">
        <v>3.4</v>
      </c>
      <c r="P46" s="967" t="s">
        <v>392</v>
      </c>
      <c r="Q46" s="968">
        <v>25.4</v>
      </c>
      <c r="R46" s="968">
        <v>0</v>
      </c>
      <c r="S46" s="984" t="e">
        <v>#VALUE!</v>
      </c>
      <c r="T46" s="967">
        <v>137</v>
      </c>
      <c r="U46" s="967">
        <v>47.5</v>
      </c>
      <c r="V46" s="967">
        <v>134</v>
      </c>
      <c r="W46" s="967">
        <v>95.065000000000012</v>
      </c>
      <c r="X46" s="967">
        <v>31.714999999999996</v>
      </c>
      <c r="Y46" s="967">
        <v>115.1875</v>
      </c>
      <c r="Z46" s="954">
        <v>0.85</v>
      </c>
      <c r="AA46" s="968">
        <v>0.7</v>
      </c>
      <c r="AB46" s="969"/>
      <c r="AD46" s="947"/>
    </row>
    <row r="47" spans="1:44" ht="28.5" thickBot="1" x14ac:dyDescent="0.35">
      <c r="A47" s="1563"/>
      <c r="B47" s="954" t="s">
        <v>442</v>
      </c>
      <c r="C47" s="954">
        <v>1</v>
      </c>
      <c r="D47" s="966">
        <v>1</v>
      </c>
      <c r="E47" s="966">
        <v>1</v>
      </c>
      <c r="F47" s="954" t="s">
        <v>110</v>
      </c>
      <c r="G47" s="968">
        <v>21.5</v>
      </c>
      <c r="H47" s="968"/>
      <c r="I47" s="967" t="s">
        <v>396</v>
      </c>
      <c r="J47" s="967" t="s">
        <v>390</v>
      </c>
      <c r="K47" s="968">
        <v>17</v>
      </c>
      <c r="L47" s="968">
        <v>7</v>
      </c>
      <c r="M47" s="967" t="s">
        <v>391</v>
      </c>
      <c r="N47" s="968">
        <v>20.6</v>
      </c>
      <c r="O47" s="968">
        <v>3.5</v>
      </c>
      <c r="P47" s="967" t="s">
        <v>392</v>
      </c>
      <c r="Q47" s="968">
        <v>25.9</v>
      </c>
      <c r="R47" s="968">
        <v>0</v>
      </c>
      <c r="S47" s="968"/>
      <c r="T47" s="967">
        <v>145</v>
      </c>
      <c r="U47" s="967">
        <v>50</v>
      </c>
      <c r="V47" s="967">
        <v>139.5</v>
      </c>
      <c r="W47" s="967">
        <v>97.265000000000015</v>
      </c>
      <c r="X47" s="967">
        <v>32.5</v>
      </c>
      <c r="Y47" s="967">
        <v>117.6875</v>
      </c>
      <c r="Z47" s="954">
        <v>0.85</v>
      </c>
      <c r="AA47" s="968">
        <v>0.7</v>
      </c>
      <c r="AB47" s="969"/>
      <c r="AD47" s="947"/>
    </row>
    <row r="48" spans="1:44" ht="28.5" thickBot="1" x14ac:dyDescent="0.35">
      <c r="A48" s="1563"/>
      <c r="B48" s="954" t="s">
        <v>443</v>
      </c>
      <c r="C48" s="954">
        <v>1</v>
      </c>
      <c r="D48" s="966">
        <v>1</v>
      </c>
      <c r="E48" s="966">
        <v>1</v>
      </c>
      <c r="F48" s="954" t="s">
        <v>110</v>
      </c>
      <c r="G48" s="968">
        <v>22</v>
      </c>
      <c r="H48" s="968"/>
      <c r="I48" s="967" t="s">
        <v>396</v>
      </c>
      <c r="J48" s="967" t="s">
        <v>390</v>
      </c>
      <c r="K48" s="968">
        <v>17.5</v>
      </c>
      <c r="L48" s="968">
        <v>7.2</v>
      </c>
      <c r="M48" s="967" t="s">
        <v>391</v>
      </c>
      <c r="N48" s="968">
        <v>21</v>
      </c>
      <c r="O48" s="968">
        <v>3.6</v>
      </c>
      <c r="P48" s="967" t="s">
        <v>392</v>
      </c>
      <c r="Q48" s="968">
        <v>26.4</v>
      </c>
      <c r="R48" s="968">
        <v>0</v>
      </c>
      <c r="S48" s="968"/>
      <c r="T48" s="967">
        <v>152</v>
      </c>
      <c r="U48" s="967">
        <v>52.5</v>
      </c>
      <c r="V48" s="967">
        <v>145</v>
      </c>
      <c r="W48" s="967">
        <v>99.465000000000018</v>
      </c>
      <c r="X48" s="967">
        <v>33.299999999999997</v>
      </c>
      <c r="Y48" s="967">
        <v>120.1875</v>
      </c>
      <c r="Z48" s="954">
        <v>0.85</v>
      </c>
      <c r="AA48" s="968">
        <v>0.7</v>
      </c>
      <c r="AB48" s="969"/>
      <c r="AD48" s="947"/>
    </row>
    <row r="49" spans="1:30" thickBot="1" x14ac:dyDescent="0.35">
      <c r="A49" s="1563"/>
      <c r="B49" s="954" t="s">
        <v>444</v>
      </c>
      <c r="C49" s="954">
        <v>1</v>
      </c>
      <c r="D49" s="966">
        <v>1</v>
      </c>
      <c r="E49" s="966">
        <v>1</v>
      </c>
      <c r="F49" s="954" t="s">
        <v>110</v>
      </c>
      <c r="G49" s="967">
        <v>19</v>
      </c>
      <c r="H49" s="967"/>
      <c r="I49" s="967" t="s">
        <v>396</v>
      </c>
      <c r="J49" s="967" t="s">
        <v>390</v>
      </c>
      <c r="K49" s="967">
        <v>14.4</v>
      </c>
      <c r="L49" s="967">
        <v>6</v>
      </c>
      <c r="M49" s="967" t="s">
        <v>391</v>
      </c>
      <c r="N49" s="967">
        <v>18.600000000000001</v>
      </c>
      <c r="O49" s="967">
        <v>3</v>
      </c>
      <c r="P49" s="967" t="s">
        <v>392</v>
      </c>
      <c r="Q49" s="967">
        <v>23.4</v>
      </c>
      <c r="R49" s="968">
        <v>0</v>
      </c>
      <c r="S49" s="968" t="s">
        <v>399</v>
      </c>
      <c r="T49" s="967">
        <v>103</v>
      </c>
      <c r="U49" s="967">
        <v>37</v>
      </c>
      <c r="V49" s="967">
        <v>109</v>
      </c>
      <c r="W49" s="967">
        <v>85.48</v>
      </c>
      <c r="X49" s="967">
        <v>28.119999999999997</v>
      </c>
      <c r="Y49" s="967">
        <v>99.015000000000015</v>
      </c>
      <c r="Z49" s="954">
        <v>0.85</v>
      </c>
      <c r="AA49" s="968">
        <v>0.7</v>
      </c>
      <c r="AB49" s="969"/>
      <c r="AD49" s="947"/>
    </row>
    <row r="50" spans="1:30" thickBot="1" x14ac:dyDescent="0.35">
      <c r="A50" s="1563"/>
      <c r="B50" s="980" t="s">
        <v>445</v>
      </c>
      <c r="C50" s="954">
        <v>1</v>
      </c>
      <c r="D50" s="981">
        <v>1</v>
      </c>
      <c r="E50" s="981">
        <v>1</v>
      </c>
      <c r="F50" s="954" t="s">
        <v>110</v>
      </c>
      <c r="G50" s="510">
        <v>19.5</v>
      </c>
      <c r="H50" s="510"/>
      <c r="I50" s="992" t="s">
        <v>396</v>
      </c>
      <c r="J50" s="967" t="s">
        <v>390</v>
      </c>
      <c r="K50" s="510">
        <v>14.7</v>
      </c>
      <c r="L50" s="992">
        <v>6.2</v>
      </c>
      <c r="M50" s="967" t="s">
        <v>391</v>
      </c>
      <c r="N50" s="992">
        <v>19</v>
      </c>
      <c r="O50" s="510">
        <v>3.1</v>
      </c>
      <c r="P50" s="967" t="s">
        <v>392</v>
      </c>
      <c r="Q50" s="510">
        <v>23.9</v>
      </c>
      <c r="R50" s="510">
        <v>0</v>
      </c>
      <c r="S50" s="993" t="e">
        <v>#VALUE!</v>
      </c>
      <c r="T50" s="992">
        <v>110</v>
      </c>
      <c r="U50" s="992">
        <v>39.5</v>
      </c>
      <c r="V50" s="992">
        <v>114.5</v>
      </c>
      <c r="W50" s="992">
        <v>88.995000000000005</v>
      </c>
      <c r="X50" s="992">
        <v>29.299999999999997</v>
      </c>
      <c r="Y50" s="992">
        <v>102.96250000000001</v>
      </c>
      <c r="Z50" s="954">
        <v>0.85</v>
      </c>
      <c r="AA50" s="968">
        <v>0.7</v>
      </c>
      <c r="AB50" s="994"/>
      <c r="AD50" s="947"/>
    </row>
    <row r="51" spans="1:30" thickBot="1" x14ac:dyDescent="0.35">
      <c r="A51" s="1563"/>
      <c r="B51" s="954" t="s">
        <v>446</v>
      </c>
      <c r="C51" s="954">
        <v>1</v>
      </c>
      <c r="D51" s="966">
        <v>1</v>
      </c>
      <c r="E51" s="966">
        <v>1</v>
      </c>
      <c r="F51" s="954" t="s">
        <v>110</v>
      </c>
      <c r="G51" s="967">
        <v>20</v>
      </c>
      <c r="H51" s="967"/>
      <c r="I51" s="967" t="s">
        <v>396</v>
      </c>
      <c r="J51" s="967" t="s">
        <v>390</v>
      </c>
      <c r="K51" s="967">
        <v>15</v>
      </c>
      <c r="L51" s="967">
        <v>6.4</v>
      </c>
      <c r="M51" s="967" t="s">
        <v>391</v>
      </c>
      <c r="N51" s="967">
        <v>19.399999999999999</v>
      </c>
      <c r="O51" s="967">
        <v>3.2</v>
      </c>
      <c r="P51" s="967" t="s">
        <v>392</v>
      </c>
      <c r="Q51" s="967">
        <v>24.4</v>
      </c>
      <c r="R51" s="968">
        <v>0</v>
      </c>
      <c r="S51" s="968" t="s">
        <v>399</v>
      </c>
      <c r="T51" s="967">
        <v>117</v>
      </c>
      <c r="U51" s="967">
        <v>42</v>
      </c>
      <c r="V51" s="967">
        <v>120</v>
      </c>
      <c r="W51" s="967">
        <v>92.509999999999991</v>
      </c>
      <c r="X51" s="967">
        <v>30.48</v>
      </c>
      <c r="Y51" s="967">
        <v>106.91</v>
      </c>
      <c r="Z51" s="954">
        <v>0.85</v>
      </c>
      <c r="AA51" s="968">
        <v>0.7</v>
      </c>
      <c r="AB51" s="969"/>
      <c r="AD51" s="947"/>
    </row>
    <row r="52" spans="1:30" thickBot="1" x14ac:dyDescent="0.35">
      <c r="A52" s="1563"/>
      <c r="B52" s="980" t="s">
        <v>447</v>
      </c>
      <c r="C52" s="954">
        <v>1</v>
      </c>
      <c r="D52" s="981">
        <v>1</v>
      </c>
      <c r="E52" s="981">
        <v>1</v>
      </c>
      <c r="F52" s="954" t="s">
        <v>110</v>
      </c>
      <c r="G52" s="510">
        <v>20.5</v>
      </c>
      <c r="H52" s="510"/>
      <c r="I52" s="992" t="s">
        <v>396</v>
      </c>
      <c r="J52" s="967" t="s">
        <v>390</v>
      </c>
      <c r="K52" s="510">
        <v>15.5</v>
      </c>
      <c r="L52" s="992">
        <v>6.6</v>
      </c>
      <c r="M52" s="967" t="s">
        <v>391</v>
      </c>
      <c r="N52" s="992">
        <v>19.799999999999997</v>
      </c>
      <c r="O52" s="510">
        <v>3.3</v>
      </c>
      <c r="P52" s="967" t="s">
        <v>392</v>
      </c>
      <c r="Q52" s="510">
        <v>24.9</v>
      </c>
      <c r="R52" s="510">
        <v>0</v>
      </c>
      <c r="S52" s="993" t="e">
        <v>#VALUE!</v>
      </c>
      <c r="T52" s="992">
        <v>125.5</v>
      </c>
      <c r="U52" s="992">
        <v>44.5</v>
      </c>
      <c r="V52" s="992">
        <v>125.5</v>
      </c>
      <c r="W52" s="992">
        <v>95.32</v>
      </c>
      <c r="X52" s="992">
        <v>31.494999999999997</v>
      </c>
      <c r="Y52" s="992">
        <v>110.31750000000001</v>
      </c>
      <c r="Z52" s="954">
        <v>0.85</v>
      </c>
      <c r="AA52" s="968">
        <v>0.7</v>
      </c>
      <c r="AB52" s="994"/>
      <c r="AD52" s="947"/>
    </row>
    <row r="53" spans="1:30" thickBot="1" x14ac:dyDescent="0.35">
      <c r="A53" s="1563"/>
      <c r="B53" s="954" t="s">
        <v>448</v>
      </c>
      <c r="C53" s="954">
        <v>1</v>
      </c>
      <c r="D53" s="966">
        <v>1</v>
      </c>
      <c r="E53" s="966">
        <v>1</v>
      </c>
      <c r="F53" s="954" t="s">
        <v>110</v>
      </c>
      <c r="G53" s="967">
        <v>21</v>
      </c>
      <c r="H53" s="967"/>
      <c r="I53" s="967" t="s">
        <v>396</v>
      </c>
      <c r="J53" s="967" t="s">
        <v>390</v>
      </c>
      <c r="K53" s="967">
        <v>16</v>
      </c>
      <c r="L53" s="967">
        <v>6.8</v>
      </c>
      <c r="M53" s="967" t="s">
        <v>391</v>
      </c>
      <c r="N53" s="967">
        <v>20.2</v>
      </c>
      <c r="O53" s="967">
        <v>3.4</v>
      </c>
      <c r="P53" s="967" t="s">
        <v>392</v>
      </c>
      <c r="Q53" s="967">
        <v>25.4</v>
      </c>
      <c r="R53" s="968">
        <v>0</v>
      </c>
      <c r="S53" s="968" t="s">
        <v>399</v>
      </c>
      <c r="T53" s="967">
        <v>134</v>
      </c>
      <c r="U53" s="967">
        <v>47</v>
      </c>
      <c r="V53" s="967">
        <v>131</v>
      </c>
      <c r="W53" s="967">
        <v>98.13</v>
      </c>
      <c r="X53" s="967">
        <v>32.51</v>
      </c>
      <c r="Y53" s="967">
        <v>113.72500000000002</v>
      </c>
      <c r="Z53" s="954">
        <v>0.85</v>
      </c>
      <c r="AA53" s="968">
        <v>0.7</v>
      </c>
      <c r="AB53" s="969"/>
      <c r="AD53" s="947"/>
    </row>
    <row r="54" spans="1:30" thickBot="1" x14ac:dyDescent="0.35">
      <c r="A54" s="1563"/>
      <c r="B54" s="980" t="s">
        <v>449</v>
      </c>
      <c r="C54" s="954">
        <v>1</v>
      </c>
      <c r="D54" s="981">
        <v>1</v>
      </c>
      <c r="E54" s="981">
        <v>1</v>
      </c>
      <c r="F54" s="954" t="s">
        <v>110</v>
      </c>
      <c r="G54" s="510">
        <v>21.5</v>
      </c>
      <c r="H54" s="510"/>
      <c r="I54" s="992" t="s">
        <v>396</v>
      </c>
      <c r="J54" s="967" t="s">
        <v>390</v>
      </c>
      <c r="K54" s="510">
        <v>15.2</v>
      </c>
      <c r="L54" s="992">
        <v>7</v>
      </c>
      <c r="M54" s="967" t="s">
        <v>391</v>
      </c>
      <c r="N54" s="992">
        <v>20.6</v>
      </c>
      <c r="O54" s="510">
        <v>3.5</v>
      </c>
      <c r="P54" s="967" t="s">
        <v>392</v>
      </c>
      <c r="Q54" s="510">
        <v>25.9</v>
      </c>
      <c r="R54" s="510">
        <v>0</v>
      </c>
      <c r="S54" s="993" t="e">
        <v>#VALUE!</v>
      </c>
      <c r="T54" s="992">
        <v>143.5</v>
      </c>
      <c r="U54" s="992">
        <v>49.5</v>
      </c>
      <c r="V54" s="992">
        <v>135.5</v>
      </c>
      <c r="W54" s="992">
        <v>99.7</v>
      </c>
      <c r="X54" s="992">
        <v>33.144999999999996</v>
      </c>
      <c r="Y54" s="992">
        <v>115.62750000000001</v>
      </c>
      <c r="Z54" s="954">
        <v>0.85</v>
      </c>
      <c r="AA54" s="968">
        <v>0.7</v>
      </c>
      <c r="AB54" s="994"/>
      <c r="AD54" s="947"/>
    </row>
    <row r="55" spans="1:30" thickBot="1" x14ac:dyDescent="0.35">
      <c r="A55" s="1563"/>
      <c r="B55" s="954" t="s">
        <v>450</v>
      </c>
      <c r="C55" s="954">
        <v>1</v>
      </c>
      <c r="D55" s="966">
        <v>1</v>
      </c>
      <c r="E55" s="966">
        <v>1</v>
      </c>
      <c r="F55" s="954" t="s">
        <v>110</v>
      </c>
      <c r="G55" s="967">
        <v>22</v>
      </c>
      <c r="H55" s="967"/>
      <c r="I55" s="967" t="s">
        <v>396</v>
      </c>
      <c r="J55" s="967" t="s">
        <v>390</v>
      </c>
      <c r="K55" s="967">
        <v>14.4</v>
      </c>
      <c r="L55" s="967">
        <v>7.2</v>
      </c>
      <c r="M55" s="967" t="s">
        <v>391</v>
      </c>
      <c r="N55" s="967">
        <v>21</v>
      </c>
      <c r="O55" s="967">
        <v>3.6</v>
      </c>
      <c r="P55" s="967" t="s">
        <v>392</v>
      </c>
      <c r="Q55" s="967">
        <v>26.4</v>
      </c>
      <c r="R55" s="968">
        <v>0</v>
      </c>
      <c r="S55" s="968" t="s">
        <v>399</v>
      </c>
      <c r="T55" s="967">
        <v>153</v>
      </c>
      <c r="U55" s="967">
        <v>52</v>
      </c>
      <c r="V55" s="967">
        <v>140</v>
      </c>
      <c r="W55" s="967">
        <v>101.27000000000001</v>
      </c>
      <c r="X55" s="967">
        <v>33.78</v>
      </c>
      <c r="Y55" s="967">
        <v>117.53</v>
      </c>
      <c r="Z55" s="954">
        <v>0.85</v>
      </c>
      <c r="AA55" s="968">
        <v>0.7</v>
      </c>
      <c r="AB55" s="969"/>
      <c r="AD55" s="947"/>
    </row>
    <row r="56" spans="1:30" thickBot="1" x14ac:dyDescent="0.35">
      <c r="A56" s="1563"/>
      <c r="B56" s="954" t="s">
        <v>451</v>
      </c>
      <c r="C56" s="954">
        <v>1</v>
      </c>
      <c r="D56" s="966">
        <v>1</v>
      </c>
      <c r="E56" s="966">
        <v>1</v>
      </c>
      <c r="F56" s="954" t="s">
        <v>110</v>
      </c>
      <c r="G56" s="967">
        <v>19</v>
      </c>
      <c r="H56" s="967"/>
      <c r="I56" s="967" t="s">
        <v>396</v>
      </c>
      <c r="J56" s="967" t="s">
        <v>390</v>
      </c>
      <c r="K56" s="967">
        <v>15</v>
      </c>
      <c r="L56" s="967">
        <v>6</v>
      </c>
      <c r="M56" s="967" t="s">
        <v>391</v>
      </c>
      <c r="N56" s="967">
        <v>18.600000000000001</v>
      </c>
      <c r="O56" s="967">
        <v>3</v>
      </c>
      <c r="P56" s="967" t="s">
        <v>392</v>
      </c>
      <c r="Q56" s="967">
        <v>23.4</v>
      </c>
      <c r="R56" s="968">
        <v>0</v>
      </c>
      <c r="S56" s="968" t="s">
        <v>399</v>
      </c>
      <c r="T56" s="967">
        <v>100</v>
      </c>
      <c r="U56" s="967">
        <v>36</v>
      </c>
      <c r="V56" s="967">
        <v>104</v>
      </c>
      <c r="W56" s="967">
        <v>77.240000000000009</v>
      </c>
      <c r="X56" s="967">
        <v>26.490000000000002</v>
      </c>
      <c r="Y56" s="967">
        <v>92.775000000000006</v>
      </c>
      <c r="Z56" s="954">
        <v>0.85</v>
      </c>
      <c r="AA56" s="968">
        <v>0.7</v>
      </c>
      <c r="AB56" s="969"/>
      <c r="AD56" s="947"/>
    </row>
    <row r="57" spans="1:30" thickBot="1" x14ac:dyDescent="0.35">
      <c r="A57" s="1563"/>
      <c r="B57" s="980" t="s">
        <v>452</v>
      </c>
      <c r="C57" s="954">
        <v>1</v>
      </c>
      <c r="D57" s="981">
        <v>1</v>
      </c>
      <c r="E57" s="981">
        <v>1</v>
      </c>
      <c r="F57" s="954" t="s">
        <v>110</v>
      </c>
      <c r="G57" s="510">
        <v>19.5</v>
      </c>
      <c r="H57" s="510"/>
      <c r="I57" s="992" t="s">
        <v>396</v>
      </c>
      <c r="J57" s="967" t="s">
        <v>390</v>
      </c>
      <c r="K57" s="510">
        <v>15.5</v>
      </c>
      <c r="L57" s="992">
        <v>6.2</v>
      </c>
      <c r="M57" s="967" t="s">
        <v>391</v>
      </c>
      <c r="N57" s="992">
        <v>19</v>
      </c>
      <c r="O57" s="510">
        <v>3.1</v>
      </c>
      <c r="P57" s="967" t="s">
        <v>392</v>
      </c>
      <c r="Q57" s="510">
        <v>23.9</v>
      </c>
      <c r="R57" s="510">
        <v>0</v>
      </c>
      <c r="S57" s="993" t="e">
        <v>#VALUE!</v>
      </c>
      <c r="T57" s="992">
        <v>107.5</v>
      </c>
      <c r="U57" s="992">
        <v>39</v>
      </c>
      <c r="V57" s="992">
        <v>110</v>
      </c>
      <c r="W57" s="992">
        <v>80.63</v>
      </c>
      <c r="X57" s="992">
        <v>27.68</v>
      </c>
      <c r="Y57" s="992">
        <v>96.875000000000014</v>
      </c>
      <c r="Z57" s="954">
        <v>0.85</v>
      </c>
      <c r="AA57" s="968">
        <v>0.7</v>
      </c>
      <c r="AB57" s="994"/>
      <c r="AD57" s="947"/>
    </row>
    <row r="58" spans="1:30" thickBot="1" x14ac:dyDescent="0.35">
      <c r="A58" s="1563"/>
      <c r="B58" s="954" t="s">
        <v>453</v>
      </c>
      <c r="C58" s="954">
        <v>1</v>
      </c>
      <c r="D58" s="966">
        <v>1</v>
      </c>
      <c r="E58" s="966">
        <v>1</v>
      </c>
      <c r="F58" s="954" t="s">
        <v>110</v>
      </c>
      <c r="G58" s="967">
        <v>20</v>
      </c>
      <c r="H58" s="967"/>
      <c r="I58" s="967" t="s">
        <v>396</v>
      </c>
      <c r="J58" s="967" t="s">
        <v>390</v>
      </c>
      <c r="K58" s="967">
        <v>16</v>
      </c>
      <c r="L58" s="967">
        <v>6.4</v>
      </c>
      <c r="M58" s="967" t="s">
        <v>391</v>
      </c>
      <c r="N58" s="967">
        <v>19.399999999999999</v>
      </c>
      <c r="O58" s="967">
        <v>3.2</v>
      </c>
      <c r="P58" s="967" t="s">
        <v>392</v>
      </c>
      <c r="Q58" s="967">
        <v>24.4</v>
      </c>
      <c r="R58" s="968">
        <v>0</v>
      </c>
      <c r="S58" s="968" t="s">
        <v>399</v>
      </c>
      <c r="T58" s="967">
        <v>115</v>
      </c>
      <c r="U58" s="967">
        <v>42</v>
      </c>
      <c r="V58" s="967">
        <v>116</v>
      </c>
      <c r="W58" s="967">
        <v>84.02</v>
      </c>
      <c r="X58" s="967">
        <v>28.869999999999997</v>
      </c>
      <c r="Y58" s="967">
        <v>100.97500000000002</v>
      </c>
      <c r="Z58" s="954">
        <v>0.85</v>
      </c>
      <c r="AA58" s="968">
        <v>0.7</v>
      </c>
      <c r="AB58" s="969"/>
      <c r="AD58" s="947"/>
    </row>
    <row r="59" spans="1:30" thickBot="1" x14ac:dyDescent="0.35">
      <c r="A59" s="1563"/>
      <c r="B59" s="980" t="s">
        <v>454</v>
      </c>
      <c r="C59" s="954">
        <v>1</v>
      </c>
      <c r="D59" s="981">
        <v>1</v>
      </c>
      <c r="E59" s="981">
        <v>1</v>
      </c>
      <c r="F59" s="954" t="s">
        <v>110</v>
      </c>
      <c r="G59" s="510">
        <v>20.5</v>
      </c>
      <c r="H59" s="510"/>
      <c r="I59" s="992" t="s">
        <v>396</v>
      </c>
      <c r="J59" s="967" t="s">
        <v>390</v>
      </c>
      <c r="K59" s="510">
        <v>16.5</v>
      </c>
      <c r="L59" s="992">
        <v>6.6</v>
      </c>
      <c r="M59" s="967" t="s">
        <v>391</v>
      </c>
      <c r="N59" s="992">
        <v>19.799999999999997</v>
      </c>
      <c r="O59" s="510">
        <v>3.3</v>
      </c>
      <c r="P59" s="967" t="s">
        <v>392</v>
      </c>
      <c r="Q59" s="510">
        <v>24.9</v>
      </c>
      <c r="R59" s="510">
        <v>0</v>
      </c>
      <c r="S59" s="510" t="e">
        <v>#VALUE!</v>
      </c>
      <c r="T59" s="992">
        <v>124</v>
      </c>
      <c r="U59" s="992">
        <v>44.5</v>
      </c>
      <c r="V59" s="992">
        <v>120.5</v>
      </c>
      <c r="W59" s="992">
        <v>86.490000000000009</v>
      </c>
      <c r="X59" s="992">
        <v>29.749999999999996</v>
      </c>
      <c r="Y59" s="992">
        <v>103.81000000000002</v>
      </c>
      <c r="Z59" s="954">
        <v>0.85</v>
      </c>
      <c r="AA59" s="968">
        <v>0.7</v>
      </c>
      <c r="AB59" s="994"/>
      <c r="AD59" s="947"/>
    </row>
    <row r="60" spans="1:30" thickBot="1" x14ac:dyDescent="0.35">
      <c r="A60" s="1563"/>
      <c r="B60" s="980" t="s">
        <v>455</v>
      </c>
      <c r="C60" s="954">
        <v>1</v>
      </c>
      <c r="D60" s="981">
        <v>1</v>
      </c>
      <c r="E60" s="981">
        <v>1</v>
      </c>
      <c r="F60" s="954" t="s">
        <v>110</v>
      </c>
      <c r="G60" s="992">
        <v>21</v>
      </c>
      <c r="H60" s="992"/>
      <c r="I60" s="992" t="s">
        <v>396</v>
      </c>
      <c r="J60" s="967" t="s">
        <v>390</v>
      </c>
      <c r="K60" s="992">
        <v>17</v>
      </c>
      <c r="L60" s="992">
        <v>6.8</v>
      </c>
      <c r="M60" s="967" t="s">
        <v>391</v>
      </c>
      <c r="N60" s="992">
        <v>20.2</v>
      </c>
      <c r="O60" s="992">
        <v>3.4</v>
      </c>
      <c r="P60" s="967" t="s">
        <v>392</v>
      </c>
      <c r="Q60" s="992">
        <v>25.4</v>
      </c>
      <c r="R60" s="510">
        <v>0</v>
      </c>
      <c r="S60" s="510" t="s">
        <v>399</v>
      </c>
      <c r="T60" s="992">
        <v>133</v>
      </c>
      <c r="U60" s="992">
        <v>47</v>
      </c>
      <c r="V60" s="992">
        <v>125</v>
      </c>
      <c r="W60" s="992">
        <v>88.960000000000008</v>
      </c>
      <c r="X60" s="992">
        <v>30.629999999999995</v>
      </c>
      <c r="Y60" s="992">
        <v>106.64500000000001</v>
      </c>
      <c r="Z60" s="954">
        <v>0.85</v>
      </c>
      <c r="AA60" s="968">
        <v>0.7</v>
      </c>
      <c r="AB60" s="994"/>
      <c r="AD60" s="947"/>
    </row>
    <row r="61" spans="1:30" thickBot="1" x14ac:dyDescent="0.35">
      <c r="A61" s="1563"/>
      <c r="B61" s="980" t="s">
        <v>456</v>
      </c>
      <c r="C61" s="954">
        <v>1</v>
      </c>
      <c r="D61" s="981">
        <v>1</v>
      </c>
      <c r="E61" s="981">
        <v>1</v>
      </c>
      <c r="F61" s="954" t="s">
        <v>110</v>
      </c>
      <c r="G61" s="510">
        <v>21.5</v>
      </c>
      <c r="H61" s="510"/>
      <c r="I61" s="992" t="s">
        <v>396</v>
      </c>
      <c r="J61" s="967" t="s">
        <v>390</v>
      </c>
      <c r="K61" s="992">
        <v>17</v>
      </c>
      <c r="L61" s="992">
        <v>7</v>
      </c>
      <c r="M61" s="967" t="s">
        <v>391</v>
      </c>
      <c r="N61" s="992">
        <v>20.6</v>
      </c>
      <c r="O61" s="510">
        <v>3.5</v>
      </c>
      <c r="P61" s="967" t="s">
        <v>392</v>
      </c>
      <c r="Q61" s="510">
        <v>25.9</v>
      </c>
      <c r="R61" s="510">
        <v>0</v>
      </c>
      <c r="S61" s="993" t="e">
        <v>#VALUE!</v>
      </c>
      <c r="T61" s="992">
        <v>142.5</v>
      </c>
      <c r="U61" s="992">
        <v>49.5</v>
      </c>
      <c r="V61" s="992">
        <v>130.5</v>
      </c>
      <c r="W61" s="992">
        <v>91.43</v>
      </c>
      <c r="X61" s="992">
        <v>31.509999999999998</v>
      </c>
      <c r="Y61" s="992">
        <v>109.48</v>
      </c>
      <c r="Z61" s="954">
        <v>0.85</v>
      </c>
      <c r="AA61" s="968">
        <v>0.7</v>
      </c>
      <c r="AB61" s="994"/>
      <c r="AD61" s="947"/>
    </row>
    <row r="62" spans="1:30" thickBot="1" x14ac:dyDescent="0.35">
      <c r="A62" s="1563"/>
      <c r="B62" s="980" t="s">
        <v>457</v>
      </c>
      <c r="C62" s="954">
        <v>1</v>
      </c>
      <c r="D62" s="981">
        <v>1</v>
      </c>
      <c r="E62" s="981">
        <v>1</v>
      </c>
      <c r="F62" s="954" t="s">
        <v>110</v>
      </c>
      <c r="G62" s="992">
        <v>22</v>
      </c>
      <c r="H62" s="992"/>
      <c r="I62" s="992" t="s">
        <v>396</v>
      </c>
      <c r="J62" s="967" t="s">
        <v>390</v>
      </c>
      <c r="K62" s="992">
        <v>17</v>
      </c>
      <c r="L62" s="992">
        <v>7.2</v>
      </c>
      <c r="M62" s="967" t="s">
        <v>391</v>
      </c>
      <c r="N62" s="992">
        <v>21</v>
      </c>
      <c r="O62" s="992">
        <v>3.6</v>
      </c>
      <c r="P62" s="967" t="s">
        <v>392</v>
      </c>
      <c r="Q62" s="992">
        <v>26.4</v>
      </c>
      <c r="R62" s="510">
        <v>0</v>
      </c>
      <c r="S62" s="510" t="s">
        <v>399</v>
      </c>
      <c r="T62" s="992">
        <v>152</v>
      </c>
      <c r="U62" s="992">
        <v>52</v>
      </c>
      <c r="V62" s="992">
        <v>136</v>
      </c>
      <c r="W62" s="992">
        <v>93.9</v>
      </c>
      <c r="X62" s="992">
        <v>32.39</v>
      </c>
      <c r="Y62" s="992">
        <v>112.315</v>
      </c>
      <c r="Z62" s="954">
        <v>0.85</v>
      </c>
      <c r="AA62" s="968">
        <v>0.7</v>
      </c>
      <c r="AB62" s="994"/>
      <c r="AD62" s="947"/>
    </row>
    <row r="63" spans="1:30" thickBot="1" x14ac:dyDescent="0.35">
      <c r="A63" s="1563"/>
      <c r="B63" s="980" t="s">
        <v>458</v>
      </c>
      <c r="C63" s="954">
        <v>1</v>
      </c>
      <c r="D63" s="981">
        <v>1</v>
      </c>
      <c r="E63" s="981">
        <v>1</v>
      </c>
      <c r="F63" s="954" t="s">
        <v>110</v>
      </c>
      <c r="G63" s="992">
        <v>18.5</v>
      </c>
      <c r="H63" s="992"/>
      <c r="I63" s="992" t="s">
        <v>396</v>
      </c>
      <c r="J63" s="967" t="s">
        <v>390</v>
      </c>
      <c r="K63" s="992">
        <v>13.8</v>
      </c>
      <c r="L63" s="992">
        <v>5.8</v>
      </c>
      <c r="M63" s="967" t="s">
        <v>391</v>
      </c>
      <c r="N63" s="992">
        <v>18.2</v>
      </c>
      <c r="O63" s="992">
        <v>2.9</v>
      </c>
      <c r="P63" s="967" t="s">
        <v>392</v>
      </c>
      <c r="Q63" s="992">
        <v>22.9</v>
      </c>
      <c r="R63" s="510">
        <v>0</v>
      </c>
      <c r="S63" s="510" t="s">
        <v>399</v>
      </c>
      <c r="T63" s="992">
        <v>76</v>
      </c>
      <c r="U63" s="992">
        <v>27</v>
      </c>
      <c r="V63" s="992">
        <v>84</v>
      </c>
      <c r="W63" s="992">
        <v>67.88</v>
      </c>
      <c r="X63" s="992">
        <v>22.439999999999998</v>
      </c>
      <c r="Y63" s="992">
        <v>78.470000000000013</v>
      </c>
      <c r="Z63" s="954">
        <v>0.85</v>
      </c>
      <c r="AA63" s="968">
        <v>0.7</v>
      </c>
      <c r="AB63" s="994"/>
      <c r="AD63" s="947"/>
    </row>
    <row r="64" spans="1:30" thickBot="1" x14ac:dyDescent="0.35">
      <c r="A64" s="1563"/>
      <c r="B64" s="980" t="s">
        <v>459</v>
      </c>
      <c r="C64" s="954">
        <v>1</v>
      </c>
      <c r="D64" s="981">
        <v>1</v>
      </c>
      <c r="E64" s="981">
        <v>1</v>
      </c>
      <c r="F64" s="954" t="s">
        <v>110</v>
      </c>
      <c r="G64" s="992">
        <v>19</v>
      </c>
      <c r="H64" s="992"/>
      <c r="I64" s="992" t="s">
        <v>396</v>
      </c>
      <c r="J64" s="967" t="s">
        <v>390</v>
      </c>
      <c r="K64" s="510">
        <v>14.3</v>
      </c>
      <c r="L64" s="992">
        <v>6</v>
      </c>
      <c r="M64" s="967" t="s">
        <v>391</v>
      </c>
      <c r="N64" s="992">
        <v>18.600000000000001</v>
      </c>
      <c r="O64" s="992">
        <v>3</v>
      </c>
      <c r="P64" s="967" t="s">
        <v>392</v>
      </c>
      <c r="Q64" s="510">
        <v>23.4</v>
      </c>
      <c r="R64" s="510">
        <v>0</v>
      </c>
      <c r="S64" s="993" t="e">
        <v>#VALUE!</v>
      </c>
      <c r="T64" s="992">
        <v>83.5</v>
      </c>
      <c r="U64" s="992">
        <v>30</v>
      </c>
      <c r="V64" s="992">
        <v>90</v>
      </c>
      <c r="W64" s="992">
        <v>71.59</v>
      </c>
      <c r="X64" s="992">
        <v>23.7</v>
      </c>
      <c r="Y64" s="992">
        <v>82.81</v>
      </c>
      <c r="Z64" s="954">
        <v>0.85</v>
      </c>
      <c r="AA64" s="968">
        <v>0.7</v>
      </c>
      <c r="AB64" s="994"/>
      <c r="AD64" s="947"/>
    </row>
    <row r="65" spans="1:30" thickBot="1" x14ac:dyDescent="0.35">
      <c r="A65" s="1563"/>
      <c r="B65" s="980" t="s">
        <v>460</v>
      </c>
      <c r="C65" s="954">
        <v>1</v>
      </c>
      <c r="D65" s="981">
        <v>1</v>
      </c>
      <c r="E65" s="981">
        <v>1</v>
      </c>
      <c r="F65" s="954" t="s">
        <v>110</v>
      </c>
      <c r="G65" s="992">
        <v>19.5</v>
      </c>
      <c r="H65" s="992"/>
      <c r="I65" s="992" t="s">
        <v>396</v>
      </c>
      <c r="J65" s="967" t="s">
        <v>390</v>
      </c>
      <c r="K65" s="992">
        <v>14.8</v>
      </c>
      <c r="L65" s="992">
        <v>6.2</v>
      </c>
      <c r="M65" s="967" t="s">
        <v>391</v>
      </c>
      <c r="N65" s="992">
        <v>19</v>
      </c>
      <c r="O65" s="992">
        <v>3.1</v>
      </c>
      <c r="P65" s="967" t="s">
        <v>392</v>
      </c>
      <c r="Q65" s="992">
        <v>23.9</v>
      </c>
      <c r="R65" s="510">
        <v>0</v>
      </c>
      <c r="S65" s="510" t="s">
        <v>399</v>
      </c>
      <c r="T65" s="992">
        <v>91</v>
      </c>
      <c r="U65" s="992">
        <v>33</v>
      </c>
      <c r="V65" s="992">
        <v>96</v>
      </c>
      <c r="W65" s="992">
        <v>75.300000000000011</v>
      </c>
      <c r="X65" s="992">
        <v>24.96</v>
      </c>
      <c r="Y65" s="992">
        <v>87.15</v>
      </c>
      <c r="Z65" s="954">
        <v>0.85</v>
      </c>
      <c r="AA65" s="968">
        <v>0.7</v>
      </c>
      <c r="AB65" s="994"/>
      <c r="AD65" s="947"/>
    </row>
    <row r="66" spans="1:30" thickBot="1" x14ac:dyDescent="0.35">
      <c r="A66" s="1563"/>
      <c r="B66" s="980" t="s">
        <v>461</v>
      </c>
      <c r="C66" s="954">
        <v>1</v>
      </c>
      <c r="D66" s="981">
        <v>1</v>
      </c>
      <c r="E66" s="981">
        <v>1</v>
      </c>
      <c r="F66" s="954" t="s">
        <v>110</v>
      </c>
      <c r="G66" s="992">
        <v>20</v>
      </c>
      <c r="H66" s="992"/>
      <c r="I66" s="992" t="s">
        <v>396</v>
      </c>
      <c r="J66" s="967" t="s">
        <v>390</v>
      </c>
      <c r="K66" s="510">
        <v>15.3</v>
      </c>
      <c r="L66" s="992">
        <v>6.4</v>
      </c>
      <c r="M66" s="967" t="s">
        <v>391</v>
      </c>
      <c r="N66" s="992">
        <v>19.399999999999999</v>
      </c>
      <c r="O66" s="510">
        <v>3.2</v>
      </c>
      <c r="P66" s="967" t="s">
        <v>392</v>
      </c>
      <c r="Q66" s="510">
        <v>24.4</v>
      </c>
      <c r="R66" s="510">
        <v>0</v>
      </c>
      <c r="S66" s="993" t="e">
        <v>#VALUE!</v>
      </c>
      <c r="T66" s="992">
        <v>101</v>
      </c>
      <c r="U66" s="992">
        <v>37.5</v>
      </c>
      <c r="V66" s="992">
        <v>102</v>
      </c>
      <c r="W66" s="992">
        <v>77.490000000000009</v>
      </c>
      <c r="X66" s="992">
        <v>25.785000000000004</v>
      </c>
      <c r="Y66" s="992">
        <v>89.805000000000007</v>
      </c>
      <c r="Z66" s="954">
        <v>0.85</v>
      </c>
      <c r="AA66" s="968">
        <v>0.7</v>
      </c>
      <c r="AB66" s="994"/>
      <c r="AD66" s="947"/>
    </row>
    <row r="67" spans="1:30" thickBot="1" x14ac:dyDescent="0.35">
      <c r="A67" s="1563"/>
      <c r="B67" s="954" t="s">
        <v>462</v>
      </c>
      <c r="C67" s="954">
        <v>1</v>
      </c>
      <c r="D67" s="966">
        <v>1</v>
      </c>
      <c r="E67" s="966">
        <v>1</v>
      </c>
      <c r="F67" s="954" t="s">
        <v>110</v>
      </c>
      <c r="G67" s="967">
        <v>20.5</v>
      </c>
      <c r="H67" s="967"/>
      <c r="I67" s="967" t="s">
        <v>396</v>
      </c>
      <c r="J67" s="967" t="s">
        <v>390</v>
      </c>
      <c r="K67" s="967">
        <v>15.8</v>
      </c>
      <c r="L67" s="967">
        <v>6.6</v>
      </c>
      <c r="M67" s="967" t="s">
        <v>391</v>
      </c>
      <c r="N67" s="967">
        <v>19.8</v>
      </c>
      <c r="O67" s="967">
        <v>3.3</v>
      </c>
      <c r="P67" s="967" t="s">
        <v>392</v>
      </c>
      <c r="Q67" s="967">
        <v>24.9</v>
      </c>
      <c r="R67" s="968">
        <v>0</v>
      </c>
      <c r="S67" s="968" t="s">
        <v>399</v>
      </c>
      <c r="T67" s="967">
        <v>111</v>
      </c>
      <c r="U67" s="967">
        <v>42</v>
      </c>
      <c r="V67" s="967">
        <v>108</v>
      </c>
      <c r="W67" s="967">
        <v>79.680000000000007</v>
      </c>
      <c r="X67" s="967">
        <v>26.610000000000003</v>
      </c>
      <c r="Y67" s="967">
        <v>92.460000000000008</v>
      </c>
      <c r="Z67" s="954">
        <v>0.85</v>
      </c>
      <c r="AA67" s="968">
        <v>0.7</v>
      </c>
      <c r="AB67" s="969"/>
      <c r="AD67" s="947"/>
    </row>
    <row r="68" spans="1:30" ht="28.5" thickBot="1" x14ac:dyDescent="0.35">
      <c r="A68" s="1563"/>
      <c r="B68" s="954" t="s">
        <v>463</v>
      </c>
      <c r="C68" s="954">
        <v>1</v>
      </c>
      <c r="D68" s="981">
        <v>0.6</v>
      </c>
      <c r="E68" s="981">
        <v>0.6</v>
      </c>
      <c r="F68" s="954" t="s">
        <v>110</v>
      </c>
      <c r="G68" s="967">
        <v>6.7</v>
      </c>
      <c r="H68" s="967"/>
      <c r="I68" s="967" t="s">
        <v>396</v>
      </c>
      <c r="J68" s="967" t="s">
        <v>390</v>
      </c>
      <c r="K68" s="967">
        <v>4.5999999999999996</v>
      </c>
      <c r="L68" s="967"/>
      <c r="M68" s="967" t="s">
        <v>391</v>
      </c>
      <c r="N68" s="967">
        <v>6.2</v>
      </c>
      <c r="O68" s="967">
        <v>1.2</v>
      </c>
      <c r="P68" s="967" t="s">
        <v>392</v>
      </c>
      <c r="Q68" s="967">
        <v>7.8</v>
      </c>
      <c r="R68" s="968">
        <v>0</v>
      </c>
      <c r="S68" s="968" t="s">
        <v>399</v>
      </c>
      <c r="T68" s="967">
        <v>37</v>
      </c>
      <c r="U68" s="967">
        <v>14.2</v>
      </c>
      <c r="V68" s="967">
        <v>30</v>
      </c>
      <c r="W68" s="967">
        <v>19.417894736842108</v>
      </c>
      <c r="X68" s="967">
        <v>7.8126315789473679</v>
      </c>
      <c r="Y68" s="967">
        <v>21.337894736842102</v>
      </c>
      <c r="Z68" s="954">
        <v>0.85</v>
      </c>
      <c r="AA68" s="968">
        <v>0.7</v>
      </c>
      <c r="AB68" s="969"/>
      <c r="AD68" s="947"/>
    </row>
    <row r="69" spans="1:30" ht="28.5" thickBot="1" x14ac:dyDescent="0.35">
      <c r="A69" s="1563"/>
      <c r="B69" s="980" t="s">
        <v>464</v>
      </c>
      <c r="C69" s="954">
        <v>1</v>
      </c>
      <c r="D69" s="981">
        <v>0.6</v>
      </c>
      <c r="E69" s="981">
        <v>0.6</v>
      </c>
      <c r="F69" s="954" t="s">
        <v>110</v>
      </c>
      <c r="G69" s="967">
        <v>7.3</v>
      </c>
      <c r="H69" s="967"/>
      <c r="I69" s="967" t="s">
        <v>396</v>
      </c>
      <c r="J69" s="967" t="s">
        <v>390</v>
      </c>
      <c r="K69" s="967">
        <v>4.5999999999999996</v>
      </c>
      <c r="L69" s="967"/>
      <c r="M69" s="967" t="s">
        <v>391</v>
      </c>
      <c r="N69" s="967">
        <v>6.2</v>
      </c>
      <c r="O69" s="967">
        <v>1.5</v>
      </c>
      <c r="P69" s="967" t="s">
        <v>392</v>
      </c>
      <c r="Q69" s="967">
        <v>7.8</v>
      </c>
      <c r="R69" s="968">
        <v>0</v>
      </c>
      <c r="S69" s="968" t="s">
        <v>399</v>
      </c>
      <c r="T69" s="967">
        <v>39</v>
      </c>
      <c r="U69" s="967">
        <v>14.3</v>
      </c>
      <c r="V69" s="967">
        <v>31.5</v>
      </c>
      <c r="W69" s="967">
        <v>19.910526315789475</v>
      </c>
      <c r="X69" s="967">
        <v>8.0147368421052629</v>
      </c>
      <c r="Y69" s="967">
        <v>22.329473684210523</v>
      </c>
      <c r="Z69" s="954">
        <v>0.85</v>
      </c>
      <c r="AA69" s="968">
        <v>0.7</v>
      </c>
      <c r="AB69" s="969"/>
      <c r="AD69" s="947"/>
    </row>
    <row r="70" spans="1:30" thickBot="1" x14ac:dyDescent="0.35">
      <c r="A70" s="1563"/>
      <c r="B70" s="980" t="s">
        <v>465</v>
      </c>
      <c r="C70" s="954">
        <v>1</v>
      </c>
      <c r="D70" s="981">
        <v>0.4</v>
      </c>
      <c r="E70" s="981">
        <v>0.4</v>
      </c>
      <c r="F70" s="954" t="s">
        <v>110</v>
      </c>
      <c r="G70" s="967">
        <v>3.4</v>
      </c>
      <c r="H70" s="967"/>
      <c r="I70" s="967" t="s">
        <v>396</v>
      </c>
      <c r="J70" s="967" t="s">
        <v>390</v>
      </c>
      <c r="K70" s="967">
        <v>1.4</v>
      </c>
      <c r="L70" s="967">
        <v>1.5</v>
      </c>
      <c r="M70" s="967" t="s">
        <v>391</v>
      </c>
      <c r="N70" s="967">
        <v>3.6</v>
      </c>
      <c r="O70" s="967">
        <v>0.75</v>
      </c>
      <c r="P70" s="967" t="s">
        <v>392</v>
      </c>
      <c r="Q70" s="967">
        <v>4.9000000000000004</v>
      </c>
      <c r="R70" s="968">
        <v>0</v>
      </c>
      <c r="S70" s="968" t="s">
        <v>398</v>
      </c>
      <c r="T70" s="967">
        <v>22</v>
      </c>
      <c r="U70" s="967">
        <v>7.6</v>
      </c>
      <c r="V70" s="967">
        <v>22.6</v>
      </c>
      <c r="W70" s="967">
        <v>17.5</v>
      </c>
      <c r="X70" s="967">
        <v>5.8</v>
      </c>
      <c r="Y70" s="967">
        <v>20.3</v>
      </c>
      <c r="Z70" s="954">
        <v>0.85</v>
      </c>
      <c r="AA70" s="968">
        <v>0.7</v>
      </c>
      <c r="AB70" s="969"/>
      <c r="AD70" s="947"/>
    </row>
    <row r="71" spans="1:30" thickBot="1" x14ac:dyDescent="0.35">
      <c r="A71" s="1563"/>
      <c r="B71" s="980" t="s">
        <v>466</v>
      </c>
      <c r="C71" s="954">
        <v>1</v>
      </c>
      <c r="D71" s="981">
        <v>0.6</v>
      </c>
      <c r="E71" s="981">
        <v>0.6</v>
      </c>
      <c r="F71" s="954" t="s">
        <v>110</v>
      </c>
      <c r="G71" s="967">
        <v>6.9</v>
      </c>
      <c r="H71" s="967"/>
      <c r="I71" s="967" t="s">
        <v>396</v>
      </c>
      <c r="J71" s="967" t="s">
        <v>390</v>
      </c>
      <c r="K71" s="967">
        <v>2.9</v>
      </c>
      <c r="L71" s="967">
        <v>2.7</v>
      </c>
      <c r="M71" s="967" t="s">
        <v>391</v>
      </c>
      <c r="N71" s="967">
        <v>6.6</v>
      </c>
      <c r="O71" s="967">
        <v>1.35</v>
      </c>
      <c r="P71" s="967" t="s">
        <v>392</v>
      </c>
      <c r="Q71" s="967">
        <v>8.6</v>
      </c>
      <c r="R71" s="968">
        <v>0</v>
      </c>
      <c r="S71" s="968" t="s">
        <v>398</v>
      </c>
      <c r="T71" s="967">
        <v>37.5</v>
      </c>
      <c r="U71" s="967">
        <v>14.9</v>
      </c>
      <c r="V71" s="967">
        <v>31.3</v>
      </c>
      <c r="W71" s="967">
        <v>20</v>
      </c>
      <c r="X71" s="967">
        <v>8</v>
      </c>
      <c r="Y71" s="967">
        <v>22</v>
      </c>
      <c r="Z71" s="954">
        <v>0.85</v>
      </c>
      <c r="AA71" s="968">
        <v>0.7</v>
      </c>
      <c r="AB71" s="969"/>
      <c r="AD71" s="947"/>
    </row>
    <row r="72" spans="1:30" thickBot="1" x14ac:dyDescent="0.35">
      <c r="A72" s="1563"/>
      <c r="B72" s="980" t="s">
        <v>467</v>
      </c>
      <c r="C72" s="954">
        <v>1</v>
      </c>
      <c r="D72" s="981">
        <v>0.6</v>
      </c>
      <c r="E72" s="981">
        <v>0.6</v>
      </c>
      <c r="F72" s="954" t="s">
        <v>110</v>
      </c>
      <c r="G72" s="967">
        <v>9.4</v>
      </c>
      <c r="H72" s="967"/>
      <c r="I72" s="967" t="s">
        <v>396</v>
      </c>
      <c r="J72" s="967" t="s">
        <v>390</v>
      </c>
      <c r="K72" s="967">
        <v>4.0999999999999996</v>
      </c>
      <c r="L72" s="967">
        <v>3.9</v>
      </c>
      <c r="M72" s="967" t="s">
        <v>391</v>
      </c>
      <c r="N72" s="967">
        <v>9.1999999999999993</v>
      </c>
      <c r="O72" s="967">
        <v>1.95</v>
      </c>
      <c r="P72" s="967" t="s">
        <v>392</v>
      </c>
      <c r="Q72" s="967">
        <v>12.7</v>
      </c>
      <c r="R72" s="968">
        <v>0</v>
      </c>
      <c r="S72" s="968" t="s">
        <v>398</v>
      </c>
      <c r="T72" s="967">
        <v>54.5</v>
      </c>
      <c r="U72" s="967">
        <v>20.5</v>
      </c>
      <c r="V72" s="967">
        <v>45.5</v>
      </c>
      <c r="W72" s="967">
        <v>28.5</v>
      </c>
      <c r="X72" s="967">
        <v>11.5</v>
      </c>
      <c r="Y72" s="967">
        <v>31.5</v>
      </c>
      <c r="Z72" s="954">
        <v>0.85</v>
      </c>
      <c r="AA72" s="968">
        <v>0.7</v>
      </c>
      <c r="AB72" s="969"/>
      <c r="AD72" s="947"/>
    </row>
    <row r="73" spans="1:30" ht="28.5" thickBot="1" x14ac:dyDescent="0.35">
      <c r="A73" s="1563"/>
      <c r="B73" s="980" t="s">
        <v>468</v>
      </c>
      <c r="C73" s="954">
        <v>1</v>
      </c>
      <c r="D73" s="981">
        <v>1</v>
      </c>
      <c r="E73" s="981">
        <v>1</v>
      </c>
      <c r="F73" s="954" t="s">
        <v>110</v>
      </c>
      <c r="G73" s="967">
        <v>15.1</v>
      </c>
      <c r="H73" s="967"/>
      <c r="I73" s="967" t="s">
        <v>396</v>
      </c>
      <c r="J73" s="967" t="s">
        <v>390</v>
      </c>
      <c r="K73" s="967">
        <v>7.8</v>
      </c>
      <c r="L73" s="967">
        <v>3.4</v>
      </c>
      <c r="M73" s="967" t="s">
        <v>391</v>
      </c>
      <c r="N73" s="967">
        <v>14</v>
      </c>
      <c r="O73" s="967">
        <v>1.7</v>
      </c>
      <c r="P73" s="967" t="s">
        <v>392</v>
      </c>
      <c r="Q73" s="967">
        <v>17.5</v>
      </c>
      <c r="R73" s="968">
        <v>0</v>
      </c>
      <c r="S73" s="968" t="s">
        <v>398</v>
      </c>
      <c r="T73" s="967">
        <v>64</v>
      </c>
      <c r="U73" s="967">
        <v>21</v>
      </c>
      <c r="V73" s="967">
        <v>78</v>
      </c>
      <c r="W73" s="967">
        <v>61</v>
      </c>
      <c r="X73" s="967">
        <v>20</v>
      </c>
      <c r="Y73" s="967">
        <v>74</v>
      </c>
      <c r="Z73" s="954">
        <v>0.85</v>
      </c>
      <c r="AA73" s="968">
        <v>0.7</v>
      </c>
      <c r="AB73" s="969"/>
      <c r="AD73" s="947"/>
    </row>
    <row r="74" spans="1:30" ht="28.5" thickBot="1" x14ac:dyDescent="0.35">
      <c r="A74" s="1563"/>
      <c r="B74" s="980" t="s">
        <v>469</v>
      </c>
      <c r="C74" s="954">
        <v>1</v>
      </c>
      <c r="D74" s="981">
        <v>0.6</v>
      </c>
      <c r="E74" s="981">
        <v>0.6</v>
      </c>
      <c r="F74" s="954" t="s">
        <v>110</v>
      </c>
      <c r="G74" s="967">
        <v>5.5</v>
      </c>
      <c r="H74" s="967"/>
      <c r="I74" s="967" t="s">
        <v>396</v>
      </c>
      <c r="J74" s="967" t="s">
        <v>390</v>
      </c>
      <c r="K74" s="967">
        <v>4.5999999999999996</v>
      </c>
      <c r="L74" s="967">
        <v>0.5</v>
      </c>
      <c r="M74" s="967" t="s">
        <v>391</v>
      </c>
      <c r="N74" s="967">
        <v>4.9000000000000004</v>
      </c>
      <c r="O74" s="967">
        <v>0.25</v>
      </c>
      <c r="P74" s="967" t="s">
        <v>392</v>
      </c>
      <c r="Q74" s="967">
        <v>5.2</v>
      </c>
      <c r="R74" s="968">
        <v>0</v>
      </c>
      <c r="S74" s="968" t="s">
        <v>399</v>
      </c>
      <c r="T74" s="967">
        <v>15.7</v>
      </c>
      <c r="U74" s="967">
        <v>5.4</v>
      </c>
      <c r="V74" s="967">
        <v>15</v>
      </c>
      <c r="W74" s="967">
        <v>5.8972972972972961</v>
      </c>
      <c r="X74" s="967">
        <v>2.3108108108108105</v>
      </c>
      <c r="Y74" s="967">
        <v>6.7418918918918909</v>
      </c>
      <c r="Z74" s="954">
        <v>0.85</v>
      </c>
      <c r="AA74" s="968">
        <v>0.7</v>
      </c>
      <c r="AB74" s="969"/>
      <c r="AD74" s="947"/>
    </row>
    <row r="75" spans="1:30" ht="28.5" thickBot="1" x14ac:dyDescent="0.35">
      <c r="A75" s="1563"/>
      <c r="B75" s="980" t="s">
        <v>470</v>
      </c>
      <c r="C75" s="954">
        <v>1</v>
      </c>
      <c r="D75" s="981">
        <v>0.6</v>
      </c>
      <c r="E75" s="981">
        <v>0.6</v>
      </c>
      <c r="F75" s="954" t="s">
        <v>110</v>
      </c>
      <c r="G75" s="967">
        <v>5.5</v>
      </c>
      <c r="H75" s="967"/>
      <c r="I75" s="967" t="s">
        <v>396</v>
      </c>
      <c r="J75" s="967" t="s">
        <v>390</v>
      </c>
      <c r="K75" s="967">
        <v>4.5999999999999996</v>
      </c>
      <c r="L75" s="967">
        <v>0.5</v>
      </c>
      <c r="M75" s="967" t="s">
        <v>391</v>
      </c>
      <c r="N75" s="967">
        <v>4.9000000000000004</v>
      </c>
      <c r="O75" s="967">
        <v>0.25</v>
      </c>
      <c r="P75" s="967" t="s">
        <v>392</v>
      </c>
      <c r="Q75" s="967">
        <v>5.2</v>
      </c>
      <c r="R75" s="968">
        <v>0</v>
      </c>
      <c r="S75" s="968" t="s">
        <v>399</v>
      </c>
      <c r="T75" s="967">
        <v>14.6</v>
      </c>
      <c r="U75" s="967">
        <v>4.5</v>
      </c>
      <c r="V75" s="967">
        <v>15</v>
      </c>
      <c r="W75" s="967">
        <v>5.8972972972972961</v>
      </c>
      <c r="X75" s="967">
        <v>2.3108108108108105</v>
      </c>
      <c r="Y75" s="967">
        <v>6.7418918918918909</v>
      </c>
      <c r="Z75" s="954">
        <v>0.85</v>
      </c>
      <c r="AA75" s="968">
        <v>0.7</v>
      </c>
      <c r="AB75" s="969"/>
      <c r="AD75" s="947"/>
    </row>
    <row r="76" spans="1:30" ht="28.5" thickBot="1" x14ac:dyDescent="0.35">
      <c r="A76" s="1563"/>
      <c r="B76" s="954" t="s">
        <v>471</v>
      </c>
      <c r="C76" s="954">
        <v>1</v>
      </c>
      <c r="D76" s="981">
        <v>1</v>
      </c>
      <c r="E76" s="981">
        <v>1</v>
      </c>
      <c r="F76" s="954" t="s">
        <v>110</v>
      </c>
      <c r="G76" s="967">
        <v>16</v>
      </c>
      <c r="H76" s="967"/>
      <c r="I76" s="967" t="s">
        <v>396</v>
      </c>
      <c r="J76" s="967" t="s">
        <v>390</v>
      </c>
      <c r="K76" s="967">
        <v>12</v>
      </c>
      <c r="L76" s="967">
        <v>5.5</v>
      </c>
      <c r="M76" s="967" t="s">
        <v>391</v>
      </c>
      <c r="N76" s="967">
        <v>15.8</v>
      </c>
      <c r="O76" s="967">
        <v>2.75</v>
      </c>
      <c r="P76" s="967" t="s">
        <v>392</v>
      </c>
      <c r="Q76" s="967">
        <v>20.399999999999999</v>
      </c>
      <c r="R76" s="968">
        <v>0</v>
      </c>
      <c r="S76" s="968" t="s">
        <v>399</v>
      </c>
      <c r="T76" s="967">
        <v>88</v>
      </c>
      <c r="U76" s="967">
        <v>26</v>
      </c>
      <c r="V76" s="967">
        <v>104</v>
      </c>
      <c r="W76" s="967">
        <v>101.06</v>
      </c>
      <c r="X76" s="967">
        <v>29.32</v>
      </c>
      <c r="Y76" s="967">
        <v>109.45</v>
      </c>
      <c r="Z76" s="954">
        <v>0.85</v>
      </c>
      <c r="AA76" s="968">
        <v>0.7</v>
      </c>
      <c r="AB76" s="969"/>
      <c r="AD76" s="947"/>
    </row>
    <row r="77" spans="1:30" ht="28.5" thickBot="1" x14ac:dyDescent="0.35">
      <c r="A77" s="1563"/>
      <c r="B77" s="954" t="s">
        <v>472</v>
      </c>
      <c r="C77" s="954">
        <v>1</v>
      </c>
      <c r="D77" s="981">
        <v>1</v>
      </c>
      <c r="E77" s="981">
        <v>1</v>
      </c>
      <c r="F77" s="954" t="s">
        <v>110</v>
      </c>
      <c r="G77" s="967">
        <v>20</v>
      </c>
      <c r="H77" s="967"/>
      <c r="I77" s="967" t="s">
        <v>396</v>
      </c>
      <c r="J77" s="967" t="s">
        <v>390</v>
      </c>
      <c r="K77" s="967">
        <v>15.8</v>
      </c>
      <c r="L77" s="967">
        <v>6</v>
      </c>
      <c r="M77" s="967" t="s">
        <v>391</v>
      </c>
      <c r="N77" s="967">
        <v>19.600000000000001</v>
      </c>
      <c r="O77" s="967">
        <v>3</v>
      </c>
      <c r="P77" s="967" t="s">
        <v>392</v>
      </c>
      <c r="Q77" s="967">
        <v>24.4</v>
      </c>
      <c r="R77" s="968">
        <v>0</v>
      </c>
      <c r="S77" s="968" t="s">
        <v>399</v>
      </c>
      <c r="T77" s="967">
        <v>105</v>
      </c>
      <c r="U77" s="967">
        <v>31</v>
      </c>
      <c r="V77" s="967">
        <v>129</v>
      </c>
      <c r="W77" s="967">
        <v>108.03999999999999</v>
      </c>
      <c r="X77" s="967">
        <v>32.29</v>
      </c>
      <c r="Y77" s="967">
        <v>128.10999999999999</v>
      </c>
      <c r="Z77" s="954">
        <v>0.85</v>
      </c>
      <c r="AA77" s="968">
        <v>0.7</v>
      </c>
      <c r="AB77" s="969"/>
      <c r="AD77" s="947"/>
    </row>
    <row r="78" spans="1:30" ht="28.5" thickBot="1" x14ac:dyDescent="0.35">
      <c r="A78" s="1563"/>
      <c r="B78" s="954" t="s">
        <v>473</v>
      </c>
      <c r="C78" s="954">
        <v>1</v>
      </c>
      <c r="D78" s="981">
        <v>1</v>
      </c>
      <c r="E78" s="981">
        <v>1</v>
      </c>
      <c r="F78" s="954" t="s">
        <v>110</v>
      </c>
      <c r="G78" s="967">
        <v>20</v>
      </c>
      <c r="H78" s="967"/>
      <c r="I78" s="967" t="s">
        <v>396</v>
      </c>
      <c r="J78" s="967" t="s">
        <v>390</v>
      </c>
      <c r="K78" s="967">
        <v>15.8</v>
      </c>
      <c r="L78" s="967">
        <v>6</v>
      </c>
      <c r="M78" s="967" t="s">
        <v>391</v>
      </c>
      <c r="N78" s="967">
        <v>19.600000000000001</v>
      </c>
      <c r="O78" s="967">
        <v>3</v>
      </c>
      <c r="P78" s="967" t="s">
        <v>392</v>
      </c>
      <c r="Q78" s="967">
        <v>24.4</v>
      </c>
      <c r="R78" s="968">
        <v>0</v>
      </c>
      <c r="S78" s="968" t="s">
        <v>399</v>
      </c>
      <c r="T78" s="967">
        <v>114</v>
      </c>
      <c r="U78" s="967">
        <v>33</v>
      </c>
      <c r="V78" s="967">
        <v>142</v>
      </c>
      <c r="W78" s="967">
        <v>120.19999999999999</v>
      </c>
      <c r="X78" s="967">
        <v>35.769999999999996</v>
      </c>
      <c r="Y78" s="967">
        <v>141.59</v>
      </c>
      <c r="Z78" s="954">
        <v>0.85</v>
      </c>
      <c r="AA78" s="968">
        <v>0.7</v>
      </c>
      <c r="AB78" s="969"/>
      <c r="AD78" s="947"/>
    </row>
    <row r="79" spans="1:30" ht="28.5" thickBot="1" x14ac:dyDescent="0.35">
      <c r="A79" s="1563"/>
      <c r="B79" s="954" t="s">
        <v>474</v>
      </c>
      <c r="C79" s="954">
        <v>1</v>
      </c>
      <c r="D79" s="981">
        <v>0.6</v>
      </c>
      <c r="E79" s="981">
        <v>0.6</v>
      </c>
      <c r="F79" s="954" t="s">
        <v>110</v>
      </c>
      <c r="G79" s="967">
        <v>4</v>
      </c>
      <c r="H79" s="967"/>
      <c r="I79" s="967" t="s">
        <v>396</v>
      </c>
      <c r="J79" s="967" t="s">
        <v>390</v>
      </c>
      <c r="K79" s="967">
        <v>0.3</v>
      </c>
      <c r="L79" s="967">
        <v>0.5</v>
      </c>
      <c r="M79" s="967" t="s">
        <v>391</v>
      </c>
      <c r="N79" s="967">
        <v>4.5</v>
      </c>
      <c r="O79" s="967">
        <v>0.2</v>
      </c>
      <c r="P79" s="967" t="s">
        <v>392</v>
      </c>
      <c r="Q79" s="967">
        <v>5.3</v>
      </c>
      <c r="R79" s="968">
        <v>0</v>
      </c>
      <c r="S79" s="968" t="s">
        <v>399</v>
      </c>
      <c r="T79" s="967">
        <v>31</v>
      </c>
      <c r="U79" s="967">
        <v>12.7</v>
      </c>
      <c r="V79" s="967">
        <v>23</v>
      </c>
      <c r="W79" s="967">
        <v>7.3382608695652181</v>
      </c>
      <c r="X79" s="967">
        <v>2.9413043478260867</v>
      </c>
      <c r="Y79" s="967">
        <v>8.1110869565217421</v>
      </c>
      <c r="Z79" s="954">
        <v>0.85</v>
      </c>
      <c r="AA79" s="968">
        <v>0.7</v>
      </c>
      <c r="AB79" s="969"/>
      <c r="AD79" s="947"/>
    </row>
    <row r="80" spans="1:30" thickBot="1" x14ac:dyDescent="0.35">
      <c r="A80" s="1563"/>
      <c r="B80" s="954" t="s">
        <v>475</v>
      </c>
      <c r="C80" s="954">
        <v>1</v>
      </c>
      <c r="D80" s="981">
        <v>0.4</v>
      </c>
      <c r="E80" s="981">
        <v>0.4</v>
      </c>
      <c r="F80" s="954" t="s">
        <v>110</v>
      </c>
      <c r="G80" s="967">
        <v>2.5</v>
      </c>
      <c r="H80" s="967"/>
      <c r="I80" s="967" t="s">
        <v>396</v>
      </c>
      <c r="J80" s="967" t="s">
        <v>390</v>
      </c>
      <c r="K80" s="967">
        <v>1.9</v>
      </c>
      <c r="L80" s="967">
        <v>0.6</v>
      </c>
      <c r="M80" s="967" t="s">
        <v>391</v>
      </c>
      <c r="N80" s="967">
        <v>3</v>
      </c>
      <c r="O80" s="967">
        <v>0.3</v>
      </c>
      <c r="P80" s="967" t="s">
        <v>392</v>
      </c>
      <c r="Q80" s="967">
        <v>3.8</v>
      </c>
      <c r="R80" s="968">
        <v>0</v>
      </c>
      <c r="S80" s="968" t="s">
        <v>399</v>
      </c>
      <c r="T80" s="967">
        <v>13</v>
      </c>
      <c r="U80" s="967">
        <v>6.5</v>
      </c>
      <c r="V80" s="967">
        <v>13</v>
      </c>
      <c r="W80" s="967">
        <v>0.64736842105263148</v>
      </c>
      <c r="X80" s="967">
        <v>0.26315789473684198</v>
      </c>
      <c r="Y80" s="967">
        <v>0.7</v>
      </c>
      <c r="Z80" s="954">
        <v>0.85</v>
      </c>
      <c r="AA80" s="968">
        <v>0.7</v>
      </c>
      <c r="AB80" s="969"/>
      <c r="AD80" s="947"/>
    </row>
    <row r="81" spans="1:30" thickBot="1" x14ac:dyDescent="0.35">
      <c r="A81" s="976"/>
      <c r="B81" s="997"/>
      <c r="C81" s="997"/>
      <c r="D81" s="998"/>
      <c r="E81" s="998"/>
      <c r="F81" s="997"/>
      <c r="G81" s="999"/>
      <c r="H81" s="999"/>
      <c r="I81" s="999"/>
      <c r="J81" s="1000" t="s">
        <v>390</v>
      </c>
      <c r="K81" s="999"/>
      <c r="L81" s="999"/>
      <c r="M81" s="1000" t="s">
        <v>391</v>
      </c>
      <c r="N81" s="999"/>
      <c r="O81" s="999"/>
      <c r="P81" s="1000" t="s">
        <v>392</v>
      </c>
      <c r="Q81" s="999"/>
      <c r="R81" s="999"/>
      <c r="S81" s="999"/>
      <c r="T81" s="999"/>
      <c r="U81" s="999"/>
      <c r="V81" s="999"/>
      <c r="W81" s="999"/>
      <c r="X81" s="999"/>
      <c r="Y81" s="999"/>
      <c r="Z81" s="999"/>
      <c r="AA81" s="999"/>
      <c r="AB81" s="985"/>
      <c r="AD81" s="947"/>
    </row>
    <row r="82" spans="1:30" ht="28.5" thickBot="1" x14ac:dyDescent="0.35">
      <c r="A82" s="1563" t="s">
        <v>476</v>
      </c>
      <c r="B82" s="954" t="s">
        <v>477</v>
      </c>
      <c r="C82" s="954">
        <v>2</v>
      </c>
      <c r="D82" s="966">
        <v>0.3</v>
      </c>
      <c r="E82" s="966"/>
      <c r="F82" s="954" t="s">
        <v>110</v>
      </c>
      <c r="G82" s="968">
        <v>4</v>
      </c>
      <c r="H82" s="968"/>
      <c r="I82" s="968" t="s">
        <v>396</v>
      </c>
      <c r="J82" s="967" t="s">
        <v>390</v>
      </c>
      <c r="K82" s="968">
        <v>3.5</v>
      </c>
      <c r="L82" s="968">
        <v>1.2</v>
      </c>
      <c r="M82" s="967" t="s">
        <v>391</v>
      </c>
      <c r="N82" s="968">
        <v>4.2</v>
      </c>
      <c r="O82" s="968">
        <v>0.6</v>
      </c>
      <c r="P82" s="967" t="s">
        <v>392</v>
      </c>
      <c r="Q82" s="968">
        <v>5.3</v>
      </c>
      <c r="R82" s="968">
        <v>0</v>
      </c>
      <c r="S82" s="968"/>
      <c r="T82" s="968">
        <v>27.1</v>
      </c>
      <c r="U82" s="968">
        <v>12.6</v>
      </c>
      <c r="V82" s="968">
        <v>12.8</v>
      </c>
      <c r="W82" s="968"/>
      <c r="X82" s="968"/>
      <c r="Y82" s="968"/>
      <c r="Z82" s="968">
        <v>0.8</v>
      </c>
      <c r="AA82" s="968">
        <v>0.7</v>
      </c>
      <c r="AB82" s="985"/>
      <c r="AD82" s="947"/>
    </row>
    <row r="83" spans="1:30" ht="28.5" thickBot="1" x14ac:dyDescent="0.35">
      <c r="A83" s="1563"/>
      <c r="B83" s="954" t="s">
        <v>478</v>
      </c>
      <c r="C83" s="954">
        <v>2</v>
      </c>
      <c r="D83" s="966">
        <v>0.3</v>
      </c>
      <c r="E83" s="966"/>
      <c r="F83" s="954" t="s">
        <v>110</v>
      </c>
      <c r="G83" s="968">
        <v>4</v>
      </c>
      <c r="H83" s="968"/>
      <c r="I83" s="968" t="s">
        <v>396</v>
      </c>
      <c r="J83" s="967" t="s">
        <v>390</v>
      </c>
      <c r="K83" s="968">
        <v>3.5</v>
      </c>
      <c r="L83" s="968">
        <v>1.2</v>
      </c>
      <c r="M83" s="967" t="s">
        <v>391</v>
      </c>
      <c r="N83" s="968">
        <v>4.2</v>
      </c>
      <c r="O83" s="968">
        <v>0.6</v>
      </c>
      <c r="P83" s="967" t="s">
        <v>392</v>
      </c>
      <c r="Q83" s="968">
        <v>5.3</v>
      </c>
      <c r="R83" s="968">
        <v>0</v>
      </c>
      <c r="S83" s="968"/>
      <c r="T83" s="968">
        <v>24</v>
      </c>
      <c r="U83" s="968">
        <v>11</v>
      </c>
      <c r="V83" s="968">
        <v>11.6</v>
      </c>
      <c r="W83" s="968"/>
      <c r="X83" s="968"/>
      <c r="Y83" s="968"/>
      <c r="Z83" s="968">
        <v>0.8</v>
      </c>
      <c r="AA83" s="968">
        <v>0.7</v>
      </c>
      <c r="AB83" s="985"/>
      <c r="AD83" s="947"/>
    </row>
    <row r="84" spans="1:30" ht="28.5" thickBot="1" x14ac:dyDescent="0.35">
      <c r="A84" s="1563"/>
      <c r="B84" s="954" t="s">
        <v>479</v>
      </c>
      <c r="C84" s="954">
        <v>2</v>
      </c>
      <c r="D84" s="966">
        <v>0.3</v>
      </c>
      <c r="E84" s="966"/>
      <c r="F84" s="954" t="s">
        <v>110</v>
      </c>
      <c r="G84" s="968">
        <v>4</v>
      </c>
      <c r="H84" s="968"/>
      <c r="I84" s="968" t="s">
        <v>396</v>
      </c>
      <c r="J84" s="967" t="s">
        <v>390</v>
      </c>
      <c r="K84" s="968">
        <v>3.5</v>
      </c>
      <c r="L84" s="968">
        <v>1.2</v>
      </c>
      <c r="M84" s="967" t="s">
        <v>391</v>
      </c>
      <c r="N84" s="968">
        <v>4.2</v>
      </c>
      <c r="O84" s="968">
        <v>0.6</v>
      </c>
      <c r="P84" s="967" t="s">
        <v>392</v>
      </c>
      <c r="Q84" s="968">
        <v>5.3</v>
      </c>
      <c r="R84" s="968">
        <v>0</v>
      </c>
      <c r="S84" s="968"/>
      <c r="T84" s="968">
        <v>23</v>
      </c>
      <c r="U84" s="968">
        <v>10.3</v>
      </c>
      <c r="V84" s="968">
        <v>11.6</v>
      </c>
      <c r="W84" s="968"/>
      <c r="X84" s="968"/>
      <c r="Y84" s="968"/>
      <c r="Z84" s="968">
        <v>0.8</v>
      </c>
      <c r="AA84" s="968">
        <v>0.7</v>
      </c>
      <c r="AB84" s="985"/>
      <c r="AD84" s="947"/>
    </row>
    <row r="85" spans="1:30" ht="28.5" thickBot="1" x14ac:dyDescent="0.35">
      <c r="A85" s="1563"/>
      <c r="B85" s="954" t="s">
        <v>480</v>
      </c>
      <c r="C85" s="954">
        <v>2</v>
      </c>
      <c r="D85" s="966">
        <v>0.3</v>
      </c>
      <c r="E85" s="966"/>
      <c r="F85" s="954" t="s">
        <v>110</v>
      </c>
      <c r="G85" s="968">
        <v>4.2</v>
      </c>
      <c r="H85" s="968"/>
      <c r="I85" s="968" t="s">
        <v>396</v>
      </c>
      <c r="J85" s="967" t="s">
        <v>390</v>
      </c>
      <c r="K85" s="968">
        <v>3.6</v>
      </c>
      <c r="L85" s="968">
        <v>1.3</v>
      </c>
      <c r="M85" s="967" t="s">
        <v>391</v>
      </c>
      <c r="N85" s="968">
        <v>4.3</v>
      </c>
      <c r="O85" s="968">
        <v>0.65</v>
      </c>
      <c r="P85" s="967" t="s">
        <v>392</v>
      </c>
      <c r="Q85" s="968">
        <v>5.5</v>
      </c>
      <c r="R85" s="968">
        <v>0</v>
      </c>
      <c r="S85" s="968"/>
      <c r="T85" s="968">
        <v>27.3</v>
      </c>
      <c r="U85" s="968">
        <v>12.6</v>
      </c>
      <c r="V85" s="968">
        <v>12.8</v>
      </c>
      <c r="W85" s="968"/>
      <c r="X85" s="968"/>
      <c r="Y85" s="968"/>
      <c r="Z85" s="968">
        <v>0.8</v>
      </c>
      <c r="AA85" s="968">
        <v>0.7</v>
      </c>
      <c r="AB85" s="985"/>
      <c r="AD85" s="947"/>
    </row>
    <row r="86" spans="1:30" ht="28.5" thickBot="1" x14ac:dyDescent="0.35">
      <c r="A86" s="1563"/>
      <c r="B86" s="954" t="s">
        <v>481</v>
      </c>
      <c r="C86" s="954">
        <v>2</v>
      </c>
      <c r="D86" s="966">
        <v>0.3</v>
      </c>
      <c r="E86" s="966"/>
      <c r="F86" s="954" t="s">
        <v>110</v>
      </c>
      <c r="G86" s="968">
        <v>4.2</v>
      </c>
      <c r="H86" s="968"/>
      <c r="I86" s="968" t="s">
        <v>396</v>
      </c>
      <c r="J86" s="967" t="s">
        <v>390</v>
      </c>
      <c r="K86" s="968">
        <v>3.6</v>
      </c>
      <c r="L86" s="968">
        <v>1.3</v>
      </c>
      <c r="M86" s="967" t="s">
        <v>391</v>
      </c>
      <c r="N86" s="968">
        <v>4.3</v>
      </c>
      <c r="O86" s="968">
        <v>0.65</v>
      </c>
      <c r="P86" s="967" t="s">
        <v>392</v>
      </c>
      <c r="Q86" s="968">
        <v>5.5</v>
      </c>
      <c r="R86" s="968">
        <v>0</v>
      </c>
      <c r="S86" s="968"/>
      <c r="T86" s="968">
        <v>24.1</v>
      </c>
      <c r="U86" s="968">
        <v>11.2</v>
      </c>
      <c r="V86" s="968">
        <v>11.6</v>
      </c>
      <c r="W86" s="968"/>
      <c r="X86" s="968"/>
      <c r="Y86" s="968"/>
      <c r="Z86" s="968">
        <v>0.8</v>
      </c>
      <c r="AA86" s="968">
        <v>0.7</v>
      </c>
      <c r="AB86" s="985"/>
      <c r="AD86" s="947"/>
    </row>
    <row r="87" spans="1:30" ht="28.5" thickBot="1" x14ac:dyDescent="0.35">
      <c r="A87" s="1563"/>
      <c r="B87" s="954" t="s">
        <v>482</v>
      </c>
      <c r="C87" s="954">
        <v>2</v>
      </c>
      <c r="D87" s="966">
        <v>0.3</v>
      </c>
      <c r="E87" s="966"/>
      <c r="F87" s="954" t="s">
        <v>110</v>
      </c>
      <c r="G87" s="968">
        <v>4.2</v>
      </c>
      <c r="H87" s="968"/>
      <c r="I87" s="968" t="s">
        <v>396</v>
      </c>
      <c r="J87" s="967" t="s">
        <v>390</v>
      </c>
      <c r="K87" s="968">
        <v>3.6</v>
      </c>
      <c r="L87" s="968">
        <v>1.3</v>
      </c>
      <c r="M87" s="967" t="s">
        <v>391</v>
      </c>
      <c r="N87" s="968">
        <v>4.3</v>
      </c>
      <c r="O87" s="968">
        <v>0.65</v>
      </c>
      <c r="P87" s="967" t="s">
        <v>392</v>
      </c>
      <c r="Q87" s="968">
        <v>5.5</v>
      </c>
      <c r="R87" s="968">
        <v>0</v>
      </c>
      <c r="S87" s="968"/>
      <c r="T87" s="968">
        <v>23.1</v>
      </c>
      <c r="U87" s="968">
        <v>10.3</v>
      </c>
      <c r="V87" s="968">
        <v>11.6</v>
      </c>
      <c r="W87" s="968"/>
      <c r="X87" s="968"/>
      <c r="Y87" s="968"/>
      <c r="Z87" s="968">
        <v>0.8</v>
      </c>
      <c r="AA87" s="968">
        <v>0.7</v>
      </c>
      <c r="AB87" s="985"/>
      <c r="AD87" s="947"/>
    </row>
    <row r="88" spans="1:30" ht="28.5" thickBot="1" x14ac:dyDescent="0.35">
      <c r="A88" s="1563"/>
      <c r="B88" s="954" t="s">
        <v>483</v>
      </c>
      <c r="C88" s="954">
        <v>2</v>
      </c>
      <c r="D88" s="966">
        <v>0.3</v>
      </c>
      <c r="E88" s="966"/>
      <c r="F88" s="954" t="s">
        <v>110</v>
      </c>
      <c r="G88" s="968">
        <v>4.4000000000000004</v>
      </c>
      <c r="H88" s="968"/>
      <c r="I88" s="968" t="s">
        <v>396</v>
      </c>
      <c r="J88" s="967" t="s">
        <v>390</v>
      </c>
      <c r="K88" s="968">
        <v>3.7</v>
      </c>
      <c r="L88" s="968">
        <v>1.4</v>
      </c>
      <c r="M88" s="967" t="s">
        <v>391</v>
      </c>
      <c r="N88" s="968">
        <v>4.5</v>
      </c>
      <c r="O88" s="968">
        <v>0.7</v>
      </c>
      <c r="P88" s="967" t="s">
        <v>392</v>
      </c>
      <c r="Q88" s="968">
        <v>5.7</v>
      </c>
      <c r="R88" s="968">
        <v>0</v>
      </c>
      <c r="S88" s="968"/>
      <c r="T88" s="968">
        <v>27.5</v>
      </c>
      <c r="U88" s="968">
        <v>12.8</v>
      </c>
      <c r="V88" s="968">
        <v>13.1</v>
      </c>
      <c r="W88" s="968"/>
      <c r="X88" s="968"/>
      <c r="Y88" s="968"/>
      <c r="Z88" s="968">
        <v>0.8</v>
      </c>
      <c r="AA88" s="968">
        <v>0.7</v>
      </c>
      <c r="AB88" s="985"/>
      <c r="AD88" s="947"/>
    </row>
    <row r="89" spans="1:30" ht="28.5" thickBot="1" x14ac:dyDescent="0.35">
      <c r="A89" s="1563"/>
      <c r="B89" s="954" t="s">
        <v>484</v>
      </c>
      <c r="C89" s="954">
        <v>2</v>
      </c>
      <c r="D89" s="966">
        <v>0.3</v>
      </c>
      <c r="E89" s="966"/>
      <c r="F89" s="954" t="s">
        <v>110</v>
      </c>
      <c r="G89" s="968">
        <v>4.4000000000000004</v>
      </c>
      <c r="H89" s="968"/>
      <c r="I89" s="968" t="s">
        <v>396</v>
      </c>
      <c r="J89" s="967" t="s">
        <v>390</v>
      </c>
      <c r="K89" s="968">
        <v>3.7</v>
      </c>
      <c r="L89" s="968">
        <v>1.4</v>
      </c>
      <c r="M89" s="967" t="s">
        <v>391</v>
      </c>
      <c r="N89" s="968">
        <v>4.5</v>
      </c>
      <c r="O89" s="968">
        <v>0.7</v>
      </c>
      <c r="P89" s="967" t="s">
        <v>392</v>
      </c>
      <c r="Q89" s="968">
        <v>5.7</v>
      </c>
      <c r="R89" s="968">
        <v>0</v>
      </c>
      <c r="S89" s="968"/>
      <c r="T89" s="968">
        <v>24.2</v>
      </c>
      <c r="U89" s="968">
        <v>11.2</v>
      </c>
      <c r="V89" s="968">
        <v>11.8</v>
      </c>
      <c r="W89" s="968"/>
      <c r="X89" s="968"/>
      <c r="Y89" s="968"/>
      <c r="Z89" s="968">
        <v>0.8</v>
      </c>
      <c r="AA89" s="968">
        <v>0.7</v>
      </c>
      <c r="AB89" s="985"/>
      <c r="AD89" s="947"/>
    </row>
    <row r="90" spans="1:30" ht="28.5" thickBot="1" x14ac:dyDescent="0.35">
      <c r="A90" s="1563"/>
      <c r="B90" s="954" t="s">
        <v>485</v>
      </c>
      <c r="C90" s="954">
        <v>2</v>
      </c>
      <c r="D90" s="966">
        <v>0.3</v>
      </c>
      <c r="E90" s="966"/>
      <c r="F90" s="954" t="s">
        <v>110</v>
      </c>
      <c r="G90" s="968">
        <v>4.4000000000000004</v>
      </c>
      <c r="H90" s="968"/>
      <c r="I90" s="968" t="s">
        <v>396</v>
      </c>
      <c r="J90" s="967" t="s">
        <v>390</v>
      </c>
      <c r="K90" s="968">
        <v>3.7</v>
      </c>
      <c r="L90" s="968">
        <v>1.4</v>
      </c>
      <c r="M90" s="967" t="s">
        <v>391</v>
      </c>
      <c r="N90" s="968">
        <v>4.5</v>
      </c>
      <c r="O90" s="968">
        <v>0.7</v>
      </c>
      <c r="P90" s="967" t="s">
        <v>392</v>
      </c>
      <c r="Q90" s="968">
        <v>5.7</v>
      </c>
      <c r="R90" s="968">
        <v>0</v>
      </c>
      <c r="S90" s="968"/>
      <c r="T90" s="968">
        <v>23.2</v>
      </c>
      <c r="U90" s="968">
        <v>10.3</v>
      </c>
      <c r="V90" s="968">
        <v>11.8</v>
      </c>
      <c r="W90" s="968"/>
      <c r="X90" s="968"/>
      <c r="Y90" s="968"/>
      <c r="Z90" s="968">
        <v>0.8</v>
      </c>
      <c r="AA90" s="968">
        <v>0.7</v>
      </c>
      <c r="AB90" s="985"/>
      <c r="AD90" s="947"/>
    </row>
    <row r="91" spans="1:30" ht="28.5" thickBot="1" x14ac:dyDescent="0.35">
      <c r="A91" s="1563"/>
      <c r="B91" s="954" t="s">
        <v>486</v>
      </c>
      <c r="C91" s="954">
        <v>2</v>
      </c>
      <c r="D91" s="981">
        <v>0.32</v>
      </c>
      <c r="E91" s="966"/>
      <c r="F91" s="954" t="s">
        <v>110</v>
      </c>
      <c r="G91" s="968">
        <v>6</v>
      </c>
      <c r="H91" s="968"/>
      <c r="I91" s="968" t="s">
        <v>396</v>
      </c>
      <c r="J91" s="967" t="s">
        <v>390</v>
      </c>
      <c r="K91" s="968">
        <v>4.8</v>
      </c>
      <c r="L91" s="968">
        <v>2.2000000000000002</v>
      </c>
      <c r="M91" s="967" t="s">
        <v>391</v>
      </c>
      <c r="N91" s="968">
        <v>5.7</v>
      </c>
      <c r="O91" s="968">
        <v>1.1000000000000001</v>
      </c>
      <c r="P91" s="967" t="s">
        <v>392</v>
      </c>
      <c r="Q91" s="968">
        <v>7.3</v>
      </c>
      <c r="R91" s="968">
        <v>0</v>
      </c>
      <c r="S91" s="968"/>
      <c r="T91" s="968">
        <v>39.200000000000003</v>
      </c>
      <c r="U91" s="968">
        <v>17.2</v>
      </c>
      <c r="V91" s="968">
        <v>19.899999999999999</v>
      </c>
      <c r="W91" s="968"/>
      <c r="X91" s="968"/>
      <c r="Y91" s="968"/>
      <c r="Z91" s="968">
        <v>0.8</v>
      </c>
      <c r="AA91" s="968">
        <v>0.7</v>
      </c>
      <c r="AB91" s="985"/>
      <c r="AD91" s="947"/>
    </row>
    <row r="92" spans="1:30" ht="28.5" thickBot="1" x14ac:dyDescent="0.35">
      <c r="A92" s="1563"/>
      <c r="B92" s="954" t="s">
        <v>487</v>
      </c>
      <c r="C92" s="954">
        <v>2</v>
      </c>
      <c r="D92" s="981">
        <v>0.32</v>
      </c>
      <c r="E92" s="966"/>
      <c r="F92" s="954" t="s">
        <v>110</v>
      </c>
      <c r="G92" s="968">
        <v>6</v>
      </c>
      <c r="H92" s="968"/>
      <c r="I92" s="968" t="s">
        <v>396</v>
      </c>
      <c r="J92" s="967" t="s">
        <v>390</v>
      </c>
      <c r="K92" s="968">
        <v>4.8</v>
      </c>
      <c r="L92" s="968">
        <v>2.2000000000000002</v>
      </c>
      <c r="M92" s="967" t="s">
        <v>391</v>
      </c>
      <c r="N92" s="968">
        <v>5.7</v>
      </c>
      <c r="O92" s="968">
        <v>1.1000000000000001</v>
      </c>
      <c r="P92" s="967" t="s">
        <v>392</v>
      </c>
      <c r="Q92" s="968">
        <v>7.3</v>
      </c>
      <c r="R92" s="968">
        <v>0</v>
      </c>
      <c r="S92" s="968"/>
      <c r="T92" s="968">
        <v>35.1</v>
      </c>
      <c r="U92" s="968">
        <v>15.3</v>
      </c>
      <c r="V92" s="968">
        <v>18.3</v>
      </c>
      <c r="W92" s="968"/>
      <c r="X92" s="968"/>
      <c r="Y92" s="968"/>
      <c r="Z92" s="968">
        <v>0.8</v>
      </c>
      <c r="AA92" s="968">
        <v>0.7</v>
      </c>
      <c r="AB92" s="985"/>
      <c r="AD92" s="947"/>
    </row>
    <row r="93" spans="1:30" ht="28.5" thickBot="1" x14ac:dyDescent="0.35">
      <c r="A93" s="1563"/>
      <c r="B93" s="954" t="s">
        <v>488</v>
      </c>
      <c r="C93" s="954">
        <v>2</v>
      </c>
      <c r="D93" s="981">
        <v>0.32</v>
      </c>
      <c r="E93" s="966"/>
      <c r="F93" s="954" t="s">
        <v>110</v>
      </c>
      <c r="G93" s="968">
        <v>6</v>
      </c>
      <c r="H93" s="968"/>
      <c r="I93" s="968" t="s">
        <v>396</v>
      </c>
      <c r="J93" s="967" t="s">
        <v>390</v>
      </c>
      <c r="K93" s="968">
        <v>4.8</v>
      </c>
      <c r="L93" s="968">
        <v>2.2000000000000002</v>
      </c>
      <c r="M93" s="967" t="s">
        <v>391</v>
      </c>
      <c r="N93" s="968">
        <v>5.7</v>
      </c>
      <c r="O93" s="968">
        <v>1.1000000000000001</v>
      </c>
      <c r="P93" s="967" t="s">
        <v>392</v>
      </c>
      <c r="Q93" s="968">
        <v>7.3</v>
      </c>
      <c r="R93" s="968">
        <v>0</v>
      </c>
      <c r="S93" s="968"/>
      <c r="T93" s="968">
        <v>33.5</v>
      </c>
      <c r="U93" s="968">
        <v>14</v>
      </c>
      <c r="V93" s="968">
        <v>18.3</v>
      </c>
      <c r="W93" s="968"/>
      <c r="X93" s="968"/>
      <c r="Y93" s="968"/>
      <c r="Z93" s="968">
        <v>0.8</v>
      </c>
      <c r="AA93" s="968">
        <v>0.7</v>
      </c>
      <c r="AB93" s="985"/>
      <c r="AD93" s="947"/>
    </row>
    <row r="94" spans="1:30" ht="28.5" thickBot="1" x14ac:dyDescent="0.35">
      <c r="A94" s="1563"/>
      <c r="B94" s="954" t="s">
        <v>489</v>
      </c>
      <c r="C94" s="954">
        <v>2</v>
      </c>
      <c r="D94" s="981">
        <v>0.32</v>
      </c>
      <c r="E94" s="966"/>
      <c r="F94" s="954" t="s">
        <v>110</v>
      </c>
      <c r="G94" s="968">
        <v>6.5</v>
      </c>
      <c r="H94" s="968"/>
      <c r="I94" s="968" t="s">
        <v>396</v>
      </c>
      <c r="J94" s="967" t="s">
        <v>390</v>
      </c>
      <c r="K94" s="968">
        <v>5.2</v>
      </c>
      <c r="L94" s="968">
        <v>2.4</v>
      </c>
      <c r="M94" s="967" t="s">
        <v>391</v>
      </c>
      <c r="N94" s="968">
        <v>6.1</v>
      </c>
      <c r="O94" s="968">
        <v>1.2</v>
      </c>
      <c r="P94" s="967" t="s">
        <v>392</v>
      </c>
      <c r="Q94" s="968">
        <v>7.8</v>
      </c>
      <c r="R94" s="968">
        <v>0</v>
      </c>
      <c r="S94" s="968"/>
      <c r="T94" s="968">
        <v>41.1</v>
      </c>
      <c r="U94" s="968">
        <v>19.899999999999999</v>
      </c>
      <c r="V94" s="968">
        <v>21.1</v>
      </c>
      <c r="W94" s="968"/>
      <c r="X94" s="968"/>
      <c r="Y94" s="968"/>
      <c r="Z94" s="968">
        <v>0.8</v>
      </c>
      <c r="AA94" s="968">
        <v>0.7</v>
      </c>
      <c r="AB94" s="985"/>
      <c r="AD94" s="947"/>
    </row>
    <row r="95" spans="1:30" ht="28.5" thickBot="1" x14ac:dyDescent="0.35">
      <c r="A95" s="1563"/>
      <c r="B95" s="954" t="s">
        <v>490</v>
      </c>
      <c r="C95" s="954">
        <v>2</v>
      </c>
      <c r="D95" s="981">
        <v>0.32</v>
      </c>
      <c r="E95" s="966"/>
      <c r="F95" s="954" t="s">
        <v>110</v>
      </c>
      <c r="G95" s="968">
        <v>6.5</v>
      </c>
      <c r="H95" s="968"/>
      <c r="I95" s="968" t="s">
        <v>396</v>
      </c>
      <c r="J95" s="967" t="s">
        <v>390</v>
      </c>
      <c r="K95" s="968">
        <v>5.2</v>
      </c>
      <c r="L95" s="968">
        <v>2.4</v>
      </c>
      <c r="M95" s="967" t="s">
        <v>391</v>
      </c>
      <c r="N95" s="968">
        <v>6.1</v>
      </c>
      <c r="O95" s="968">
        <v>1.2</v>
      </c>
      <c r="P95" s="967" t="s">
        <v>392</v>
      </c>
      <c r="Q95" s="968">
        <v>7.8</v>
      </c>
      <c r="R95" s="968">
        <v>0</v>
      </c>
      <c r="S95" s="968"/>
      <c r="T95" s="968">
        <v>36.799999999999997</v>
      </c>
      <c r="U95" s="968">
        <v>16</v>
      </c>
      <c r="V95" s="968">
        <v>19.5</v>
      </c>
      <c r="W95" s="968"/>
      <c r="X95" s="968"/>
      <c r="Y95" s="968"/>
      <c r="Z95" s="968">
        <v>0.8</v>
      </c>
      <c r="AA95" s="968">
        <v>0.7</v>
      </c>
      <c r="AB95" s="985"/>
      <c r="AD95" s="947"/>
    </row>
    <row r="96" spans="1:30" ht="28.5" thickBot="1" x14ac:dyDescent="0.35">
      <c r="A96" s="1563"/>
      <c r="B96" s="954" t="s">
        <v>491</v>
      </c>
      <c r="C96" s="954">
        <v>2</v>
      </c>
      <c r="D96" s="981">
        <v>0.32</v>
      </c>
      <c r="E96" s="966"/>
      <c r="F96" s="954" t="s">
        <v>110</v>
      </c>
      <c r="G96" s="968">
        <v>6.5</v>
      </c>
      <c r="H96" s="968"/>
      <c r="I96" s="968" t="s">
        <v>396</v>
      </c>
      <c r="J96" s="967" t="s">
        <v>390</v>
      </c>
      <c r="K96" s="968">
        <v>5.2</v>
      </c>
      <c r="L96" s="968">
        <v>2.4</v>
      </c>
      <c r="M96" s="967" t="s">
        <v>391</v>
      </c>
      <c r="N96" s="968">
        <v>6.1</v>
      </c>
      <c r="O96" s="968">
        <v>1.2</v>
      </c>
      <c r="P96" s="967" t="s">
        <v>392</v>
      </c>
      <c r="Q96" s="968">
        <v>7.8</v>
      </c>
      <c r="R96" s="968">
        <v>0</v>
      </c>
      <c r="S96" s="968"/>
      <c r="T96" s="968">
        <v>35</v>
      </c>
      <c r="U96" s="968">
        <v>14.7</v>
      </c>
      <c r="V96" s="968">
        <v>19.5</v>
      </c>
      <c r="W96" s="968"/>
      <c r="X96" s="968"/>
      <c r="Y96" s="968"/>
      <c r="Z96" s="968">
        <v>0.8</v>
      </c>
      <c r="AA96" s="968">
        <v>0.7</v>
      </c>
      <c r="AB96" s="985"/>
      <c r="AD96" s="947"/>
    </row>
    <row r="97" spans="1:30" ht="28.5" thickBot="1" x14ac:dyDescent="0.35">
      <c r="A97" s="1563"/>
      <c r="B97" s="954" t="s">
        <v>492</v>
      </c>
      <c r="C97" s="954">
        <v>2</v>
      </c>
      <c r="D97" s="981">
        <v>0.32</v>
      </c>
      <c r="E97" s="966"/>
      <c r="F97" s="954" t="s">
        <v>110</v>
      </c>
      <c r="G97" s="968">
        <v>7</v>
      </c>
      <c r="H97" s="968"/>
      <c r="I97" s="968" t="s">
        <v>396</v>
      </c>
      <c r="J97" s="967" t="s">
        <v>390</v>
      </c>
      <c r="K97" s="968">
        <v>5.5</v>
      </c>
      <c r="L97" s="968">
        <v>2.6</v>
      </c>
      <c r="M97" s="967" t="s">
        <v>391</v>
      </c>
      <c r="N97" s="968">
        <v>6.5</v>
      </c>
      <c r="O97" s="968">
        <v>1.3</v>
      </c>
      <c r="P97" s="967" t="s">
        <v>392</v>
      </c>
      <c r="Q97" s="968">
        <v>8.3000000000000007</v>
      </c>
      <c r="R97" s="968">
        <v>0</v>
      </c>
      <c r="S97" s="968"/>
      <c r="T97" s="968">
        <v>42.9</v>
      </c>
      <c r="U97" s="968">
        <v>18.600000000000001</v>
      </c>
      <c r="V97" s="968">
        <v>21.3</v>
      </c>
      <c r="W97" s="968"/>
      <c r="X97" s="968"/>
      <c r="Y97" s="968"/>
      <c r="Z97" s="968">
        <v>0.8</v>
      </c>
      <c r="AA97" s="968">
        <v>0.7</v>
      </c>
      <c r="AB97" s="985"/>
      <c r="AD97" s="947"/>
    </row>
    <row r="98" spans="1:30" ht="28.5" thickBot="1" x14ac:dyDescent="0.35">
      <c r="A98" s="1563"/>
      <c r="B98" s="954" t="s">
        <v>493</v>
      </c>
      <c r="C98" s="954">
        <v>2</v>
      </c>
      <c r="D98" s="981">
        <v>0.32</v>
      </c>
      <c r="E98" s="966"/>
      <c r="F98" s="954" t="s">
        <v>110</v>
      </c>
      <c r="G98" s="968">
        <v>7</v>
      </c>
      <c r="H98" s="968"/>
      <c r="I98" s="968" t="s">
        <v>396</v>
      </c>
      <c r="J98" s="967" t="s">
        <v>390</v>
      </c>
      <c r="K98" s="968">
        <v>5.5</v>
      </c>
      <c r="L98" s="968">
        <v>2.6</v>
      </c>
      <c r="M98" s="967" t="s">
        <v>391</v>
      </c>
      <c r="N98" s="968">
        <v>6.5</v>
      </c>
      <c r="O98" s="968">
        <v>1.3</v>
      </c>
      <c r="P98" s="967" t="s">
        <v>392</v>
      </c>
      <c r="Q98" s="968">
        <v>8.3000000000000007</v>
      </c>
      <c r="R98" s="968">
        <v>0</v>
      </c>
      <c r="S98" s="968"/>
      <c r="T98" s="968">
        <v>38.4</v>
      </c>
      <c r="U98" s="968">
        <v>16.7</v>
      </c>
      <c r="V98" s="968">
        <v>20.7</v>
      </c>
      <c r="W98" s="968"/>
      <c r="X98" s="968"/>
      <c r="Y98" s="968"/>
      <c r="Z98" s="968">
        <v>0.8</v>
      </c>
      <c r="AA98" s="968">
        <v>0.7</v>
      </c>
      <c r="AB98" s="985"/>
      <c r="AD98" s="947"/>
    </row>
    <row r="99" spans="1:30" ht="28.5" thickBot="1" x14ac:dyDescent="0.35">
      <c r="A99" s="1563"/>
      <c r="B99" s="954" t="s">
        <v>494</v>
      </c>
      <c r="C99" s="954">
        <v>2</v>
      </c>
      <c r="D99" s="981">
        <v>0.32</v>
      </c>
      <c r="E99" s="966"/>
      <c r="F99" s="954" t="s">
        <v>110</v>
      </c>
      <c r="G99" s="968">
        <v>7</v>
      </c>
      <c r="H99" s="968"/>
      <c r="I99" s="968" t="s">
        <v>396</v>
      </c>
      <c r="J99" s="967" t="s">
        <v>390</v>
      </c>
      <c r="K99" s="968">
        <v>5.5</v>
      </c>
      <c r="L99" s="968">
        <v>2.6</v>
      </c>
      <c r="M99" s="967" t="s">
        <v>391</v>
      </c>
      <c r="N99" s="968">
        <v>6.5</v>
      </c>
      <c r="O99" s="968">
        <v>1.3</v>
      </c>
      <c r="P99" s="967" t="s">
        <v>392</v>
      </c>
      <c r="Q99" s="968">
        <v>8.3000000000000007</v>
      </c>
      <c r="R99" s="968">
        <v>0</v>
      </c>
      <c r="S99" s="968"/>
      <c r="T99" s="968">
        <v>36.6</v>
      </c>
      <c r="U99" s="968">
        <v>15.1</v>
      </c>
      <c r="V99" s="968">
        <v>20.7</v>
      </c>
      <c r="W99" s="968"/>
      <c r="X99" s="968"/>
      <c r="Y99" s="968"/>
      <c r="Z99" s="968">
        <v>0.8</v>
      </c>
      <c r="AA99" s="968">
        <v>0.7</v>
      </c>
      <c r="AB99" s="985"/>
      <c r="AD99" s="947"/>
    </row>
    <row r="100" spans="1:30" ht="28.5" thickBot="1" x14ac:dyDescent="0.35">
      <c r="A100" s="1563"/>
      <c r="B100" s="954" t="s">
        <v>495</v>
      </c>
      <c r="C100" s="954">
        <v>2</v>
      </c>
      <c r="D100" s="966">
        <v>0.02</v>
      </c>
      <c r="E100" s="966"/>
      <c r="F100" s="954" t="s">
        <v>110</v>
      </c>
      <c r="G100" s="968">
        <v>0.7</v>
      </c>
      <c r="H100" s="968"/>
      <c r="I100" s="968" t="s">
        <v>396</v>
      </c>
      <c r="J100" s="967" t="s">
        <v>390</v>
      </c>
      <c r="K100" s="968">
        <v>0.4</v>
      </c>
      <c r="L100" s="968">
        <v>0.4</v>
      </c>
      <c r="M100" s="967" t="s">
        <v>391</v>
      </c>
      <c r="N100" s="968">
        <v>0.6</v>
      </c>
      <c r="O100" s="968">
        <v>0.2</v>
      </c>
      <c r="P100" s="967" t="s">
        <v>392</v>
      </c>
      <c r="Q100" s="968">
        <v>0.8</v>
      </c>
      <c r="R100" s="968">
        <v>0</v>
      </c>
      <c r="S100" s="968"/>
      <c r="T100" s="968">
        <v>4.5</v>
      </c>
      <c r="U100" s="968">
        <v>1.64</v>
      </c>
      <c r="V100" s="968">
        <v>2.7</v>
      </c>
      <c r="W100" s="968"/>
      <c r="X100" s="968"/>
      <c r="Y100" s="968"/>
      <c r="Z100" s="968">
        <v>0.8</v>
      </c>
      <c r="AA100" s="968">
        <v>0.7</v>
      </c>
      <c r="AB100" s="985"/>
      <c r="AD100" s="947"/>
    </row>
    <row r="101" spans="1:30" ht="28.5" thickBot="1" x14ac:dyDescent="0.35">
      <c r="A101" s="1563"/>
      <c r="B101" s="954" t="s">
        <v>496</v>
      </c>
      <c r="C101" s="954">
        <v>2</v>
      </c>
      <c r="D101" s="966">
        <v>0.02</v>
      </c>
      <c r="E101" s="966"/>
      <c r="F101" s="954" t="s">
        <v>110</v>
      </c>
      <c r="G101" s="968">
        <v>0.7</v>
      </c>
      <c r="H101" s="968"/>
      <c r="I101" s="968" t="s">
        <v>396</v>
      </c>
      <c r="J101" s="967" t="s">
        <v>390</v>
      </c>
      <c r="K101" s="968">
        <v>0.4</v>
      </c>
      <c r="L101" s="968">
        <v>0.4</v>
      </c>
      <c r="M101" s="967" t="s">
        <v>391</v>
      </c>
      <c r="N101" s="968">
        <v>0.6</v>
      </c>
      <c r="O101" s="968">
        <v>0.2</v>
      </c>
      <c r="P101" s="967" t="s">
        <v>392</v>
      </c>
      <c r="Q101" s="968">
        <v>0.8</v>
      </c>
      <c r="R101" s="968">
        <v>0</v>
      </c>
      <c r="S101" s="968"/>
      <c r="T101" s="968">
        <v>4.2</v>
      </c>
      <c r="U101" s="968">
        <v>1.61</v>
      </c>
      <c r="V101" s="968">
        <v>2.6</v>
      </c>
      <c r="W101" s="968"/>
      <c r="X101" s="968"/>
      <c r="Y101" s="968"/>
      <c r="Z101" s="968">
        <v>0.8</v>
      </c>
      <c r="AA101" s="968">
        <v>0.7</v>
      </c>
      <c r="AB101" s="985"/>
      <c r="AD101" s="947"/>
    </row>
    <row r="102" spans="1:30" ht="28.5" thickBot="1" x14ac:dyDescent="0.35">
      <c r="A102" s="1563"/>
      <c r="B102" s="954" t="s">
        <v>497</v>
      </c>
      <c r="C102" s="954">
        <v>2</v>
      </c>
      <c r="D102" s="966">
        <v>0.02</v>
      </c>
      <c r="E102" s="966"/>
      <c r="F102" s="954" t="s">
        <v>110</v>
      </c>
      <c r="G102" s="968">
        <v>0.7</v>
      </c>
      <c r="H102" s="968"/>
      <c r="I102" s="968" t="s">
        <v>396</v>
      </c>
      <c r="J102" s="967" t="s">
        <v>390</v>
      </c>
      <c r="K102" s="968">
        <v>0.4</v>
      </c>
      <c r="L102" s="968">
        <v>0.4</v>
      </c>
      <c r="M102" s="967" t="s">
        <v>391</v>
      </c>
      <c r="N102" s="968">
        <v>0.6</v>
      </c>
      <c r="O102" s="968">
        <v>0.2</v>
      </c>
      <c r="P102" s="967" t="s">
        <v>392</v>
      </c>
      <c r="Q102" s="968">
        <v>0.8</v>
      </c>
      <c r="R102" s="968">
        <v>0</v>
      </c>
      <c r="S102" s="968"/>
      <c r="T102" s="968">
        <v>3.9</v>
      </c>
      <c r="U102" s="968">
        <v>1.3</v>
      </c>
      <c r="V102" s="968">
        <v>2.6</v>
      </c>
      <c r="W102" s="968"/>
      <c r="X102" s="968"/>
      <c r="Y102" s="968"/>
      <c r="Z102" s="968">
        <v>0.8</v>
      </c>
      <c r="AA102" s="968">
        <v>0.7</v>
      </c>
      <c r="AB102" s="985"/>
      <c r="AD102" s="947"/>
    </row>
    <row r="103" spans="1:30" ht="28.5" thickBot="1" x14ac:dyDescent="0.35">
      <c r="A103" s="1563"/>
      <c r="B103" s="954" t="s">
        <v>498</v>
      </c>
      <c r="C103" s="954">
        <v>2</v>
      </c>
      <c r="D103" s="966">
        <v>0.02</v>
      </c>
      <c r="E103" s="966"/>
      <c r="F103" s="954" t="s">
        <v>110</v>
      </c>
      <c r="G103" s="968">
        <v>0.7</v>
      </c>
      <c r="H103" s="968"/>
      <c r="I103" s="968" t="s">
        <v>396</v>
      </c>
      <c r="J103" s="967" t="s">
        <v>390</v>
      </c>
      <c r="K103" s="968">
        <v>0.4</v>
      </c>
      <c r="L103" s="968">
        <v>0.3</v>
      </c>
      <c r="M103" s="967" t="s">
        <v>391</v>
      </c>
      <c r="N103" s="968">
        <v>0.6</v>
      </c>
      <c r="O103" s="968">
        <v>0.15</v>
      </c>
      <c r="P103" s="967" t="s">
        <v>392</v>
      </c>
      <c r="Q103" s="968">
        <v>0.8</v>
      </c>
      <c r="R103" s="968">
        <v>0</v>
      </c>
      <c r="S103" s="968"/>
      <c r="T103" s="968">
        <v>4.7</v>
      </c>
      <c r="U103" s="968">
        <v>1.8</v>
      </c>
      <c r="V103" s="968">
        <v>2.9</v>
      </c>
      <c r="W103" s="968"/>
      <c r="X103" s="968"/>
      <c r="Y103" s="968"/>
      <c r="Z103" s="968">
        <v>0.8</v>
      </c>
      <c r="AA103" s="968">
        <v>0.7</v>
      </c>
      <c r="AB103" s="985"/>
      <c r="AD103" s="947"/>
    </row>
    <row r="104" spans="1:30" ht="28.5" thickBot="1" x14ac:dyDescent="0.35">
      <c r="A104" s="1563"/>
      <c r="B104" s="954" t="s">
        <v>499</v>
      </c>
      <c r="C104" s="954">
        <v>2</v>
      </c>
      <c r="D104" s="966">
        <v>0.02</v>
      </c>
      <c r="E104" s="966"/>
      <c r="F104" s="954" t="s">
        <v>110</v>
      </c>
      <c r="G104" s="968">
        <v>0.7</v>
      </c>
      <c r="H104" s="968"/>
      <c r="I104" s="968" t="s">
        <v>396</v>
      </c>
      <c r="J104" s="967" t="s">
        <v>390</v>
      </c>
      <c r="K104" s="968">
        <v>0.4</v>
      </c>
      <c r="L104" s="968">
        <v>0.3</v>
      </c>
      <c r="M104" s="967" t="s">
        <v>391</v>
      </c>
      <c r="N104" s="968">
        <v>0.6</v>
      </c>
      <c r="O104" s="968">
        <v>0.15</v>
      </c>
      <c r="P104" s="967" t="s">
        <v>392</v>
      </c>
      <c r="Q104" s="968">
        <v>0.8</v>
      </c>
      <c r="R104" s="968">
        <v>0</v>
      </c>
      <c r="S104" s="968"/>
      <c r="T104" s="968">
        <v>4.4000000000000004</v>
      </c>
      <c r="U104" s="968">
        <v>1.6</v>
      </c>
      <c r="V104" s="968">
        <v>2.8</v>
      </c>
      <c r="W104" s="968"/>
      <c r="X104" s="968"/>
      <c r="Y104" s="968"/>
      <c r="Z104" s="968">
        <v>0.8</v>
      </c>
      <c r="AA104" s="968">
        <v>0.7</v>
      </c>
      <c r="AB104" s="985"/>
      <c r="AD104" s="947"/>
    </row>
    <row r="105" spans="1:30" ht="28.5" thickBot="1" x14ac:dyDescent="0.35">
      <c r="A105" s="1563"/>
      <c r="B105" s="954" t="s">
        <v>500</v>
      </c>
      <c r="C105" s="954">
        <v>2</v>
      </c>
      <c r="D105" s="966">
        <v>0.02</v>
      </c>
      <c r="E105" s="966"/>
      <c r="F105" s="954" t="s">
        <v>110</v>
      </c>
      <c r="G105" s="968">
        <v>0.7</v>
      </c>
      <c r="H105" s="968"/>
      <c r="I105" s="968" t="s">
        <v>396</v>
      </c>
      <c r="J105" s="967" t="s">
        <v>390</v>
      </c>
      <c r="K105" s="968">
        <v>0.4</v>
      </c>
      <c r="L105" s="968">
        <v>0.3</v>
      </c>
      <c r="M105" s="967" t="s">
        <v>391</v>
      </c>
      <c r="N105" s="968">
        <v>0.6</v>
      </c>
      <c r="O105" s="968">
        <v>0.15</v>
      </c>
      <c r="P105" s="967" t="s">
        <v>392</v>
      </c>
      <c r="Q105" s="968">
        <v>0.8</v>
      </c>
      <c r="R105" s="968">
        <v>0</v>
      </c>
      <c r="S105" s="968"/>
      <c r="T105" s="968">
        <v>4.0999999999999996</v>
      </c>
      <c r="U105" s="968">
        <v>1.6</v>
      </c>
      <c r="V105" s="968">
        <v>2.8</v>
      </c>
      <c r="W105" s="968"/>
      <c r="X105" s="968"/>
      <c r="Y105" s="968"/>
      <c r="Z105" s="968">
        <v>0.8</v>
      </c>
      <c r="AA105" s="968">
        <v>0.7</v>
      </c>
      <c r="AB105" s="985"/>
      <c r="AD105" s="947"/>
    </row>
    <row r="106" spans="1:30" ht="28.5" thickBot="1" x14ac:dyDescent="0.35">
      <c r="A106" s="1563"/>
      <c r="B106" s="954" t="s">
        <v>501</v>
      </c>
      <c r="C106" s="954">
        <v>2</v>
      </c>
      <c r="D106" s="966">
        <v>0.13</v>
      </c>
      <c r="E106" s="966"/>
      <c r="F106" s="954" t="s">
        <v>110</v>
      </c>
      <c r="G106" s="968">
        <v>2</v>
      </c>
      <c r="H106" s="968"/>
      <c r="I106" s="968" t="s">
        <v>396</v>
      </c>
      <c r="J106" s="967" t="s">
        <v>390</v>
      </c>
      <c r="K106" s="968">
        <v>1.5</v>
      </c>
      <c r="L106" s="968">
        <v>0.7</v>
      </c>
      <c r="M106" s="967" t="s">
        <v>391</v>
      </c>
      <c r="N106" s="968">
        <v>1.8</v>
      </c>
      <c r="O106" s="968">
        <v>0.35</v>
      </c>
      <c r="P106" s="967" t="s">
        <v>392</v>
      </c>
      <c r="Q106" s="968">
        <v>2.7</v>
      </c>
      <c r="R106" s="968">
        <v>0</v>
      </c>
      <c r="S106" s="968"/>
      <c r="T106" s="968">
        <v>12</v>
      </c>
      <c r="U106" s="968">
        <v>6.1</v>
      </c>
      <c r="V106" s="968">
        <v>5.6</v>
      </c>
      <c r="W106" s="968"/>
      <c r="X106" s="968"/>
      <c r="Y106" s="968"/>
      <c r="Z106" s="968">
        <v>0.8</v>
      </c>
      <c r="AA106" s="968">
        <v>0.7</v>
      </c>
      <c r="AB106" s="985"/>
      <c r="AD106" s="947"/>
    </row>
    <row r="107" spans="1:30" ht="28.5" thickBot="1" x14ac:dyDescent="0.35">
      <c r="A107" s="1563"/>
      <c r="B107" s="954" t="s">
        <v>502</v>
      </c>
      <c r="C107" s="954">
        <v>2</v>
      </c>
      <c r="D107" s="966">
        <v>0.13</v>
      </c>
      <c r="E107" s="966"/>
      <c r="F107" s="954" t="s">
        <v>110</v>
      </c>
      <c r="G107" s="968">
        <v>2</v>
      </c>
      <c r="H107" s="968"/>
      <c r="I107" s="968" t="s">
        <v>396</v>
      </c>
      <c r="J107" s="967" t="s">
        <v>390</v>
      </c>
      <c r="K107" s="968">
        <v>1.5</v>
      </c>
      <c r="L107" s="968">
        <v>0.7</v>
      </c>
      <c r="M107" s="967" t="s">
        <v>391</v>
      </c>
      <c r="N107" s="968">
        <v>1.8</v>
      </c>
      <c r="O107" s="968">
        <v>0.35</v>
      </c>
      <c r="P107" s="967" t="s">
        <v>392</v>
      </c>
      <c r="Q107" s="968">
        <v>2.7</v>
      </c>
      <c r="R107" s="968">
        <v>0</v>
      </c>
      <c r="S107" s="968"/>
      <c r="T107" s="968">
        <v>9.8000000000000007</v>
      </c>
      <c r="U107" s="968">
        <v>5.0999999999999996</v>
      </c>
      <c r="V107" s="968">
        <v>5</v>
      </c>
      <c r="W107" s="968"/>
      <c r="X107" s="968"/>
      <c r="Y107" s="968"/>
      <c r="Z107" s="968">
        <v>0.8</v>
      </c>
      <c r="AA107" s="968">
        <v>0.7</v>
      </c>
      <c r="AB107" s="985"/>
      <c r="AD107" s="947"/>
    </row>
    <row r="108" spans="1:30" ht="28.5" thickBot="1" x14ac:dyDescent="0.35">
      <c r="A108" s="1563"/>
      <c r="B108" s="954" t="s">
        <v>503</v>
      </c>
      <c r="C108" s="954">
        <v>2</v>
      </c>
      <c r="D108" s="966">
        <v>0.13</v>
      </c>
      <c r="E108" s="966"/>
      <c r="F108" s="954" t="s">
        <v>110</v>
      </c>
      <c r="G108" s="968">
        <v>2.7</v>
      </c>
      <c r="H108" s="968"/>
      <c r="I108" s="968" t="s">
        <v>396</v>
      </c>
      <c r="J108" s="967" t="s">
        <v>390</v>
      </c>
      <c r="K108" s="968">
        <v>2</v>
      </c>
      <c r="L108" s="968">
        <v>1.1000000000000001</v>
      </c>
      <c r="M108" s="967" t="s">
        <v>391</v>
      </c>
      <c r="N108" s="968">
        <v>2.5</v>
      </c>
      <c r="O108" s="968">
        <v>0.55000000000000004</v>
      </c>
      <c r="P108" s="967" t="s">
        <v>392</v>
      </c>
      <c r="Q108" s="968">
        <v>3.4</v>
      </c>
      <c r="R108" s="968">
        <v>0</v>
      </c>
      <c r="S108" s="968"/>
      <c r="T108" s="968">
        <v>16.399999999999999</v>
      </c>
      <c r="U108" s="968">
        <v>9.1</v>
      </c>
      <c r="V108" s="968">
        <v>8</v>
      </c>
      <c r="W108" s="968"/>
      <c r="X108" s="968"/>
      <c r="Y108" s="968"/>
      <c r="Z108" s="968">
        <v>0.8</v>
      </c>
      <c r="AA108" s="968">
        <v>0.7</v>
      </c>
      <c r="AB108" s="985"/>
      <c r="AD108" s="947"/>
    </row>
    <row r="109" spans="1:30" ht="28.5" thickBot="1" x14ac:dyDescent="0.35">
      <c r="A109" s="1563"/>
      <c r="B109" s="954" t="s">
        <v>504</v>
      </c>
      <c r="C109" s="954">
        <v>2</v>
      </c>
      <c r="D109" s="966">
        <v>0.13</v>
      </c>
      <c r="E109" s="966"/>
      <c r="F109" s="954" t="s">
        <v>110</v>
      </c>
      <c r="G109" s="968">
        <v>2.7</v>
      </c>
      <c r="H109" s="968"/>
      <c r="I109" s="968" t="s">
        <v>396</v>
      </c>
      <c r="J109" s="967" t="s">
        <v>390</v>
      </c>
      <c r="K109" s="968">
        <v>2</v>
      </c>
      <c r="L109" s="968">
        <v>1.1000000000000001</v>
      </c>
      <c r="M109" s="967" t="s">
        <v>391</v>
      </c>
      <c r="N109" s="968">
        <v>2.5</v>
      </c>
      <c r="O109" s="968">
        <v>0.55000000000000004</v>
      </c>
      <c r="P109" s="967" t="s">
        <v>392</v>
      </c>
      <c r="Q109" s="968">
        <v>3.4</v>
      </c>
      <c r="R109" s="968">
        <v>0</v>
      </c>
      <c r="S109" s="968"/>
      <c r="T109" s="968">
        <v>14.2</v>
      </c>
      <c r="U109" s="968">
        <v>8</v>
      </c>
      <c r="V109" s="968">
        <v>6.9</v>
      </c>
      <c r="W109" s="968"/>
      <c r="X109" s="968"/>
      <c r="Y109" s="968"/>
      <c r="Z109" s="968">
        <v>0.8</v>
      </c>
      <c r="AA109" s="968">
        <v>0.7</v>
      </c>
      <c r="AB109" s="985"/>
      <c r="AD109" s="947"/>
    </row>
    <row r="110" spans="1:30" ht="28.5" thickBot="1" x14ac:dyDescent="0.35">
      <c r="A110" s="1563"/>
      <c r="B110" s="954" t="s">
        <v>505</v>
      </c>
      <c r="C110" s="954">
        <v>2</v>
      </c>
      <c r="D110" s="966">
        <v>0.13</v>
      </c>
      <c r="E110" s="966"/>
      <c r="F110" s="954" t="s">
        <v>110</v>
      </c>
      <c r="G110" s="968">
        <v>1.8</v>
      </c>
      <c r="H110" s="968"/>
      <c r="I110" s="968" t="s">
        <v>396</v>
      </c>
      <c r="J110" s="967" t="s">
        <v>390</v>
      </c>
      <c r="K110" s="968">
        <v>1.3</v>
      </c>
      <c r="L110" s="968">
        <v>0.7</v>
      </c>
      <c r="M110" s="967" t="s">
        <v>391</v>
      </c>
      <c r="N110" s="968">
        <v>1.9</v>
      </c>
      <c r="O110" s="968">
        <v>0.35</v>
      </c>
      <c r="P110" s="967" t="s">
        <v>392</v>
      </c>
      <c r="Q110" s="968">
        <v>2.5</v>
      </c>
      <c r="R110" s="968">
        <v>0</v>
      </c>
      <c r="S110" s="968"/>
      <c r="T110" s="968">
        <v>13.5</v>
      </c>
      <c r="U110" s="968">
        <v>5.8</v>
      </c>
      <c r="V110" s="968">
        <v>6.7</v>
      </c>
      <c r="W110" s="968"/>
      <c r="X110" s="968"/>
      <c r="Y110" s="968"/>
      <c r="Z110" s="968">
        <v>0.8</v>
      </c>
      <c r="AA110" s="968">
        <v>0.7</v>
      </c>
      <c r="AB110" s="985"/>
      <c r="AD110" s="947"/>
    </row>
    <row r="111" spans="1:30" ht="28.5" thickBot="1" x14ac:dyDescent="0.35">
      <c r="A111" s="1563"/>
      <c r="B111" s="954" t="s">
        <v>506</v>
      </c>
      <c r="C111" s="954">
        <v>2</v>
      </c>
      <c r="D111" s="966">
        <v>0.13</v>
      </c>
      <c r="E111" s="966"/>
      <c r="F111" s="954" t="s">
        <v>110</v>
      </c>
      <c r="G111" s="968">
        <v>1.8</v>
      </c>
      <c r="H111" s="968"/>
      <c r="I111" s="968" t="s">
        <v>396</v>
      </c>
      <c r="J111" s="967" t="s">
        <v>390</v>
      </c>
      <c r="K111" s="968">
        <v>1.3</v>
      </c>
      <c r="L111" s="968">
        <v>0.7</v>
      </c>
      <c r="M111" s="967" t="s">
        <v>391</v>
      </c>
      <c r="N111" s="968">
        <v>1.9</v>
      </c>
      <c r="O111" s="968">
        <v>0.35</v>
      </c>
      <c r="P111" s="967" t="s">
        <v>392</v>
      </c>
      <c r="Q111" s="968">
        <v>2.5</v>
      </c>
      <c r="R111" s="968">
        <v>0</v>
      </c>
      <c r="S111" s="968"/>
      <c r="T111" s="968">
        <v>13</v>
      </c>
      <c r="U111" s="968">
        <v>5</v>
      </c>
      <c r="V111" s="968">
        <v>6.5</v>
      </c>
      <c r="W111" s="968"/>
      <c r="X111" s="968"/>
      <c r="Y111" s="968"/>
      <c r="Z111" s="968">
        <v>0.8</v>
      </c>
      <c r="AA111" s="968">
        <v>0.7</v>
      </c>
      <c r="AB111" s="985"/>
      <c r="AD111" s="947"/>
    </row>
    <row r="112" spans="1:30" ht="28.5" thickBot="1" x14ac:dyDescent="0.35">
      <c r="A112" s="1563"/>
      <c r="B112" s="954" t="s">
        <v>507</v>
      </c>
      <c r="C112" s="954">
        <v>2</v>
      </c>
      <c r="D112" s="966">
        <v>0.13</v>
      </c>
      <c r="E112" s="966"/>
      <c r="F112" s="954" t="s">
        <v>110</v>
      </c>
      <c r="G112" s="968">
        <v>1.8</v>
      </c>
      <c r="H112" s="968"/>
      <c r="I112" s="968" t="s">
        <v>396</v>
      </c>
      <c r="J112" s="967" t="s">
        <v>390</v>
      </c>
      <c r="K112" s="968">
        <v>1.3</v>
      </c>
      <c r="L112" s="968">
        <v>0.7</v>
      </c>
      <c r="M112" s="967" t="s">
        <v>391</v>
      </c>
      <c r="N112" s="968">
        <v>1.9</v>
      </c>
      <c r="O112" s="968">
        <v>0.35</v>
      </c>
      <c r="P112" s="967" t="s">
        <v>392</v>
      </c>
      <c r="Q112" s="968">
        <v>2.5</v>
      </c>
      <c r="R112" s="968">
        <v>0</v>
      </c>
      <c r="S112" s="968"/>
      <c r="T112" s="968">
        <v>11.7</v>
      </c>
      <c r="U112" s="968">
        <v>4.5999999999999996</v>
      </c>
      <c r="V112" s="968">
        <v>6.3</v>
      </c>
      <c r="W112" s="968"/>
      <c r="X112" s="968"/>
      <c r="Y112" s="968"/>
      <c r="Z112" s="968">
        <v>0.8</v>
      </c>
      <c r="AA112" s="968">
        <v>0.7</v>
      </c>
      <c r="AB112" s="985"/>
      <c r="AD112" s="947"/>
    </row>
    <row r="113" spans="1:30" ht="28.5" thickBot="1" x14ac:dyDescent="0.35">
      <c r="A113" s="1563"/>
      <c r="B113" s="954" t="s">
        <v>508</v>
      </c>
      <c r="C113" s="954">
        <v>2</v>
      </c>
      <c r="D113" s="966">
        <v>0.13</v>
      </c>
      <c r="E113" s="966"/>
      <c r="F113" s="954" t="s">
        <v>110</v>
      </c>
      <c r="G113" s="968">
        <v>1.8</v>
      </c>
      <c r="H113" s="968"/>
      <c r="I113" s="968" t="s">
        <v>396</v>
      </c>
      <c r="J113" s="967" t="s">
        <v>390</v>
      </c>
      <c r="K113" s="968">
        <v>1.3</v>
      </c>
      <c r="L113" s="968">
        <v>0.7</v>
      </c>
      <c r="M113" s="967" t="s">
        <v>391</v>
      </c>
      <c r="N113" s="968">
        <v>1.9</v>
      </c>
      <c r="O113" s="968">
        <v>0.35</v>
      </c>
      <c r="P113" s="967" t="s">
        <v>392</v>
      </c>
      <c r="Q113" s="968">
        <v>2.6</v>
      </c>
      <c r="R113" s="968">
        <v>0</v>
      </c>
      <c r="S113" s="968"/>
      <c r="T113" s="968">
        <v>14.1</v>
      </c>
      <c r="U113" s="968">
        <v>6</v>
      </c>
      <c r="V113" s="968">
        <v>7</v>
      </c>
      <c r="W113" s="968"/>
      <c r="X113" s="968"/>
      <c r="Y113" s="968"/>
      <c r="Z113" s="968">
        <v>0.8</v>
      </c>
      <c r="AA113" s="968">
        <v>0.7</v>
      </c>
      <c r="AB113" s="985"/>
      <c r="AD113" s="947"/>
    </row>
    <row r="114" spans="1:30" ht="28.5" thickBot="1" x14ac:dyDescent="0.35">
      <c r="A114" s="1563"/>
      <c r="B114" s="954" t="s">
        <v>509</v>
      </c>
      <c r="C114" s="954">
        <v>2</v>
      </c>
      <c r="D114" s="966">
        <v>0.13</v>
      </c>
      <c r="E114" s="966"/>
      <c r="F114" s="954" t="s">
        <v>110</v>
      </c>
      <c r="G114" s="968">
        <v>1.8</v>
      </c>
      <c r="H114" s="968"/>
      <c r="I114" s="968" t="s">
        <v>396</v>
      </c>
      <c r="J114" s="967" t="s">
        <v>390</v>
      </c>
      <c r="K114" s="968">
        <v>1.3</v>
      </c>
      <c r="L114" s="968">
        <v>0.7</v>
      </c>
      <c r="M114" s="967" t="s">
        <v>391</v>
      </c>
      <c r="N114" s="968">
        <v>1.9</v>
      </c>
      <c r="O114" s="968">
        <v>0.35</v>
      </c>
      <c r="P114" s="967" t="s">
        <v>392</v>
      </c>
      <c r="Q114" s="968">
        <v>2.6</v>
      </c>
      <c r="R114" s="968">
        <v>0</v>
      </c>
      <c r="S114" s="968"/>
      <c r="T114" s="968">
        <v>13.4</v>
      </c>
      <c r="U114" s="968">
        <v>5.0999999999999996</v>
      </c>
      <c r="V114" s="968">
        <v>6.8</v>
      </c>
      <c r="W114" s="968"/>
      <c r="X114" s="968"/>
      <c r="Y114" s="968"/>
      <c r="Z114" s="968">
        <v>0.8</v>
      </c>
      <c r="AA114" s="968">
        <v>0.7</v>
      </c>
      <c r="AB114" s="985"/>
      <c r="AD114" s="947"/>
    </row>
    <row r="115" spans="1:30" ht="28.5" thickBot="1" x14ac:dyDescent="0.35">
      <c r="A115" s="1563"/>
      <c r="B115" s="954" t="s">
        <v>510</v>
      </c>
      <c r="C115" s="954">
        <v>2</v>
      </c>
      <c r="D115" s="966">
        <v>0.13</v>
      </c>
      <c r="E115" s="966"/>
      <c r="F115" s="954" t="s">
        <v>110</v>
      </c>
      <c r="G115" s="968">
        <v>1.8</v>
      </c>
      <c r="H115" s="968"/>
      <c r="I115" s="968" t="s">
        <v>396</v>
      </c>
      <c r="J115" s="967" t="s">
        <v>390</v>
      </c>
      <c r="K115" s="968">
        <v>1.3</v>
      </c>
      <c r="L115" s="968">
        <v>0.7</v>
      </c>
      <c r="M115" s="967" t="s">
        <v>391</v>
      </c>
      <c r="N115" s="968">
        <v>1.9</v>
      </c>
      <c r="O115" s="968">
        <v>0.35</v>
      </c>
      <c r="P115" s="967" t="s">
        <v>392</v>
      </c>
      <c r="Q115" s="968">
        <v>2.6</v>
      </c>
      <c r="R115" s="968">
        <v>0</v>
      </c>
      <c r="S115" s="968"/>
      <c r="T115" s="968">
        <v>12.1</v>
      </c>
      <c r="U115" s="968">
        <v>4.7</v>
      </c>
      <c r="V115" s="968">
        <v>6.6</v>
      </c>
      <c r="W115" s="968"/>
      <c r="X115" s="968"/>
      <c r="Y115" s="968"/>
      <c r="Z115" s="968">
        <v>0.8</v>
      </c>
      <c r="AA115" s="968">
        <v>0.7</v>
      </c>
      <c r="AB115" s="985"/>
      <c r="AD115" s="947"/>
    </row>
    <row r="116" spans="1:30" ht="28.5" thickBot="1" x14ac:dyDescent="0.35">
      <c r="A116" s="1563"/>
      <c r="B116" s="954" t="s">
        <v>511</v>
      </c>
      <c r="C116" s="954">
        <v>2</v>
      </c>
      <c r="D116" s="966">
        <v>0.13</v>
      </c>
      <c r="E116" s="966"/>
      <c r="F116" s="954" t="s">
        <v>110</v>
      </c>
      <c r="G116" s="968">
        <v>1.9</v>
      </c>
      <c r="H116" s="968"/>
      <c r="I116" s="968" t="s">
        <v>396</v>
      </c>
      <c r="J116" s="967" t="s">
        <v>390</v>
      </c>
      <c r="K116" s="968">
        <v>1.4</v>
      </c>
      <c r="L116" s="968">
        <v>0.8</v>
      </c>
      <c r="M116" s="967" t="s">
        <v>391</v>
      </c>
      <c r="N116" s="968">
        <v>1.9</v>
      </c>
      <c r="O116" s="968">
        <v>0.4</v>
      </c>
      <c r="P116" s="967" t="s">
        <v>392</v>
      </c>
      <c r="Q116" s="968">
        <v>2.6</v>
      </c>
      <c r="R116" s="968">
        <v>0</v>
      </c>
      <c r="S116" s="968"/>
      <c r="T116" s="968">
        <v>15.4</v>
      </c>
      <c r="U116" s="968">
        <v>6.3</v>
      </c>
      <c r="V116" s="968">
        <v>7.5</v>
      </c>
      <c r="W116" s="968"/>
      <c r="X116" s="968"/>
      <c r="Y116" s="968"/>
      <c r="Z116" s="968">
        <v>0.8</v>
      </c>
      <c r="AA116" s="968">
        <v>0.7</v>
      </c>
      <c r="AB116" s="985"/>
      <c r="AD116" s="947"/>
    </row>
    <row r="117" spans="1:30" ht="28.5" thickBot="1" x14ac:dyDescent="0.35">
      <c r="A117" s="1563"/>
      <c r="B117" s="954" t="s">
        <v>512</v>
      </c>
      <c r="C117" s="954">
        <v>2</v>
      </c>
      <c r="D117" s="966">
        <v>0.13</v>
      </c>
      <c r="E117" s="966"/>
      <c r="F117" s="954" t="s">
        <v>110</v>
      </c>
      <c r="G117" s="968">
        <v>1.9</v>
      </c>
      <c r="H117" s="968"/>
      <c r="I117" s="968" t="s">
        <v>396</v>
      </c>
      <c r="J117" s="967" t="s">
        <v>390</v>
      </c>
      <c r="K117" s="968">
        <v>1.4</v>
      </c>
      <c r="L117" s="968">
        <v>0.8</v>
      </c>
      <c r="M117" s="967" t="s">
        <v>391</v>
      </c>
      <c r="N117" s="968">
        <v>1.9</v>
      </c>
      <c r="O117" s="968">
        <v>0.4</v>
      </c>
      <c r="P117" s="967" t="s">
        <v>392</v>
      </c>
      <c r="Q117" s="968">
        <v>2.6</v>
      </c>
      <c r="R117" s="968">
        <v>0</v>
      </c>
      <c r="S117" s="968"/>
      <c r="T117" s="968">
        <v>14.8</v>
      </c>
      <c r="U117" s="968">
        <v>5.4</v>
      </c>
      <c r="V117" s="968">
        <v>7.3</v>
      </c>
      <c r="W117" s="968"/>
      <c r="X117" s="968"/>
      <c r="Y117" s="968"/>
      <c r="Z117" s="968">
        <v>0.8</v>
      </c>
      <c r="AA117" s="968">
        <v>0.7</v>
      </c>
      <c r="AB117" s="985"/>
      <c r="AD117" s="947"/>
    </row>
    <row r="118" spans="1:30" ht="28.5" thickBot="1" x14ac:dyDescent="0.35">
      <c r="A118" s="1563"/>
      <c r="B118" s="954" t="s">
        <v>513</v>
      </c>
      <c r="C118" s="954">
        <v>2</v>
      </c>
      <c r="D118" s="966">
        <v>0.13</v>
      </c>
      <c r="E118" s="966"/>
      <c r="F118" s="954" t="s">
        <v>110</v>
      </c>
      <c r="G118" s="968">
        <v>1.9</v>
      </c>
      <c r="H118" s="968"/>
      <c r="I118" s="968" t="s">
        <v>396</v>
      </c>
      <c r="J118" s="967" t="s">
        <v>390</v>
      </c>
      <c r="K118" s="968">
        <v>1.4</v>
      </c>
      <c r="L118" s="968">
        <v>0.8</v>
      </c>
      <c r="M118" s="967" t="s">
        <v>391</v>
      </c>
      <c r="N118" s="968">
        <v>1.9</v>
      </c>
      <c r="O118" s="968">
        <v>0.4</v>
      </c>
      <c r="P118" s="967" t="s">
        <v>392</v>
      </c>
      <c r="Q118" s="968">
        <v>2.6</v>
      </c>
      <c r="R118" s="968">
        <v>0</v>
      </c>
      <c r="S118" s="968"/>
      <c r="T118" s="968">
        <v>13.7</v>
      </c>
      <c r="U118" s="968">
        <v>4.9000000000000004</v>
      </c>
      <c r="V118" s="968">
        <v>7.1</v>
      </c>
      <c r="W118" s="968"/>
      <c r="X118" s="968"/>
      <c r="Y118" s="968"/>
      <c r="Z118" s="968">
        <v>0.8</v>
      </c>
      <c r="AA118" s="968">
        <v>0.7</v>
      </c>
      <c r="AB118" s="985"/>
      <c r="AD118" s="947"/>
    </row>
    <row r="119" spans="1:30" ht="28.5" thickBot="1" x14ac:dyDescent="0.35">
      <c r="A119" s="1563"/>
      <c r="B119" s="954" t="s">
        <v>514</v>
      </c>
      <c r="C119" s="954">
        <v>2</v>
      </c>
      <c r="D119" s="966">
        <v>0.13</v>
      </c>
      <c r="E119" s="966"/>
      <c r="F119" s="954" t="s">
        <v>110</v>
      </c>
      <c r="G119" s="968">
        <v>1.9</v>
      </c>
      <c r="H119" s="968"/>
      <c r="I119" s="968" t="s">
        <v>396</v>
      </c>
      <c r="J119" s="967" t="s">
        <v>390</v>
      </c>
      <c r="K119" s="968">
        <v>1.4</v>
      </c>
      <c r="L119" s="968">
        <v>0.8</v>
      </c>
      <c r="M119" s="967" t="s">
        <v>391</v>
      </c>
      <c r="N119" s="968">
        <v>2</v>
      </c>
      <c r="O119" s="968">
        <v>0.4</v>
      </c>
      <c r="P119" s="967" t="s">
        <v>392</v>
      </c>
      <c r="Q119" s="968">
        <v>2.6</v>
      </c>
      <c r="R119" s="968">
        <v>0</v>
      </c>
      <c r="S119" s="968"/>
      <c r="T119" s="968">
        <v>16.2</v>
      </c>
      <c r="U119" s="968">
        <v>6.5</v>
      </c>
      <c r="V119" s="968">
        <v>8</v>
      </c>
      <c r="W119" s="968"/>
      <c r="X119" s="968"/>
      <c r="Y119" s="968"/>
      <c r="Z119" s="968">
        <v>0.8</v>
      </c>
      <c r="AA119" s="968">
        <v>0.7</v>
      </c>
      <c r="AB119" s="985"/>
      <c r="AD119" s="947"/>
    </row>
    <row r="120" spans="1:30" ht="28.5" thickBot="1" x14ac:dyDescent="0.35">
      <c r="A120" s="1563"/>
      <c r="B120" s="954" t="s">
        <v>515</v>
      </c>
      <c r="C120" s="954">
        <v>2</v>
      </c>
      <c r="D120" s="966">
        <v>0.13</v>
      </c>
      <c r="E120" s="966"/>
      <c r="F120" s="954" t="s">
        <v>110</v>
      </c>
      <c r="G120" s="968">
        <v>1.9</v>
      </c>
      <c r="H120" s="968"/>
      <c r="I120" s="968" t="s">
        <v>396</v>
      </c>
      <c r="J120" s="967" t="s">
        <v>390</v>
      </c>
      <c r="K120" s="968">
        <v>1.4</v>
      </c>
      <c r="L120" s="968">
        <v>0.8</v>
      </c>
      <c r="M120" s="967" t="s">
        <v>391</v>
      </c>
      <c r="N120" s="968">
        <v>2</v>
      </c>
      <c r="O120" s="968">
        <v>0.4</v>
      </c>
      <c r="P120" s="967" t="s">
        <v>392</v>
      </c>
      <c r="Q120" s="968">
        <v>2.6</v>
      </c>
      <c r="R120" s="968">
        <v>0</v>
      </c>
      <c r="S120" s="968"/>
      <c r="T120" s="968">
        <v>15.6</v>
      </c>
      <c r="U120" s="968">
        <v>5.6</v>
      </c>
      <c r="V120" s="968">
        <v>7.8</v>
      </c>
      <c r="W120" s="968"/>
      <c r="X120" s="968"/>
      <c r="Y120" s="968"/>
      <c r="Z120" s="968">
        <v>0.8</v>
      </c>
      <c r="AA120" s="968">
        <v>0.7</v>
      </c>
      <c r="AB120" s="985"/>
      <c r="AD120" s="947"/>
    </row>
    <row r="121" spans="1:30" ht="28.5" thickBot="1" x14ac:dyDescent="0.35">
      <c r="A121" s="1563"/>
      <c r="B121" s="954" t="s">
        <v>516</v>
      </c>
      <c r="C121" s="954">
        <v>2</v>
      </c>
      <c r="D121" s="966">
        <v>0.13</v>
      </c>
      <c r="E121" s="966"/>
      <c r="F121" s="954" t="s">
        <v>110</v>
      </c>
      <c r="G121" s="968">
        <v>1.9</v>
      </c>
      <c r="H121" s="968"/>
      <c r="I121" s="968" t="s">
        <v>396</v>
      </c>
      <c r="J121" s="967" t="s">
        <v>390</v>
      </c>
      <c r="K121" s="968">
        <v>1.4</v>
      </c>
      <c r="L121" s="968">
        <v>0.8</v>
      </c>
      <c r="M121" s="967" t="s">
        <v>391</v>
      </c>
      <c r="N121" s="968">
        <v>2</v>
      </c>
      <c r="O121" s="968">
        <v>0.4</v>
      </c>
      <c r="P121" s="967" t="s">
        <v>392</v>
      </c>
      <c r="Q121" s="968">
        <v>2.6</v>
      </c>
      <c r="R121" s="968">
        <v>0</v>
      </c>
      <c r="S121" s="968"/>
      <c r="T121" s="968">
        <v>14</v>
      </c>
      <c r="U121" s="968">
        <v>5.0999999999999996</v>
      </c>
      <c r="V121" s="968">
        <v>7.5</v>
      </c>
      <c r="W121" s="968"/>
      <c r="X121" s="968"/>
      <c r="Y121" s="968"/>
      <c r="Z121" s="968">
        <v>0.8</v>
      </c>
      <c r="AA121" s="968">
        <v>0.7</v>
      </c>
      <c r="AB121" s="985"/>
      <c r="AD121" s="947"/>
    </row>
    <row r="122" spans="1:30" ht="28.5" thickBot="1" x14ac:dyDescent="0.35">
      <c r="A122" s="1563"/>
      <c r="B122" s="954" t="s">
        <v>517</v>
      </c>
      <c r="C122" s="954">
        <v>2</v>
      </c>
      <c r="D122" s="966">
        <v>0.13</v>
      </c>
      <c r="E122" s="966"/>
      <c r="F122" s="954" t="s">
        <v>110</v>
      </c>
      <c r="G122" s="968">
        <v>1.9</v>
      </c>
      <c r="H122" s="968"/>
      <c r="I122" s="968" t="s">
        <v>396</v>
      </c>
      <c r="J122" s="967" t="s">
        <v>390</v>
      </c>
      <c r="K122" s="968">
        <v>1.4</v>
      </c>
      <c r="L122" s="968">
        <v>0.8</v>
      </c>
      <c r="M122" s="967" t="s">
        <v>391</v>
      </c>
      <c r="N122" s="968">
        <v>1.9</v>
      </c>
      <c r="O122" s="968">
        <v>0.4</v>
      </c>
      <c r="P122" s="967" t="s">
        <v>392</v>
      </c>
      <c r="Q122" s="968">
        <v>2.6</v>
      </c>
      <c r="R122" s="968">
        <v>0</v>
      </c>
      <c r="S122" s="968"/>
      <c r="T122" s="968">
        <v>14.9</v>
      </c>
      <c r="U122" s="968">
        <v>6.1</v>
      </c>
      <c r="V122" s="968">
        <v>8.3000000000000007</v>
      </c>
      <c r="W122" s="968"/>
      <c r="X122" s="968"/>
      <c r="Y122" s="968"/>
      <c r="Z122" s="968">
        <v>0.8</v>
      </c>
      <c r="AA122" s="968">
        <v>0.7</v>
      </c>
      <c r="AB122" s="985"/>
      <c r="AD122" s="947"/>
    </row>
    <row r="123" spans="1:30" ht="28.5" thickBot="1" x14ac:dyDescent="0.35">
      <c r="A123" s="1563"/>
      <c r="B123" s="954" t="s">
        <v>518</v>
      </c>
      <c r="C123" s="954">
        <v>2</v>
      </c>
      <c r="D123" s="966">
        <v>0.13</v>
      </c>
      <c r="E123" s="966"/>
      <c r="F123" s="954" t="s">
        <v>110</v>
      </c>
      <c r="G123" s="968">
        <v>1.9</v>
      </c>
      <c r="H123" s="968"/>
      <c r="I123" s="968" t="s">
        <v>396</v>
      </c>
      <c r="J123" s="967" t="s">
        <v>390</v>
      </c>
      <c r="K123" s="968">
        <v>1.4</v>
      </c>
      <c r="L123" s="968">
        <v>0.8</v>
      </c>
      <c r="M123" s="967" t="s">
        <v>391</v>
      </c>
      <c r="N123" s="968">
        <v>1.9</v>
      </c>
      <c r="O123" s="968">
        <v>0.4</v>
      </c>
      <c r="P123" s="967" t="s">
        <v>392</v>
      </c>
      <c r="Q123" s="968">
        <v>2.6</v>
      </c>
      <c r="R123" s="968">
        <v>0</v>
      </c>
      <c r="S123" s="968"/>
      <c r="T123" s="968">
        <v>14.3</v>
      </c>
      <c r="U123" s="968">
        <v>5.5</v>
      </c>
      <c r="V123" s="968">
        <v>8.1</v>
      </c>
      <c r="W123" s="968"/>
      <c r="X123" s="968"/>
      <c r="Y123" s="968"/>
      <c r="Z123" s="968">
        <v>0.8</v>
      </c>
      <c r="AA123" s="968">
        <v>0.7</v>
      </c>
      <c r="AB123" s="985"/>
      <c r="AD123" s="947"/>
    </row>
    <row r="124" spans="1:30" ht="28.5" thickBot="1" x14ac:dyDescent="0.35">
      <c r="A124" s="1563"/>
      <c r="B124" s="954" t="s">
        <v>519</v>
      </c>
      <c r="C124" s="954">
        <v>2</v>
      </c>
      <c r="D124" s="966">
        <v>0.13</v>
      </c>
      <c r="E124" s="966"/>
      <c r="F124" s="954" t="s">
        <v>110</v>
      </c>
      <c r="G124" s="968">
        <v>1.9</v>
      </c>
      <c r="H124" s="968"/>
      <c r="I124" s="968" t="s">
        <v>396</v>
      </c>
      <c r="J124" s="967" t="s">
        <v>390</v>
      </c>
      <c r="K124" s="968">
        <v>1.4</v>
      </c>
      <c r="L124" s="968">
        <v>0.8</v>
      </c>
      <c r="M124" s="967" t="s">
        <v>391</v>
      </c>
      <c r="N124" s="968">
        <v>1.9</v>
      </c>
      <c r="O124" s="968">
        <v>0.4</v>
      </c>
      <c r="P124" s="967" t="s">
        <v>392</v>
      </c>
      <c r="Q124" s="968">
        <v>2.6</v>
      </c>
      <c r="R124" s="968">
        <v>0</v>
      </c>
      <c r="S124" s="968"/>
      <c r="T124" s="968">
        <v>14.5</v>
      </c>
      <c r="U124" s="968">
        <v>5.9</v>
      </c>
      <c r="V124" s="968">
        <v>8.3000000000000007</v>
      </c>
      <c r="W124" s="968"/>
      <c r="X124" s="968"/>
      <c r="Y124" s="968"/>
      <c r="Z124" s="968">
        <v>0.8</v>
      </c>
      <c r="AA124" s="968">
        <v>0.7</v>
      </c>
      <c r="AB124" s="985"/>
      <c r="AD124" s="947"/>
    </row>
    <row r="125" spans="1:30" ht="28.5" thickBot="1" x14ac:dyDescent="0.35">
      <c r="A125" s="1563"/>
      <c r="B125" s="954" t="s">
        <v>520</v>
      </c>
      <c r="C125" s="954">
        <v>2</v>
      </c>
      <c r="D125" s="966">
        <v>0.13</v>
      </c>
      <c r="E125" s="966"/>
      <c r="F125" s="954" t="s">
        <v>110</v>
      </c>
      <c r="G125" s="968">
        <v>1.9</v>
      </c>
      <c r="H125" s="968"/>
      <c r="I125" s="968" t="s">
        <v>396</v>
      </c>
      <c r="J125" s="967" t="s">
        <v>390</v>
      </c>
      <c r="K125" s="968">
        <v>1.4</v>
      </c>
      <c r="L125" s="968">
        <v>0.8</v>
      </c>
      <c r="M125" s="967" t="s">
        <v>391</v>
      </c>
      <c r="N125" s="968">
        <v>1.9</v>
      </c>
      <c r="O125" s="968">
        <v>0.4</v>
      </c>
      <c r="P125" s="967" t="s">
        <v>392</v>
      </c>
      <c r="Q125" s="968">
        <v>2.6</v>
      </c>
      <c r="R125" s="968">
        <v>0</v>
      </c>
      <c r="S125" s="968"/>
      <c r="T125" s="968">
        <v>14</v>
      </c>
      <c r="U125" s="968">
        <v>5.3</v>
      </c>
      <c r="V125" s="968">
        <v>8.1999999999999993</v>
      </c>
      <c r="W125" s="968"/>
      <c r="X125" s="968"/>
      <c r="Y125" s="968"/>
      <c r="Z125" s="968">
        <v>0.8</v>
      </c>
      <c r="AA125" s="968">
        <v>0.7</v>
      </c>
      <c r="AB125" s="985"/>
      <c r="AD125" s="947"/>
    </row>
    <row r="126" spans="1:30" ht="28.5" thickBot="1" x14ac:dyDescent="0.35">
      <c r="A126" s="1563"/>
      <c r="B126" s="954" t="s">
        <v>521</v>
      </c>
      <c r="C126" s="954">
        <v>2</v>
      </c>
      <c r="D126" s="966">
        <v>0.13</v>
      </c>
      <c r="E126" s="966"/>
      <c r="F126" s="954" t="s">
        <v>110</v>
      </c>
      <c r="G126" s="968">
        <v>1.9</v>
      </c>
      <c r="H126" s="968"/>
      <c r="I126" s="968" t="s">
        <v>396</v>
      </c>
      <c r="J126" s="967" t="s">
        <v>390</v>
      </c>
      <c r="K126" s="968">
        <v>1.4</v>
      </c>
      <c r="L126" s="968">
        <v>0.8</v>
      </c>
      <c r="M126" s="967" t="s">
        <v>391</v>
      </c>
      <c r="N126" s="968">
        <v>1.9</v>
      </c>
      <c r="O126" s="968">
        <v>0.4</v>
      </c>
      <c r="P126" s="967" t="s">
        <v>392</v>
      </c>
      <c r="Q126" s="968">
        <v>2.6</v>
      </c>
      <c r="R126" s="968">
        <v>0</v>
      </c>
      <c r="S126" s="968"/>
      <c r="T126" s="968">
        <v>15.1</v>
      </c>
      <c r="U126" s="968">
        <v>6.2</v>
      </c>
      <c r="V126" s="968">
        <v>8.1</v>
      </c>
      <c r="W126" s="968"/>
      <c r="X126" s="968"/>
      <c r="Y126" s="968"/>
      <c r="Z126" s="968">
        <v>0.8</v>
      </c>
      <c r="AA126" s="968">
        <v>0.7</v>
      </c>
      <c r="AB126" s="985"/>
      <c r="AD126" s="947"/>
    </row>
    <row r="127" spans="1:30" ht="28.5" thickBot="1" x14ac:dyDescent="0.35">
      <c r="A127" s="1563"/>
      <c r="B127" s="954" t="s">
        <v>522</v>
      </c>
      <c r="C127" s="954">
        <v>2</v>
      </c>
      <c r="D127" s="966">
        <v>0.13</v>
      </c>
      <c r="E127" s="966"/>
      <c r="F127" s="954" t="s">
        <v>110</v>
      </c>
      <c r="G127" s="968">
        <v>1.9</v>
      </c>
      <c r="H127" s="968"/>
      <c r="I127" s="968" t="s">
        <v>396</v>
      </c>
      <c r="J127" s="967" t="s">
        <v>390</v>
      </c>
      <c r="K127" s="968">
        <v>1.4</v>
      </c>
      <c r="L127" s="968">
        <v>0.8</v>
      </c>
      <c r="M127" s="967" t="s">
        <v>391</v>
      </c>
      <c r="N127" s="968">
        <v>1.9</v>
      </c>
      <c r="O127" s="968">
        <v>0.4</v>
      </c>
      <c r="P127" s="967" t="s">
        <v>392</v>
      </c>
      <c r="Q127" s="968">
        <v>2.6</v>
      </c>
      <c r="R127" s="968">
        <v>0</v>
      </c>
      <c r="S127" s="968"/>
      <c r="T127" s="968">
        <v>14.6</v>
      </c>
      <c r="U127" s="968">
        <v>5.6</v>
      </c>
      <c r="V127" s="968">
        <v>7.9</v>
      </c>
      <c r="W127" s="968"/>
      <c r="X127" s="968"/>
      <c r="Y127" s="968"/>
      <c r="Z127" s="968">
        <v>0.8</v>
      </c>
      <c r="AA127" s="968">
        <v>0.7</v>
      </c>
      <c r="AB127" s="985"/>
      <c r="AD127" s="947"/>
    </row>
    <row r="128" spans="1:30" thickBot="1" x14ac:dyDescent="0.35">
      <c r="A128" s="1563"/>
      <c r="B128" s="954" t="s">
        <v>106</v>
      </c>
      <c r="C128" s="954">
        <v>2</v>
      </c>
      <c r="D128" s="966">
        <v>0.3</v>
      </c>
      <c r="E128" s="966"/>
      <c r="F128" s="954" t="s">
        <v>110</v>
      </c>
      <c r="G128" s="968">
        <v>3.6</v>
      </c>
      <c r="H128" s="968"/>
      <c r="I128" s="968" t="s">
        <v>396</v>
      </c>
      <c r="J128" s="967" t="s">
        <v>390</v>
      </c>
      <c r="K128" s="968">
        <v>2.5</v>
      </c>
      <c r="L128" s="968">
        <v>1.5</v>
      </c>
      <c r="M128" s="967" t="s">
        <v>391</v>
      </c>
      <c r="N128" s="968">
        <v>3.6</v>
      </c>
      <c r="O128" s="968">
        <v>0.75</v>
      </c>
      <c r="P128" s="967" t="s">
        <v>392</v>
      </c>
      <c r="Q128" s="968">
        <v>4.9000000000000004</v>
      </c>
      <c r="R128" s="968">
        <v>0</v>
      </c>
      <c r="S128" s="968"/>
      <c r="T128" s="968">
        <v>22.1</v>
      </c>
      <c r="U128" s="968">
        <v>9.6</v>
      </c>
      <c r="V128" s="968">
        <v>8.8000000000000007</v>
      </c>
      <c r="W128" s="968"/>
      <c r="X128" s="968"/>
      <c r="Y128" s="968"/>
      <c r="Z128" s="968">
        <v>0.8</v>
      </c>
      <c r="AA128" s="968">
        <v>0.7</v>
      </c>
      <c r="AB128" s="985"/>
      <c r="AD128" s="947"/>
    </row>
    <row r="129" spans="1:30" thickBot="1" x14ac:dyDescent="0.35">
      <c r="A129" s="1563"/>
      <c r="B129" s="954" t="s">
        <v>696</v>
      </c>
      <c r="C129" s="954">
        <v>2</v>
      </c>
      <c r="D129" s="966"/>
      <c r="E129" s="966"/>
      <c r="F129" s="954"/>
      <c r="G129" s="968"/>
      <c r="H129" s="968"/>
      <c r="I129" s="968"/>
      <c r="J129" s="967"/>
      <c r="K129" s="968"/>
      <c r="L129" s="968"/>
      <c r="M129" s="967"/>
      <c r="N129" s="968"/>
      <c r="O129" s="968"/>
      <c r="P129" s="967"/>
      <c r="Q129" s="968"/>
      <c r="R129" s="968"/>
      <c r="S129" s="968"/>
      <c r="T129" s="968"/>
      <c r="U129" s="968"/>
      <c r="V129" s="968"/>
      <c r="W129" s="968"/>
      <c r="X129" s="968"/>
      <c r="Y129" s="968"/>
      <c r="Z129" s="968">
        <v>0.8</v>
      </c>
      <c r="AA129" s="968">
        <v>0.7</v>
      </c>
      <c r="AB129" s="985"/>
      <c r="AD129" s="947"/>
    </row>
    <row r="130" spans="1:30" ht="28.5" thickBot="1" x14ac:dyDescent="0.35">
      <c r="A130" s="1563"/>
      <c r="B130" s="954" t="s">
        <v>523</v>
      </c>
      <c r="C130" s="954">
        <v>2</v>
      </c>
      <c r="D130" s="966"/>
      <c r="E130" s="966"/>
      <c r="F130" s="954" t="s">
        <v>110</v>
      </c>
      <c r="G130" s="967">
        <v>3.0209999999999999</v>
      </c>
      <c r="H130" s="967"/>
      <c r="I130" s="968" t="s">
        <v>396</v>
      </c>
      <c r="J130" s="967" t="s">
        <v>390</v>
      </c>
      <c r="K130" s="967">
        <v>2.6429999999999998</v>
      </c>
      <c r="L130" s="982">
        <v>0.90600000000000003</v>
      </c>
      <c r="M130" s="967" t="s">
        <v>391</v>
      </c>
      <c r="N130" s="967">
        <v>3.1720000000000002</v>
      </c>
      <c r="O130" s="982">
        <v>0.45300000000000001</v>
      </c>
      <c r="P130" s="967" t="s">
        <v>392</v>
      </c>
      <c r="Q130" s="982">
        <v>4.0030000000000001</v>
      </c>
      <c r="R130" s="968">
        <v>0</v>
      </c>
      <c r="S130" s="968"/>
      <c r="T130" s="967">
        <v>20.5</v>
      </c>
      <c r="U130" s="982">
        <v>9.3930000000000007</v>
      </c>
      <c r="V130" s="967">
        <v>9.64</v>
      </c>
      <c r="W130" s="968"/>
      <c r="X130" s="968"/>
      <c r="Y130" s="968"/>
      <c r="Z130" s="968">
        <v>0.8</v>
      </c>
      <c r="AA130" s="968">
        <v>0.7</v>
      </c>
      <c r="AB130" s="985"/>
      <c r="AD130" s="947"/>
    </row>
    <row r="131" spans="1:30" ht="28.5" thickBot="1" x14ac:dyDescent="0.35">
      <c r="A131" s="1563"/>
      <c r="B131" s="954" t="s">
        <v>524</v>
      </c>
      <c r="C131" s="954">
        <v>2</v>
      </c>
      <c r="D131" s="966"/>
      <c r="E131" s="966"/>
      <c r="F131" s="954" t="s">
        <v>110</v>
      </c>
      <c r="G131" s="967">
        <v>3.0209999999999999</v>
      </c>
      <c r="H131" s="967"/>
      <c r="I131" s="968" t="s">
        <v>396</v>
      </c>
      <c r="J131" s="967" t="s">
        <v>390</v>
      </c>
      <c r="K131" s="967">
        <v>2.6429999999999998</v>
      </c>
      <c r="L131" s="982">
        <v>0.90600000000000003</v>
      </c>
      <c r="M131" s="967" t="s">
        <v>391</v>
      </c>
      <c r="N131" s="967">
        <v>3.1720000000000002</v>
      </c>
      <c r="O131" s="982">
        <v>0.45300000000000001</v>
      </c>
      <c r="P131" s="967" t="s">
        <v>392</v>
      </c>
      <c r="Q131" s="982">
        <v>4.0030000000000001</v>
      </c>
      <c r="R131" s="968">
        <v>0</v>
      </c>
      <c r="S131" s="968"/>
      <c r="T131" s="967">
        <v>18.100000000000001</v>
      </c>
      <c r="U131" s="982">
        <v>8.4770000000000003</v>
      </c>
      <c r="V131" s="967">
        <v>8.7970000000000006</v>
      </c>
      <c r="W131" s="968"/>
      <c r="X131" s="968"/>
      <c r="Y131" s="968"/>
      <c r="Z131" s="968">
        <v>0.8</v>
      </c>
      <c r="AA131" s="968">
        <v>0.7</v>
      </c>
      <c r="AB131" s="985"/>
      <c r="AD131" s="947"/>
    </row>
    <row r="132" spans="1:30" ht="28.5" thickBot="1" x14ac:dyDescent="0.35">
      <c r="A132" s="1563"/>
      <c r="B132" s="954" t="s">
        <v>525</v>
      </c>
      <c r="C132" s="954">
        <v>2</v>
      </c>
      <c r="D132" s="966"/>
      <c r="E132" s="966"/>
      <c r="F132" s="954" t="s">
        <v>110</v>
      </c>
      <c r="G132" s="967">
        <v>3.0209999999999999</v>
      </c>
      <c r="H132" s="967"/>
      <c r="I132" s="968" t="s">
        <v>396</v>
      </c>
      <c r="J132" s="967" t="s">
        <v>390</v>
      </c>
      <c r="K132" s="967">
        <v>2.6429999999999998</v>
      </c>
      <c r="L132" s="982">
        <v>0.90600000000000003</v>
      </c>
      <c r="M132" s="967" t="s">
        <v>391</v>
      </c>
      <c r="N132" s="967">
        <v>3.1720000000000002</v>
      </c>
      <c r="O132" s="982">
        <v>0.45300000000000001</v>
      </c>
      <c r="P132" s="967" t="s">
        <v>392</v>
      </c>
      <c r="Q132" s="982">
        <v>4.0030000000000001</v>
      </c>
      <c r="R132" s="968">
        <v>0</v>
      </c>
      <c r="S132" s="968"/>
      <c r="T132" s="967">
        <v>17.399999999999999</v>
      </c>
      <c r="U132" s="982">
        <v>7.7889999999999997</v>
      </c>
      <c r="V132" s="967">
        <v>8.7970000000000006</v>
      </c>
      <c r="W132" s="968"/>
      <c r="X132" s="968"/>
      <c r="Y132" s="968"/>
      <c r="Z132" s="968">
        <v>0.8</v>
      </c>
      <c r="AA132" s="968">
        <v>0.7</v>
      </c>
      <c r="AB132" s="985"/>
      <c r="AD132" s="947"/>
    </row>
    <row r="133" spans="1:30" ht="28.5" thickBot="1" x14ac:dyDescent="0.35">
      <c r="A133" s="1563"/>
      <c r="B133" s="954" t="s">
        <v>526</v>
      </c>
      <c r="C133" s="954">
        <v>2</v>
      </c>
      <c r="D133" s="966"/>
      <c r="E133" s="966"/>
      <c r="F133" s="954" t="s">
        <v>110</v>
      </c>
      <c r="G133" s="967">
        <v>3.1720000000000002</v>
      </c>
      <c r="H133" s="967"/>
      <c r="I133" s="968" t="s">
        <v>396</v>
      </c>
      <c r="J133" s="967" t="s">
        <v>390</v>
      </c>
      <c r="K133" s="967">
        <v>2.7189999999999999</v>
      </c>
      <c r="L133" s="982">
        <v>0.98199999999999998</v>
      </c>
      <c r="M133" s="967" t="s">
        <v>391</v>
      </c>
      <c r="N133" s="967">
        <v>3.2469999999999999</v>
      </c>
      <c r="O133" s="982">
        <v>0.49099999999999999</v>
      </c>
      <c r="P133" s="967" t="s">
        <v>392</v>
      </c>
      <c r="Q133" s="982">
        <v>4.1539999999999999</v>
      </c>
      <c r="R133" s="968">
        <v>0</v>
      </c>
      <c r="S133" s="968"/>
      <c r="T133" s="967">
        <v>20.6</v>
      </c>
      <c r="U133" s="982">
        <v>9.6219999999999999</v>
      </c>
      <c r="V133" s="967">
        <v>9.64</v>
      </c>
      <c r="W133" s="968"/>
      <c r="X133" s="968"/>
      <c r="Y133" s="968"/>
      <c r="Z133" s="968">
        <v>0.8</v>
      </c>
      <c r="AA133" s="968">
        <v>0.7</v>
      </c>
      <c r="AB133" s="985"/>
      <c r="AD133" s="947"/>
    </row>
    <row r="134" spans="1:30" ht="28.5" thickBot="1" x14ac:dyDescent="0.35">
      <c r="A134" s="1563"/>
      <c r="B134" s="954" t="s">
        <v>527</v>
      </c>
      <c r="C134" s="954">
        <v>2</v>
      </c>
      <c r="D134" s="966"/>
      <c r="E134" s="966"/>
      <c r="F134" s="954" t="s">
        <v>110</v>
      </c>
      <c r="G134" s="967">
        <v>3.1720000000000002</v>
      </c>
      <c r="H134" s="967"/>
      <c r="I134" s="968" t="s">
        <v>396</v>
      </c>
      <c r="J134" s="967" t="s">
        <v>390</v>
      </c>
      <c r="K134" s="967">
        <v>2.7189999999999999</v>
      </c>
      <c r="L134" s="982">
        <v>0.98199999999999998</v>
      </c>
      <c r="M134" s="967" t="s">
        <v>391</v>
      </c>
      <c r="N134" s="967">
        <v>3.2469999999999999</v>
      </c>
      <c r="O134" s="982">
        <v>0.49099999999999999</v>
      </c>
      <c r="P134" s="967" t="s">
        <v>392</v>
      </c>
      <c r="Q134" s="982">
        <v>4.1539999999999999</v>
      </c>
      <c r="R134" s="968">
        <v>0</v>
      </c>
      <c r="S134" s="968"/>
      <c r="T134" s="967">
        <v>18</v>
      </c>
      <c r="U134" s="982">
        <v>8.4770000000000003</v>
      </c>
      <c r="V134" s="967">
        <v>8.7970000000000006</v>
      </c>
      <c r="W134" s="968"/>
      <c r="X134" s="968"/>
      <c r="Y134" s="968"/>
      <c r="Z134" s="968">
        <v>0.8</v>
      </c>
      <c r="AA134" s="968">
        <v>0.7</v>
      </c>
      <c r="AB134" s="985"/>
      <c r="AD134" s="947"/>
    </row>
    <row r="135" spans="1:30" ht="28.5" thickBot="1" x14ac:dyDescent="0.35">
      <c r="A135" s="1563"/>
      <c r="B135" s="954" t="s">
        <v>528</v>
      </c>
      <c r="C135" s="954">
        <v>2</v>
      </c>
      <c r="D135" s="966"/>
      <c r="E135" s="966"/>
      <c r="F135" s="954" t="s">
        <v>110</v>
      </c>
      <c r="G135" s="967">
        <v>3.1720000000000002</v>
      </c>
      <c r="H135" s="967"/>
      <c r="I135" s="968" t="s">
        <v>396</v>
      </c>
      <c r="J135" s="967" t="s">
        <v>390</v>
      </c>
      <c r="K135" s="967">
        <v>2.7189999999999999</v>
      </c>
      <c r="L135" s="982">
        <v>0.98199999999999998</v>
      </c>
      <c r="M135" s="967" t="s">
        <v>391</v>
      </c>
      <c r="N135" s="967">
        <v>3.2469999999999999</v>
      </c>
      <c r="O135" s="982">
        <v>0.49099999999999999</v>
      </c>
      <c r="P135" s="967" t="s">
        <v>392</v>
      </c>
      <c r="Q135" s="982">
        <v>4.1539999999999999</v>
      </c>
      <c r="R135" s="968">
        <v>0</v>
      </c>
      <c r="S135" s="968"/>
      <c r="T135" s="967">
        <v>17.5</v>
      </c>
      <c r="U135" s="982">
        <v>7.7889999999999997</v>
      </c>
      <c r="V135" s="967">
        <v>8.7970000000000006</v>
      </c>
      <c r="W135" s="968"/>
      <c r="X135" s="968"/>
      <c r="Y135" s="968"/>
      <c r="Z135" s="968">
        <v>0.8</v>
      </c>
      <c r="AA135" s="968">
        <v>0.7</v>
      </c>
      <c r="AB135" s="985"/>
      <c r="AD135" s="947"/>
    </row>
    <row r="136" spans="1:30" ht="28.5" thickBot="1" x14ac:dyDescent="0.35">
      <c r="A136" s="1563"/>
      <c r="B136" s="954" t="s">
        <v>529</v>
      </c>
      <c r="C136" s="954">
        <v>2</v>
      </c>
      <c r="D136" s="966"/>
      <c r="E136" s="966"/>
      <c r="F136" s="954" t="s">
        <v>110</v>
      </c>
      <c r="G136" s="967">
        <v>3.323</v>
      </c>
      <c r="H136" s="967"/>
      <c r="I136" s="968" t="s">
        <v>396</v>
      </c>
      <c r="J136" s="967" t="s">
        <v>390</v>
      </c>
      <c r="K136" s="967">
        <v>2.794</v>
      </c>
      <c r="L136" s="982">
        <v>1.0569999999999999</v>
      </c>
      <c r="M136" s="967" t="s">
        <v>391</v>
      </c>
      <c r="N136" s="967">
        <v>3.3980000000000001</v>
      </c>
      <c r="O136" s="982">
        <v>0.52849999999999997</v>
      </c>
      <c r="P136" s="967" t="s">
        <v>392</v>
      </c>
      <c r="Q136" s="982">
        <v>4.3049999999999997</v>
      </c>
      <c r="R136" s="968">
        <v>0</v>
      </c>
      <c r="S136" s="968"/>
      <c r="T136" s="967">
        <v>20.8</v>
      </c>
      <c r="U136" s="982">
        <v>9.6219999999999999</v>
      </c>
      <c r="V136" s="967">
        <v>9.8810000000000002</v>
      </c>
      <c r="W136" s="968"/>
      <c r="X136" s="968"/>
      <c r="Y136" s="968"/>
      <c r="Z136" s="968">
        <v>0.8</v>
      </c>
      <c r="AA136" s="968">
        <v>0.7</v>
      </c>
      <c r="AB136" s="985"/>
      <c r="AD136" s="947"/>
    </row>
    <row r="137" spans="1:30" ht="28.5" thickBot="1" x14ac:dyDescent="0.35">
      <c r="A137" s="1563"/>
      <c r="B137" s="954" t="s">
        <v>530</v>
      </c>
      <c r="C137" s="954">
        <v>2</v>
      </c>
      <c r="D137" s="966"/>
      <c r="E137" s="966"/>
      <c r="F137" s="954" t="s">
        <v>110</v>
      </c>
      <c r="G137" s="967">
        <v>3.323</v>
      </c>
      <c r="H137" s="967"/>
      <c r="I137" s="968" t="s">
        <v>396</v>
      </c>
      <c r="J137" s="967" t="s">
        <v>390</v>
      </c>
      <c r="K137" s="967">
        <v>2.794</v>
      </c>
      <c r="L137" s="982">
        <v>1.0569999999999999</v>
      </c>
      <c r="M137" s="967" t="s">
        <v>391</v>
      </c>
      <c r="N137" s="967">
        <v>3.3980000000000001</v>
      </c>
      <c r="O137" s="982">
        <v>0.52849999999999997</v>
      </c>
      <c r="P137" s="967" t="s">
        <v>392</v>
      </c>
      <c r="Q137" s="982">
        <v>4.3049999999999997</v>
      </c>
      <c r="R137" s="968">
        <v>0</v>
      </c>
      <c r="S137" s="968"/>
      <c r="T137" s="967">
        <v>18.3</v>
      </c>
      <c r="U137" s="982">
        <v>8.4770000000000003</v>
      </c>
      <c r="V137" s="967">
        <v>8.9169999999999998</v>
      </c>
      <c r="W137" s="968"/>
      <c r="X137" s="968"/>
      <c r="Y137" s="968"/>
      <c r="Z137" s="968">
        <v>0.8</v>
      </c>
      <c r="AA137" s="968">
        <v>0.7</v>
      </c>
      <c r="AB137" s="985"/>
      <c r="AD137" s="947"/>
    </row>
    <row r="138" spans="1:30" ht="28.5" thickBot="1" x14ac:dyDescent="0.35">
      <c r="A138" s="1563"/>
      <c r="B138" s="954" t="s">
        <v>531</v>
      </c>
      <c r="C138" s="954">
        <v>2</v>
      </c>
      <c r="D138" s="966"/>
      <c r="E138" s="966"/>
      <c r="F138" s="954" t="s">
        <v>110</v>
      </c>
      <c r="G138" s="967">
        <v>3.323</v>
      </c>
      <c r="H138" s="967"/>
      <c r="I138" s="968" t="s">
        <v>396</v>
      </c>
      <c r="J138" s="967" t="s">
        <v>390</v>
      </c>
      <c r="K138" s="967">
        <v>2.794</v>
      </c>
      <c r="L138" s="982">
        <v>1.0569999999999999</v>
      </c>
      <c r="M138" s="967" t="s">
        <v>391</v>
      </c>
      <c r="N138" s="967">
        <v>3.3980000000000001</v>
      </c>
      <c r="O138" s="982">
        <v>0.52849999999999997</v>
      </c>
      <c r="P138" s="967" t="s">
        <v>392</v>
      </c>
      <c r="Q138" s="982">
        <v>4.3049999999999997</v>
      </c>
      <c r="R138" s="968">
        <v>0</v>
      </c>
      <c r="S138" s="968"/>
      <c r="T138" s="967">
        <v>17.5</v>
      </c>
      <c r="U138" s="982">
        <v>7.7889999999999997</v>
      </c>
      <c r="V138" s="967">
        <v>8.9169999999999998</v>
      </c>
      <c r="W138" s="968"/>
      <c r="X138" s="968"/>
      <c r="Y138" s="968"/>
      <c r="Z138" s="968">
        <v>0.8</v>
      </c>
      <c r="AA138" s="968">
        <v>0.7</v>
      </c>
      <c r="AB138" s="985"/>
      <c r="AD138" s="947"/>
    </row>
    <row r="139" spans="1:30" ht="28.5" thickBot="1" x14ac:dyDescent="0.35">
      <c r="A139" s="1563"/>
      <c r="B139" s="954" t="s">
        <v>532</v>
      </c>
      <c r="C139" s="954">
        <v>2</v>
      </c>
      <c r="D139" s="966"/>
      <c r="E139" s="966"/>
      <c r="F139" s="954" t="s">
        <v>110</v>
      </c>
      <c r="G139" s="967">
        <v>2.5499999999999998</v>
      </c>
      <c r="H139" s="967"/>
      <c r="I139" s="968" t="s">
        <v>396</v>
      </c>
      <c r="J139" s="967" t="s">
        <v>390</v>
      </c>
      <c r="K139" s="967">
        <v>2.2309999999999999</v>
      </c>
      <c r="L139" s="982">
        <v>0.76500000000000001</v>
      </c>
      <c r="M139" s="967" t="s">
        <v>391</v>
      </c>
      <c r="N139" s="967">
        <v>2.6779999999999999</v>
      </c>
      <c r="O139" s="982">
        <v>0.38250000000000001</v>
      </c>
      <c r="P139" s="967" t="s">
        <v>392</v>
      </c>
      <c r="Q139" s="982">
        <v>3.379</v>
      </c>
      <c r="R139" s="968">
        <v>0</v>
      </c>
      <c r="S139" s="968"/>
      <c r="T139" s="967">
        <v>17.3</v>
      </c>
      <c r="U139" s="982">
        <v>8.0190000000000001</v>
      </c>
      <c r="V139" s="967">
        <v>8.1940000000000008</v>
      </c>
      <c r="W139" s="968"/>
      <c r="X139" s="968"/>
      <c r="Y139" s="968"/>
      <c r="Z139" s="968">
        <v>0.8</v>
      </c>
      <c r="AA139" s="968">
        <v>0.7</v>
      </c>
      <c r="AB139" s="985"/>
      <c r="AD139" s="947"/>
    </row>
    <row r="140" spans="1:30" ht="28.5" thickBot="1" x14ac:dyDescent="0.35">
      <c r="A140" s="1563"/>
      <c r="B140" s="954" t="s">
        <v>533</v>
      </c>
      <c r="C140" s="954">
        <v>2</v>
      </c>
      <c r="D140" s="966"/>
      <c r="E140" s="966"/>
      <c r="F140" s="954" t="s">
        <v>110</v>
      </c>
      <c r="G140" s="967">
        <v>2.5499999999999998</v>
      </c>
      <c r="H140" s="967"/>
      <c r="I140" s="968" t="s">
        <v>396</v>
      </c>
      <c r="J140" s="967" t="s">
        <v>390</v>
      </c>
      <c r="K140" s="967">
        <v>2.2309999999999999</v>
      </c>
      <c r="L140" s="982">
        <v>0.76500000000000001</v>
      </c>
      <c r="M140" s="967" t="s">
        <v>391</v>
      </c>
      <c r="N140" s="967">
        <v>2.6779999999999999</v>
      </c>
      <c r="O140" s="982">
        <v>0.38250000000000001</v>
      </c>
      <c r="P140" s="967" t="s">
        <v>392</v>
      </c>
      <c r="Q140" s="982">
        <v>3.379</v>
      </c>
      <c r="R140" s="968">
        <v>0</v>
      </c>
      <c r="S140" s="968"/>
      <c r="T140" s="967">
        <v>15.3</v>
      </c>
      <c r="U140" s="982">
        <v>7.1020000000000003</v>
      </c>
      <c r="V140" s="967">
        <v>7.351</v>
      </c>
      <c r="W140" s="968"/>
      <c r="X140" s="968"/>
      <c r="Y140" s="968"/>
      <c r="Z140" s="968">
        <v>0.8</v>
      </c>
      <c r="AA140" s="968">
        <v>0.7</v>
      </c>
      <c r="AB140" s="985"/>
      <c r="AD140" s="947"/>
    </row>
    <row r="141" spans="1:30" ht="28.5" thickBot="1" x14ac:dyDescent="0.35">
      <c r="A141" s="1563"/>
      <c r="B141" s="954" t="s">
        <v>534</v>
      </c>
      <c r="C141" s="954">
        <v>2</v>
      </c>
      <c r="D141" s="966"/>
      <c r="E141" s="966"/>
      <c r="F141" s="954" t="s">
        <v>110</v>
      </c>
      <c r="G141" s="967">
        <v>2.5499999999999998</v>
      </c>
      <c r="H141" s="967"/>
      <c r="I141" s="968" t="s">
        <v>396</v>
      </c>
      <c r="J141" s="967" t="s">
        <v>390</v>
      </c>
      <c r="K141" s="967">
        <v>2.2309999999999999</v>
      </c>
      <c r="L141" s="982">
        <v>0.76500000000000001</v>
      </c>
      <c r="M141" s="967" t="s">
        <v>391</v>
      </c>
      <c r="N141" s="967">
        <v>2.6779999999999999</v>
      </c>
      <c r="O141" s="982">
        <v>0.38250000000000001</v>
      </c>
      <c r="P141" s="967" t="s">
        <v>392</v>
      </c>
      <c r="Q141" s="982">
        <v>3.379</v>
      </c>
      <c r="R141" s="968">
        <v>0</v>
      </c>
      <c r="S141" s="968"/>
      <c r="T141" s="967">
        <v>14.7</v>
      </c>
      <c r="U141" s="982">
        <v>6.415</v>
      </c>
      <c r="V141" s="967">
        <v>7.351</v>
      </c>
      <c r="W141" s="968"/>
      <c r="X141" s="968"/>
      <c r="Y141" s="968"/>
      <c r="Z141" s="968">
        <v>0.8</v>
      </c>
      <c r="AA141" s="968">
        <v>0.7</v>
      </c>
      <c r="AB141" s="985"/>
      <c r="AD141" s="947"/>
    </row>
    <row r="142" spans="1:30" ht="28.5" thickBot="1" x14ac:dyDescent="0.35">
      <c r="A142" s="1563"/>
      <c r="B142" s="954" t="s">
        <v>535</v>
      </c>
      <c r="C142" s="954">
        <v>2</v>
      </c>
      <c r="D142" s="966"/>
      <c r="E142" s="966"/>
      <c r="F142" s="954" t="s">
        <v>110</v>
      </c>
      <c r="G142" s="967">
        <v>2.6779999999999999</v>
      </c>
      <c r="H142" s="967"/>
      <c r="I142" s="968" t="s">
        <v>396</v>
      </c>
      <c r="J142" s="967" t="s">
        <v>390</v>
      </c>
      <c r="K142" s="967">
        <v>2.2949999999999999</v>
      </c>
      <c r="L142" s="982">
        <v>0.82899999999999996</v>
      </c>
      <c r="M142" s="967" t="s">
        <v>391</v>
      </c>
      <c r="N142" s="967">
        <v>2.7410000000000001</v>
      </c>
      <c r="O142" s="982">
        <v>0.41449999999999998</v>
      </c>
      <c r="P142" s="967" t="s">
        <v>392</v>
      </c>
      <c r="Q142" s="982">
        <v>3.5059999999999998</v>
      </c>
      <c r="R142" s="968">
        <v>0</v>
      </c>
      <c r="S142" s="968"/>
      <c r="T142" s="967">
        <v>17.399999999999999</v>
      </c>
      <c r="U142" s="982">
        <v>8.0190000000000001</v>
      </c>
      <c r="V142" s="967">
        <v>8.1940000000000008</v>
      </c>
      <c r="W142" s="968"/>
      <c r="X142" s="968"/>
      <c r="Y142" s="968"/>
      <c r="Z142" s="968">
        <v>0.8</v>
      </c>
      <c r="AA142" s="968">
        <v>0.7</v>
      </c>
      <c r="AB142" s="985"/>
      <c r="AD142" s="947"/>
    </row>
    <row r="143" spans="1:30" ht="28.5" thickBot="1" x14ac:dyDescent="0.35">
      <c r="A143" s="1563"/>
      <c r="B143" s="954" t="s">
        <v>536</v>
      </c>
      <c r="C143" s="954">
        <v>2</v>
      </c>
      <c r="D143" s="966"/>
      <c r="E143" s="966"/>
      <c r="F143" s="954" t="s">
        <v>110</v>
      </c>
      <c r="G143" s="967">
        <v>2.6779999999999999</v>
      </c>
      <c r="H143" s="967"/>
      <c r="I143" s="968" t="s">
        <v>396</v>
      </c>
      <c r="J143" s="967" t="s">
        <v>390</v>
      </c>
      <c r="K143" s="967">
        <v>2.2949999999999999</v>
      </c>
      <c r="L143" s="982">
        <v>0.82899999999999996</v>
      </c>
      <c r="M143" s="967" t="s">
        <v>391</v>
      </c>
      <c r="N143" s="967">
        <v>2.7410000000000001</v>
      </c>
      <c r="O143" s="982">
        <v>0.41449999999999998</v>
      </c>
      <c r="P143" s="967" t="s">
        <v>392</v>
      </c>
      <c r="Q143" s="982">
        <v>3.5059999999999998</v>
      </c>
      <c r="R143" s="968">
        <v>0</v>
      </c>
      <c r="S143" s="968"/>
      <c r="T143" s="967">
        <v>15.4</v>
      </c>
      <c r="U143" s="982">
        <v>7.1052</v>
      </c>
      <c r="V143" s="967">
        <v>7.351</v>
      </c>
      <c r="W143" s="968"/>
      <c r="X143" s="968"/>
      <c r="Y143" s="968"/>
      <c r="Z143" s="968">
        <v>0.8</v>
      </c>
      <c r="AA143" s="968">
        <v>0.7</v>
      </c>
      <c r="AB143" s="985"/>
      <c r="AD143" s="947"/>
    </row>
    <row r="144" spans="1:30" ht="28.5" thickBot="1" x14ac:dyDescent="0.35">
      <c r="A144" s="1563"/>
      <c r="B144" s="954" t="s">
        <v>537</v>
      </c>
      <c r="C144" s="954">
        <v>2</v>
      </c>
      <c r="D144" s="966"/>
      <c r="E144" s="966"/>
      <c r="F144" s="954" t="s">
        <v>110</v>
      </c>
      <c r="G144" s="967">
        <v>2.6779999999999999</v>
      </c>
      <c r="H144" s="967"/>
      <c r="I144" s="968" t="s">
        <v>396</v>
      </c>
      <c r="J144" s="967" t="s">
        <v>390</v>
      </c>
      <c r="K144" s="967">
        <v>2.2949999999999999</v>
      </c>
      <c r="L144" s="982">
        <v>0.82299999999999995</v>
      </c>
      <c r="M144" s="967" t="s">
        <v>391</v>
      </c>
      <c r="N144" s="967">
        <v>2.7410000000000001</v>
      </c>
      <c r="O144" s="982">
        <v>0.41149999999999998</v>
      </c>
      <c r="P144" s="967" t="s">
        <v>392</v>
      </c>
      <c r="Q144" s="982">
        <v>3.5059999999999998</v>
      </c>
      <c r="R144" s="968">
        <v>0</v>
      </c>
      <c r="S144" s="968"/>
      <c r="T144" s="967">
        <v>14.7</v>
      </c>
      <c r="U144" s="982">
        <v>6.6440000000000001</v>
      </c>
      <c r="V144" s="967">
        <v>7.351</v>
      </c>
      <c r="W144" s="968"/>
      <c r="X144" s="968"/>
      <c r="Y144" s="968"/>
      <c r="Z144" s="968">
        <v>0.8</v>
      </c>
      <c r="AA144" s="968">
        <v>0.7</v>
      </c>
      <c r="AB144" s="985"/>
      <c r="AD144" s="947"/>
    </row>
    <row r="145" spans="1:30" ht="28.5" thickBot="1" x14ac:dyDescent="0.35">
      <c r="A145" s="1563"/>
      <c r="B145" s="954" t="s">
        <v>538</v>
      </c>
      <c r="C145" s="954">
        <v>2</v>
      </c>
      <c r="D145" s="966"/>
      <c r="E145" s="966"/>
      <c r="F145" s="954" t="s">
        <v>110</v>
      </c>
      <c r="G145" s="967">
        <v>2.8050000000000002</v>
      </c>
      <c r="H145" s="967"/>
      <c r="I145" s="968" t="s">
        <v>396</v>
      </c>
      <c r="J145" s="967" t="s">
        <v>390</v>
      </c>
      <c r="K145" s="967">
        <v>2.359</v>
      </c>
      <c r="L145" s="982">
        <v>0.89300000000000002</v>
      </c>
      <c r="M145" s="967" t="s">
        <v>391</v>
      </c>
      <c r="N145" s="967">
        <v>2.859</v>
      </c>
      <c r="O145" s="982">
        <v>0.44650000000000001</v>
      </c>
      <c r="P145" s="967" t="s">
        <v>392</v>
      </c>
      <c r="Q145" s="982">
        <v>3.6339999999999999</v>
      </c>
      <c r="R145" s="968">
        <v>0</v>
      </c>
      <c r="S145" s="968"/>
      <c r="T145" s="967">
        <v>17.5</v>
      </c>
      <c r="U145" s="982">
        <v>8.2479999999999993</v>
      </c>
      <c r="V145" s="967">
        <v>8.3149999999999995</v>
      </c>
      <c r="W145" s="968"/>
      <c r="X145" s="968"/>
      <c r="Y145" s="968"/>
      <c r="Z145" s="968">
        <v>0.8</v>
      </c>
      <c r="AA145" s="968">
        <v>0.7</v>
      </c>
      <c r="AB145" s="985"/>
      <c r="AD145" s="947"/>
    </row>
    <row r="146" spans="1:30" ht="28.5" thickBot="1" x14ac:dyDescent="0.35">
      <c r="A146" s="1563"/>
      <c r="B146" s="954" t="s">
        <v>539</v>
      </c>
      <c r="C146" s="954">
        <v>2</v>
      </c>
      <c r="D146" s="966"/>
      <c r="E146" s="966"/>
      <c r="F146" s="954" t="s">
        <v>110</v>
      </c>
      <c r="G146" s="967">
        <v>2.8050000000000002</v>
      </c>
      <c r="H146" s="967"/>
      <c r="I146" s="968" t="s">
        <v>396</v>
      </c>
      <c r="J146" s="967" t="s">
        <v>390</v>
      </c>
      <c r="K146" s="967">
        <v>2.359</v>
      </c>
      <c r="L146" s="982">
        <v>0.89300000000000002</v>
      </c>
      <c r="M146" s="967" t="s">
        <v>391</v>
      </c>
      <c r="N146" s="967">
        <v>2.8690000000000002</v>
      </c>
      <c r="O146" s="982">
        <v>0.44650000000000001</v>
      </c>
      <c r="P146" s="967" t="s">
        <v>392</v>
      </c>
      <c r="Q146" s="982">
        <v>3.6339999999999999</v>
      </c>
      <c r="R146" s="968">
        <v>0</v>
      </c>
      <c r="S146" s="968"/>
      <c r="T146" s="967">
        <v>15.4</v>
      </c>
      <c r="U146" s="982">
        <v>7.1020000000000003</v>
      </c>
      <c r="V146" s="967">
        <v>7.5919999999999996</v>
      </c>
      <c r="W146" s="968"/>
      <c r="X146" s="968"/>
      <c r="Y146" s="968"/>
      <c r="Z146" s="968">
        <v>0.8</v>
      </c>
      <c r="AA146" s="968">
        <v>0.7</v>
      </c>
      <c r="AB146" s="985"/>
      <c r="AD146" s="947"/>
    </row>
    <row r="147" spans="1:30" ht="28.5" thickBot="1" x14ac:dyDescent="0.35">
      <c r="A147" s="1563"/>
      <c r="B147" s="954" t="s">
        <v>540</v>
      </c>
      <c r="C147" s="954">
        <v>2</v>
      </c>
      <c r="D147" s="966"/>
      <c r="E147" s="966"/>
      <c r="F147" s="954" t="s">
        <v>110</v>
      </c>
      <c r="G147" s="967">
        <v>2.8050000000000002</v>
      </c>
      <c r="H147" s="967"/>
      <c r="I147" s="968" t="s">
        <v>396</v>
      </c>
      <c r="J147" s="967" t="s">
        <v>390</v>
      </c>
      <c r="K147" s="967">
        <v>2.359</v>
      </c>
      <c r="L147" s="982">
        <v>0.89300000000000002</v>
      </c>
      <c r="M147" s="967" t="s">
        <v>391</v>
      </c>
      <c r="N147" s="967">
        <v>2.8690000000000002</v>
      </c>
      <c r="O147" s="982">
        <v>0.44650000000000001</v>
      </c>
      <c r="P147" s="967" t="s">
        <v>392</v>
      </c>
      <c r="Q147" s="982">
        <v>3.6339999999999999</v>
      </c>
      <c r="R147" s="968">
        <v>0</v>
      </c>
      <c r="S147" s="968"/>
      <c r="T147" s="967">
        <v>14.8</v>
      </c>
      <c r="U147" s="982">
        <v>6.6440000000000001</v>
      </c>
      <c r="V147" s="967">
        <v>7.5919999999999996</v>
      </c>
      <c r="W147" s="968"/>
      <c r="X147" s="968"/>
      <c r="Y147" s="968"/>
      <c r="Z147" s="968">
        <v>0.8</v>
      </c>
      <c r="AA147" s="968">
        <v>0.7</v>
      </c>
      <c r="AB147" s="985"/>
      <c r="AD147" s="947"/>
    </row>
    <row r="148" spans="1:30" ht="28.5" thickBot="1" x14ac:dyDescent="0.35">
      <c r="A148" s="1563"/>
      <c r="B148" s="954" t="s">
        <v>541</v>
      </c>
      <c r="C148" s="954">
        <v>2</v>
      </c>
      <c r="D148" s="966"/>
      <c r="E148" s="966"/>
      <c r="F148" s="954" t="s">
        <v>110</v>
      </c>
      <c r="G148" s="967">
        <v>4.8099999999999996</v>
      </c>
      <c r="H148" s="967"/>
      <c r="I148" s="968" t="s">
        <v>396</v>
      </c>
      <c r="J148" s="967" t="s">
        <v>390</v>
      </c>
      <c r="K148" s="967">
        <v>4.2110000000000003</v>
      </c>
      <c r="L148" s="982">
        <v>1.444</v>
      </c>
      <c r="M148" s="967" t="s">
        <v>391</v>
      </c>
      <c r="N148" s="967">
        <v>5.0529999999999999</v>
      </c>
      <c r="O148" s="982">
        <v>0.72199999999999998</v>
      </c>
      <c r="P148" s="967" t="s">
        <v>392</v>
      </c>
      <c r="Q148" s="982">
        <v>6.3769999999999998</v>
      </c>
      <c r="R148" s="968">
        <v>0</v>
      </c>
      <c r="S148" s="968"/>
      <c r="T148" s="967">
        <v>32.6</v>
      </c>
      <c r="U148" s="982">
        <v>15.12</v>
      </c>
      <c r="V148" s="967">
        <v>15.42</v>
      </c>
      <c r="W148" s="968"/>
      <c r="X148" s="968"/>
      <c r="Y148" s="968"/>
      <c r="Z148" s="968">
        <v>0.8</v>
      </c>
      <c r="AA148" s="968">
        <v>0.7</v>
      </c>
      <c r="AB148" s="985"/>
      <c r="AD148" s="947"/>
    </row>
    <row r="149" spans="1:30" ht="28.5" thickBot="1" x14ac:dyDescent="0.35">
      <c r="A149" s="1563"/>
      <c r="B149" s="954" t="s">
        <v>542</v>
      </c>
      <c r="C149" s="954">
        <v>2</v>
      </c>
      <c r="D149" s="966"/>
      <c r="E149" s="966"/>
      <c r="F149" s="954" t="s">
        <v>110</v>
      </c>
      <c r="G149" s="967">
        <v>4.8129999999999997</v>
      </c>
      <c r="H149" s="967"/>
      <c r="I149" s="968" t="s">
        <v>396</v>
      </c>
      <c r="J149" s="967" t="s">
        <v>390</v>
      </c>
      <c r="K149" s="967">
        <v>4.2110000000000003</v>
      </c>
      <c r="L149" s="982">
        <v>1.444</v>
      </c>
      <c r="M149" s="967" t="s">
        <v>391</v>
      </c>
      <c r="N149" s="967">
        <v>5.0529999999999999</v>
      </c>
      <c r="O149" s="982">
        <v>0.72199999999999998</v>
      </c>
      <c r="P149" s="967" t="s">
        <v>392</v>
      </c>
      <c r="Q149" s="982">
        <v>6.3769999999999998</v>
      </c>
      <c r="R149" s="968">
        <v>0</v>
      </c>
      <c r="S149" s="968"/>
      <c r="T149" s="967">
        <v>28.8</v>
      </c>
      <c r="U149" s="982">
        <v>13.29</v>
      </c>
      <c r="V149" s="967">
        <v>13.98</v>
      </c>
      <c r="W149" s="968"/>
      <c r="X149" s="968"/>
      <c r="Y149" s="968"/>
      <c r="Z149" s="968">
        <v>0.8</v>
      </c>
      <c r="AA149" s="968">
        <v>0.7</v>
      </c>
      <c r="AB149" s="985"/>
      <c r="AD149" s="947"/>
    </row>
    <row r="150" spans="1:30" ht="28.5" thickBot="1" x14ac:dyDescent="0.35">
      <c r="A150" s="1563"/>
      <c r="B150" s="954" t="s">
        <v>543</v>
      </c>
      <c r="C150" s="954">
        <v>2</v>
      </c>
      <c r="D150" s="966"/>
      <c r="E150" s="966"/>
      <c r="F150" s="954" t="s">
        <v>110</v>
      </c>
      <c r="G150" s="967">
        <v>4.8129999999999997</v>
      </c>
      <c r="H150" s="967"/>
      <c r="I150" s="968" t="s">
        <v>396</v>
      </c>
      <c r="J150" s="967" t="s">
        <v>390</v>
      </c>
      <c r="K150" s="967">
        <v>4.2110000000000003</v>
      </c>
      <c r="L150" s="982">
        <v>1.444</v>
      </c>
      <c r="M150" s="967" t="s">
        <v>391</v>
      </c>
      <c r="N150" s="967">
        <v>5.0529999999999999</v>
      </c>
      <c r="O150" s="982">
        <v>0.72199999999999998</v>
      </c>
      <c r="P150" s="967" t="s">
        <v>392</v>
      </c>
      <c r="Q150" s="982">
        <v>6.3769999999999998</v>
      </c>
      <c r="R150" s="968">
        <v>0</v>
      </c>
      <c r="S150" s="968"/>
      <c r="T150" s="967">
        <v>27.7</v>
      </c>
      <c r="U150" s="982">
        <v>12.37</v>
      </c>
      <c r="V150" s="967">
        <v>13.98</v>
      </c>
      <c r="W150" s="968"/>
      <c r="X150" s="968"/>
      <c r="Y150" s="968"/>
      <c r="Z150" s="968">
        <v>0.8</v>
      </c>
      <c r="AA150" s="968">
        <v>0.7</v>
      </c>
      <c r="AB150" s="985"/>
      <c r="AD150" s="947"/>
    </row>
    <row r="151" spans="1:30" ht="28.5" thickBot="1" x14ac:dyDescent="0.35">
      <c r="A151" s="1563"/>
      <c r="B151" s="954" t="s">
        <v>544</v>
      </c>
      <c r="C151" s="954">
        <v>2</v>
      </c>
      <c r="D151" s="966"/>
      <c r="E151" s="966"/>
      <c r="F151" s="954" t="s">
        <v>110</v>
      </c>
      <c r="G151" s="967">
        <v>5.0529999999999999</v>
      </c>
      <c r="H151" s="967"/>
      <c r="I151" s="968" t="s">
        <v>396</v>
      </c>
      <c r="J151" s="967" t="s">
        <v>390</v>
      </c>
      <c r="K151" s="967">
        <v>4.3310000000000004</v>
      </c>
      <c r="L151" s="982">
        <v>1.5640000000000001</v>
      </c>
      <c r="M151" s="967" t="s">
        <v>391</v>
      </c>
      <c r="N151" s="967">
        <v>5.173</v>
      </c>
      <c r="O151" s="982">
        <v>0.78200000000000003</v>
      </c>
      <c r="P151" s="967" t="s">
        <v>392</v>
      </c>
      <c r="Q151" s="982">
        <v>6.617</v>
      </c>
      <c r="R151" s="968">
        <v>0</v>
      </c>
      <c r="S151" s="968"/>
      <c r="T151" s="967">
        <v>32.799999999999997</v>
      </c>
      <c r="U151" s="982">
        <v>15.35</v>
      </c>
      <c r="V151" s="967">
        <v>15.42</v>
      </c>
      <c r="W151" s="968"/>
      <c r="X151" s="968"/>
      <c r="Y151" s="968"/>
      <c r="Z151" s="968">
        <v>0.8</v>
      </c>
      <c r="AA151" s="968">
        <v>0.7</v>
      </c>
      <c r="AB151" s="985"/>
      <c r="AD151" s="947"/>
    </row>
    <row r="152" spans="1:30" ht="28.5" thickBot="1" x14ac:dyDescent="0.35">
      <c r="A152" s="1563"/>
      <c r="B152" s="954" t="s">
        <v>545</v>
      </c>
      <c r="C152" s="954">
        <v>2</v>
      </c>
      <c r="D152" s="966"/>
      <c r="E152" s="966"/>
      <c r="F152" s="954" t="s">
        <v>110</v>
      </c>
      <c r="G152" s="967">
        <v>5.0529999999999999</v>
      </c>
      <c r="H152" s="967"/>
      <c r="I152" s="968" t="s">
        <v>396</v>
      </c>
      <c r="J152" s="967" t="s">
        <v>390</v>
      </c>
      <c r="K152" s="967">
        <v>4.3310000000000004</v>
      </c>
      <c r="L152" s="982">
        <v>1.5640000000000001</v>
      </c>
      <c r="M152" s="967" t="s">
        <v>391</v>
      </c>
      <c r="N152" s="967">
        <v>5.173</v>
      </c>
      <c r="O152" s="982">
        <v>0.78200000000000003</v>
      </c>
      <c r="P152" s="967" t="s">
        <v>392</v>
      </c>
      <c r="Q152" s="982">
        <v>6.617</v>
      </c>
      <c r="R152" s="968">
        <v>0</v>
      </c>
      <c r="S152" s="968"/>
      <c r="T152" s="967">
        <v>29</v>
      </c>
      <c r="U152" s="982">
        <v>13.52</v>
      </c>
      <c r="V152" s="967">
        <v>13.98</v>
      </c>
      <c r="W152" s="968"/>
      <c r="X152" s="968"/>
      <c r="Y152" s="968"/>
      <c r="Z152" s="968">
        <v>0.8</v>
      </c>
      <c r="AA152" s="968">
        <v>0.7</v>
      </c>
      <c r="AB152" s="985"/>
      <c r="AD152" s="947"/>
    </row>
    <row r="153" spans="1:30" ht="28.5" thickBot="1" x14ac:dyDescent="0.35">
      <c r="A153" s="1563"/>
      <c r="B153" s="954" t="s">
        <v>546</v>
      </c>
      <c r="C153" s="954">
        <v>2</v>
      </c>
      <c r="D153" s="966"/>
      <c r="E153" s="966"/>
      <c r="F153" s="954" t="s">
        <v>110</v>
      </c>
      <c r="G153" s="967">
        <v>5.0529999999999999</v>
      </c>
      <c r="H153" s="967"/>
      <c r="I153" s="968" t="s">
        <v>396</v>
      </c>
      <c r="J153" s="967" t="s">
        <v>390</v>
      </c>
      <c r="K153" s="967">
        <v>4.3310000000000004</v>
      </c>
      <c r="L153" s="982">
        <v>1.5640000000000001</v>
      </c>
      <c r="M153" s="967" t="s">
        <v>391</v>
      </c>
      <c r="N153" s="967">
        <v>5.173</v>
      </c>
      <c r="O153" s="982">
        <v>0.78200000000000003</v>
      </c>
      <c r="P153" s="967" t="s">
        <v>392</v>
      </c>
      <c r="Q153" s="982">
        <v>6.617</v>
      </c>
      <c r="R153" s="968">
        <v>0</v>
      </c>
      <c r="S153" s="968"/>
      <c r="T153" s="967">
        <v>27.8</v>
      </c>
      <c r="U153" s="982">
        <v>12.37</v>
      </c>
      <c r="V153" s="967">
        <v>13.98</v>
      </c>
      <c r="W153" s="968"/>
      <c r="X153" s="968"/>
      <c r="Y153" s="968"/>
      <c r="Z153" s="968">
        <v>0.8</v>
      </c>
      <c r="AA153" s="968">
        <v>0.7</v>
      </c>
      <c r="AB153" s="985"/>
      <c r="AD153" s="947"/>
    </row>
    <row r="154" spans="1:30" ht="28.5" thickBot="1" x14ac:dyDescent="0.35">
      <c r="A154" s="1563"/>
      <c r="B154" s="954" t="s">
        <v>547</v>
      </c>
      <c r="C154" s="954">
        <v>2</v>
      </c>
      <c r="D154" s="966"/>
      <c r="E154" s="966"/>
      <c r="F154" s="954" t="s">
        <v>110</v>
      </c>
      <c r="G154" s="967">
        <v>5.2939999999999996</v>
      </c>
      <c r="H154" s="967"/>
      <c r="I154" s="968" t="s">
        <v>396</v>
      </c>
      <c r="J154" s="967" t="s">
        <v>390</v>
      </c>
      <c r="K154" s="967">
        <v>4.452</v>
      </c>
      <c r="L154" s="982">
        <v>1.6839999999999999</v>
      </c>
      <c r="M154" s="967" t="s">
        <v>391</v>
      </c>
      <c r="N154" s="967">
        <v>5.4139999999999997</v>
      </c>
      <c r="O154" s="982">
        <v>0.84199999999999997</v>
      </c>
      <c r="P154" s="967" t="s">
        <v>392</v>
      </c>
      <c r="Q154" s="982">
        <v>6.8579999999999997</v>
      </c>
      <c r="R154" s="968">
        <v>0</v>
      </c>
      <c r="S154" s="968"/>
      <c r="T154" s="967">
        <v>33.1</v>
      </c>
      <c r="U154" s="982">
        <v>15.35</v>
      </c>
      <c r="V154" s="967">
        <v>15.67</v>
      </c>
      <c r="W154" s="968"/>
      <c r="X154" s="968"/>
      <c r="Y154" s="968"/>
      <c r="Z154" s="968">
        <v>0.8</v>
      </c>
      <c r="AA154" s="968">
        <v>0.7</v>
      </c>
      <c r="AB154" s="985"/>
      <c r="AD154" s="947"/>
    </row>
    <row r="155" spans="1:30" ht="28.5" thickBot="1" x14ac:dyDescent="0.35">
      <c r="A155" s="1563"/>
      <c r="B155" s="954" t="s">
        <v>548</v>
      </c>
      <c r="C155" s="954">
        <v>2</v>
      </c>
      <c r="D155" s="966"/>
      <c r="E155" s="966"/>
      <c r="F155" s="954" t="s">
        <v>110</v>
      </c>
      <c r="G155" s="967">
        <v>5.2939999999999996</v>
      </c>
      <c r="H155" s="967"/>
      <c r="I155" s="968" t="s">
        <v>396</v>
      </c>
      <c r="J155" s="967" t="s">
        <v>390</v>
      </c>
      <c r="K155" s="967">
        <v>4.452</v>
      </c>
      <c r="L155" s="982">
        <v>1.6839999999999999</v>
      </c>
      <c r="M155" s="967" t="s">
        <v>391</v>
      </c>
      <c r="N155" s="967">
        <v>5.4139999999999997</v>
      </c>
      <c r="O155" s="982">
        <v>0.84199999999999997</v>
      </c>
      <c r="P155" s="967" t="s">
        <v>392</v>
      </c>
      <c r="Q155" s="982">
        <v>6.8579999999999997</v>
      </c>
      <c r="R155" s="968">
        <v>0</v>
      </c>
      <c r="S155" s="968"/>
      <c r="T155" s="967">
        <v>29.1</v>
      </c>
      <c r="U155" s="982">
        <v>13.52</v>
      </c>
      <c r="V155" s="967">
        <v>14.22</v>
      </c>
      <c r="W155" s="968"/>
      <c r="X155" s="968"/>
      <c r="Y155" s="968"/>
      <c r="Z155" s="968">
        <v>0.8</v>
      </c>
      <c r="AA155" s="968">
        <v>0.7</v>
      </c>
      <c r="AB155" s="985"/>
      <c r="AD155" s="947"/>
    </row>
    <row r="156" spans="1:30" ht="28.5" thickBot="1" x14ac:dyDescent="0.35">
      <c r="A156" s="1563"/>
      <c r="B156" s="954" t="s">
        <v>549</v>
      </c>
      <c r="C156" s="954">
        <v>2</v>
      </c>
      <c r="D156" s="966"/>
      <c r="E156" s="966"/>
      <c r="F156" s="954" t="s">
        <v>110</v>
      </c>
      <c r="G156" s="967">
        <v>5.2939999999999996</v>
      </c>
      <c r="H156" s="967"/>
      <c r="I156" s="968" t="s">
        <v>396</v>
      </c>
      <c r="J156" s="967" t="s">
        <v>390</v>
      </c>
      <c r="K156" s="967">
        <v>4.452</v>
      </c>
      <c r="L156" s="982">
        <v>1.6839999999999999</v>
      </c>
      <c r="M156" s="967" t="s">
        <v>391</v>
      </c>
      <c r="N156" s="967">
        <v>5.4139999999999997</v>
      </c>
      <c r="O156" s="982">
        <v>0.84199999999999997</v>
      </c>
      <c r="P156" s="967" t="s">
        <v>392</v>
      </c>
      <c r="Q156" s="982">
        <v>6.8579999999999997</v>
      </c>
      <c r="R156" s="968">
        <v>0</v>
      </c>
      <c r="S156" s="968"/>
      <c r="T156" s="967">
        <v>27.9</v>
      </c>
      <c r="U156" s="982">
        <v>12.37</v>
      </c>
      <c r="V156" s="967">
        <v>14.22</v>
      </c>
      <c r="W156" s="968"/>
      <c r="X156" s="968"/>
      <c r="Y156" s="968"/>
      <c r="Z156" s="968">
        <v>0.8</v>
      </c>
      <c r="AA156" s="968">
        <v>0.7</v>
      </c>
      <c r="AB156" s="985"/>
      <c r="AD156" s="947"/>
    </row>
    <row r="157" spans="1:30" thickBot="1" x14ac:dyDescent="0.35">
      <c r="A157" s="1563"/>
      <c r="B157" s="954"/>
      <c r="C157" s="954"/>
      <c r="D157" s="966"/>
      <c r="E157" s="966"/>
      <c r="F157" s="954"/>
      <c r="G157" s="967"/>
      <c r="H157" s="967"/>
      <c r="I157" s="968"/>
      <c r="J157" s="968"/>
      <c r="K157" s="967"/>
      <c r="L157" s="982"/>
      <c r="M157" s="967"/>
      <c r="N157" s="967"/>
      <c r="O157" s="982"/>
      <c r="P157" s="967"/>
      <c r="Q157" s="982"/>
      <c r="R157" s="968"/>
      <c r="S157" s="968"/>
      <c r="T157" s="967"/>
      <c r="U157" s="982"/>
      <c r="V157" s="967"/>
      <c r="W157" s="968"/>
      <c r="X157" s="968"/>
      <c r="Y157" s="968"/>
      <c r="Z157" s="968">
        <v>0.8</v>
      </c>
      <c r="AA157" s="968">
        <v>0.7</v>
      </c>
      <c r="AB157" s="985"/>
      <c r="AD157" s="947"/>
    </row>
    <row r="158" spans="1:30" thickBot="1" x14ac:dyDescent="0.35">
      <c r="A158" s="976"/>
      <c r="B158" s="997"/>
      <c r="C158" s="997"/>
      <c r="D158" s="998"/>
      <c r="E158" s="998"/>
      <c r="F158" s="997"/>
      <c r="G158" s="999"/>
      <c r="H158" s="999"/>
      <c r="I158" s="999"/>
      <c r="J158" s="999"/>
      <c r="K158" s="999"/>
      <c r="L158" s="999"/>
      <c r="M158" s="1000"/>
      <c r="N158" s="999"/>
      <c r="O158" s="999"/>
      <c r="P158" s="1000"/>
      <c r="Q158" s="999"/>
      <c r="R158" s="999"/>
      <c r="S158" s="999"/>
      <c r="T158" s="999"/>
      <c r="U158" s="999"/>
      <c r="V158" s="999"/>
      <c r="W158" s="999"/>
      <c r="X158" s="999"/>
      <c r="Y158" s="999"/>
      <c r="Z158" s="999"/>
      <c r="AA158" s="999"/>
      <c r="AB158" s="985"/>
      <c r="AD158" s="947"/>
    </row>
    <row r="159" spans="1:30" thickBot="1" x14ac:dyDescent="0.35">
      <c r="A159" s="1563" t="s">
        <v>550</v>
      </c>
      <c r="B159" s="954" t="s">
        <v>551</v>
      </c>
      <c r="C159" s="954">
        <v>3</v>
      </c>
      <c r="D159" s="966">
        <v>0.4</v>
      </c>
      <c r="E159" s="966"/>
      <c r="F159" s="954"/>
      <c r="G159" s="968" t="s">
        <v>396</v>
      </c>
      <c r="H159" s="954" t="s">
        <v>111</v>
      </c>
      <c r="I159" s="968">
        <v>2.4500000000000002</v>
      </c>
      <c r="J159" s="967" t="s">
        <v>390</v>
      </c>
      <c r="K159" s="968">
        <v>2.4500000000000002</v>
      </c>
      <c r="L159" s="968">
        <v>0</v>
      </c>
      <c r="M159" s="967" t="s">
        <v>391</v>
      </c>
      <c r="N159" s="968" t="s">
        <v>396</v>
      </c>
      <c r="O159" s="968" t="s">
        <v>396</v>
      </c>
      <c r="P159" s="967" t="s">
        <v>392</v>
      </c>
      <c r="Q159" s="968" t="s">
        <v>396</v>
      </c>
      <c r="R159" s="968" t="s">
        <v>396</v>
      </c>
      <c r="S159" s="968"/>
      <c r="T159" s="968">
        <v>85</v>
      </c>
      <c r="U159" s="968">
        <v>44</v>
      </c>
      <c r="V159" s="968">
        <v>38</v>
      </c>
      <c r="W159" s="1001"/>
      <c r="X159" s="1001"/>
      <c r="Y159" s="1001"/>
      <c r="Z159" s="1001"/>
      <c r="AA159" s="968">
        <v>0.6</v>
      </c>
      <c r="AB159" s="985"/>
      <c r="AD159" s="947"/>
    </row>
    <row r="160" spans="1:30" thickBot="1" x14ac:dyDescent="0.35">
      <c r="A160" s="1563"/>
      <c r="B160" s="954" t="s">
        <v>552</v>
      </c>
      <c r="C160" s="954">
        <v>3</v>
      </c>
      <c r="D160" s="966">
        <v>0.4</v>
      </c>
      <c r="E160" s="966"/>
      <c r="F160" s="954"/>
      <c r="G160" s="968" t="s">
        <v>396</v>
      </c>
      <c r="H160" s="954" t="s">
        <v>111</v>
      </c>
      <c r="I160" s="968">
        <v>2.4500000000000002</v>
      </c>
      <c r="J160" s="967" t="s">
        <v>390</v>
      </c>
      <c r="K160" s="968">
        <v>2.4500000000000002</v>
      </c>
      <c r="L160" s="968">
        <v>0</v>
      </c>
      <c r="M160" s="967" t="s">
        <v>391</v>
      </c>
      <c r="N160" s="968" t="s">
        <v>396</v>
      </c>
      <c r="O160" s="968" t="s">
        <v>396</v>
      </c>
      <c r="P160" s="967" t="s">
        <v>392</v>
      </c>
      <c r="Q160" s="968" t="s">
        <v>396</v>
      </c>
      <c r="R160" s="968" t="s">
        <v>396</v>
      </c>
      <c r="S160" s="968"/>
      <c r="T160" s="968">
        <v>81</v>
      </c>
      <c r="U160" s="968">
        <v>39</v>
      </c>
      <c r="V160" s="968">
        <v>38</v>
      </c>
      <c r="W160" s="1001"/>
      <c r="X160" s="1001"/>
      <c r="Y160" s="1001"/>
      <c r="Z160" s="968"/>
      <c r="AA160" s="968">
        <v>0.6</v>
      </c>
      <c r="AB160" s="985"/>
      <c r="AD160" s="947"/>
    </row>
    <row r="161" spans="1:30" thickBot="1" x14ac:dyDescent="0.35">
      <c r="A161" s="1563"/>
      <c r="B161" s="954" t="s">
        <v>553</v>
      </c>
      <c r="C161" s="954">
        <v>3</v>
      </c>
      <c r="D161" s="966">
        <v>0.15</v>
      </c>
      <c r="E161" s="966"/>
      <c r="F161" s="954"/>
      <c r="G161" s="968" t="s">
        <v>396</v>
      </c>
      <c r="H161" s="954" t="s">
        <v>111</v>
      </c>
      <c r="I161" s="968">
        <v>0.84</v>
      </c>
      <c r="J161" s="967" t="s">
        <v>390</v>
      </c>
      <c r="K161" s="968">
        <v>0.84</v>
      </c>
      <c r="L161" s="968">
        <v>0</v>
      </c>
      <c r="M161" s="967" t="s">
        <v>391</v>
      </c>
      <c r="N161" s="968" t="s">
        <v>396</v>
      </c>
      <c r="O161" s="968" t="s">
        <v>396</v>
      </c>
      <c r="P161" s="967" t="s">
        <v>392</v>
      </c>
      <c r="Q161" s="968" t="s">
        <v>396</v>
      </c>
      <c r="R161" s="968" t="s">
        <v>396</v>
      </c>
      <c r="S161" s="968"/>
      <c r="T161" s="968">
        <v>32</v>
      </c>
      <c r="U161" s="968">
        <v>21</v>
      </c>
      <c r="V161" s="968">
        <v>15</v>
      </c>
      <c r="W161" s="1001"/>
      <c r="X161" s="1001"/>
      <c r="Y161" s="1001"/>
      <c r="Z161" s="968"/>
      <c r="AA161" s="968">
        <v>0.6</v>
      </c>
      <c r="AB161" s="985"/>
      <c r="AD161" s="947"/>
    </row>
    <row r="162" spans="1:30" thickBot="1" x14ac:dyDescent="0.35">
      <c r="A162" s="1563"/>
      <c r="B162" s="954" t="s">
        <v>554</v>
      </c>
      <c r="C162" s="954">
        <v>3</v>
      </c>
      <c r="D162" s="966">
        <v>0.15</v>
      </c>
      <c r="E162" s="966"/>
      <c r="F162" s="954"/>
      <c r="G162" s="968" t="s">
        <v>396</v>
      </c>
      <c r="H162" s="954" t="s">
        <v>111</v>
      </c>
      <c r="I162" s="968">
        <v>0.84</v>
      </c>
      <c r="J162" s="967" t="s">
        <v>390</v>
      </c>
      <c r="K162" s="968">
        <v>0.84</v>
      </c>
      <c r="L162" s="968">
        <v>0</v>
      </c>
      <c r="M162" s="967" t="s">
        <v>391</v>
      </c>
      <c r="N162" s="968" t="s">
        <v>396</v>
      </c>
      <c r="O162" s="968" t="s">
        <v>396</v>
      </c>
      <c r="P162" s="967" t="s">
        <v>392</v>
      </c>
      <c r="Q162" s="968" t="s">
        <v>396</v>
      </c>
      <c r="R162" s="968" t="s">
        <v>396</v>
      </c>
      <c r="S162" s="968"/>
      <c r="T162" s="968">
        <v>30</v>
      </c>
      <c r="U162" s="968">
        <v>18</v>
      </c>
      <c r="V162" s="968">
        <v>15</v>
      </c>
      <c r="W162" s="1001"/>
      <c r="X162" s="1001"/>
      <c r="Y162" s="1001"/>
      <c r="Z162" s="968"/>
      <c r="AA162" s="968">
        <v>0.6</v>
      </c>
      <c r="AB162" s="985"/>
      <c r="AD162" s="947"/>
    </row>
    <row r="163" spans="1:30" ht="28.5" thickBot="1" x14ac:dyDescent="0.35">
      <c r="A163" s="1563"/>
      <c r="B163" s="954" t="s">
        <v>555</v>
      </c>
      <c r="C163" s="954">
        <v>3</v>
      </c>
      <c r="D163" s="966">
        <v>0.15</v>
      </c>
      <c r="E163" s="966"/>
      <c r="F163" s="954"/>
      <c r="G163" s="968" t="s">
        <v>396</v>
      </c>
      <c r="H163" s="968"/>
      <c r="I163" s="968" t="s">
        <v>396</v>
      </c>
      <c r="J163" s="967" t="s">
        <v>390</v>
      </c>
      <c r="K163" s="968">
        <v>1.58</v>
      </c>
      <c r="L163" s="968">
        <v>0</v>
      </c>
      <c r="M163" s="967" t="s">
        <v>391</v>
      </c>
      <c r="N163" s="968" t="s">
        <v>396</v>
      </c>
      <c r="O163" s="968" t="s">
        <v>396</v>
      </c>
      <c r="P163" s="967" t="s">
        <v>392</v>
      </c>
      <c r="Q163" s="968" t="s">
        <v>396</v>
      </c>
      <c r="R163" s="968" t="s">
        <v>396</v>
      </c>
      <c r="S163" s="968"/>
      <c r="T163" s="968">
        <v>55</v>
      </c>
      <c r="U163" s="968">
        <v>28</v>
      </c>
      <c r="V163" s="968">
        <v>32</v>
      </c>
      <c r="W163" s="1001"/>
      <c r="X163" s="1001"/>
      <c r="Y163" s="1001"/>
      <c r="Z163" s="968"/>
      <c r="AA163" s="968">
        <v>0.6</v>
      </c>
      <c r="AB163" s="985"/>
      <c r="AD163" s="947"/>
    </row>
    <row r="164" spans="1:30" ht="28.5" thickBot="1" x14ac:dyDescent="0.35">
      <c r="A164" s="1563"/>
      <c r="B164" s="954" t="s">
        <v>556</v>
      </c>
      <c r="C164" s="954">
        <v>3</v>
      </c>
      <c r="D164" s="966">
        <v>0.15</v>
      </c>
      <c r="E164" s="966"/>
      <c r="F164" s="954"/>
      <c r="G164" s="968" t="s">
        <v>396</v>
      </c>
      <c r="H164" s="968"/>
      <c r="I164" s="968" t="s">
        <v>396</v>
      </c>
      <c r="J164" s="967" t="s">
        <v>390</v>
      </c>
      <c r="K164" s="968">
        <v>1.58</v>
      </c>
      <c r="L164" s="968">
        <v>0</v>
      </c>
      <c r="M164" s="967" t="s">
        <v>391</v>
      </c>
      <c r="N164" s="968" t="s">
        <v>396</v>
      </c>
      <c r="O164" s="968" t="s">
        <v>396</v>
      </c>
      <c r="P164" s="967" t="s">
        <v>392</v>
      </c>
      <c r="Q164" s="968" t="s">
        <v>396</v>
      </c>
      <c r="R164" s="968" t="s">
        <v>396</v>
      </c>
      <c r="S164" s="968"/>
      <c r="T164" s="968">
        <v>51</v>
      </c>
      <c r="U164" s="968">
        <v>24</v>
      </c>
      <c r="V164" s="968">
        <v>32</v>
      </c>
      <c r="W164" s="1001"/>
      <c r="X164" s="1001"/>
      <c r="Y164" s="1001"/>
      <c r="Z164" s="968"/>
      <c r="AA164" s="968">
        <v>0.6</v>
      </c>
      <c r="AB164" s="985"/>
      <c r="AD164" s="947"/>
    </row>
    <row r="165" spans="1:30" ht="28.5" thickBot="1" x14ac:dyDescent="0.35">
      <c r="A165" s="1563"/>
      <c r="B165" s="954" t="s">
        <v>557</v>
      </c>
      <c r="C165" s="954">
        <v>3</v>
      </c>
      <c r="D165" s="966">
        <v>0.15</v>
      </c>
      <c r="E165" s="966"/>
      <c r="F165" s="954"/>
      <c r="G165" s="968" t="s">
        <v>396</v>
      </c>
      <c r="H165" s="968"/>
      <c r="I165" s="968" t="s">
        <v>396</v>
      </c>
      <c r="J165" s="967" t="s">
        <v>390</v>
      </c>
      <c r="K165" s="968">
        <v>1.48</v>
      </c>
      <c r="L165" s="968">
        <v>0</v>
      </c>
      <c r="M165" s="967" t="s">
        <v>391</v>
      </c>
      <c r="N165" s="968" t="s">
        <v>396</v>
      </c>
      <c r="O165" s="968" t="s">
        <v>396</v>
      </c>
      <c r="P165" s="967" t="s">
        <v>392</v>
      </c>
      <c r="Q165" s="968" t="s">
        <v>396</v>
      </c>
      <c r="R165" s="968" t="s">
        <v>396</v>
      </c>
      <c r="S165" s="968"/>
      <c r="T165" s="968">
        <v>52</v>
      </c>
      <c r="U165" s="968">
        <v>25</v>
      </c>
      <c r="V165" s="968">
        <v>28</v>
      </c>
      <c r="W165" s="1001"/>
      <c r="X165" s="1001"/>
      <c r="Y165" s="1001"/>
      <c r="Z165" s="968"/>
      <c r="AA165" s="968">
        <v>0.6</v>
      </c>
      <c r="AB165" s="985"/>
      <c r="AD165" s="947"/>
    </row>
    <row r="166" spans="1:30" ht="28.5" thickBot="1" x14ac:dyDescent="0.35">
      <c r="A166" s="1563"/>
      <c r="B166" s="954" t="s">
        <v>558</v>
      </c>
      <c r="C166" s="954">
        <v>3</v>
      </c>
      <c r="D166" s="966">
        <v>0.15</v>
      </c>
      <c r="E166" s="966"/>
      <c r="F166" s="954"/>
      <c r="G166" s="968" t="s">
        <v>396</v>
      </c>
      <c r="H166" s="968"/>
      <c r="I166" s="968" t="s">
        <v>396</v>
      </c>
      <c r="J166" s="967" t="s">
        <v>390</v>
      </c>
      <c r="K166" s="968">
        <v>1.48</v>
      </c>
      <c r="L166" s="968">
        <v>0</v>
      </c>
      <c r="M166" s="967" t="s">
        <v>391</v>
      </c>
      <c r="N166" s="968" t="s">
        <v>396</v>
      </c>
      <c r="O166" s="968" t="s">
        <v>396</v>
      </c>
      <c r="P166" s="967" t="s">
        <v>392</v>
      </c>
      <c r="Q166" s="968" t="s">
        <v>396</v>
      </c>
      <c r="R166" s="968" t="s">
        <v>396</v>
      </c>
      <c r="S166" s="968"/>
      <c r="T166" s="968">
        <v>48</v>
      </c>
      <c r="U166" s="968">
        <v>23</v>
      </c>
      <c r="V166" s="968">
        <v>28</v>
      </c>
      <c r="W166" s="1001"/>
      <c r="X166" s="1001"/>
      <c r="Y166" s="1001"/>
      <c r="Z166" s="968"/>
      <c r="AA166" s="968">
        <v>0.6</v>
      </c>
      <c r="AB166" s="985"/>
      <c r="AD166" s="947"/>
    </row>
    <row r="167" spans="1:30" ht="42.5" thickBot="1" x14ac:dyDescent="0.35">
      <c r="A167" s="1563"/>
      <c r="B167" s="954" t="s">
        <v>559</v>
      </c>
      <c r="C167" s="954">
        <v>3</v>
      </c>
      <c r="D167" s="966">
        <v>0.15</v>
      </c>
      <c r="E167" s="966"/>
      <c r="F167" s="954"/>
      <c r="G167" s="968" t="s">
        <v>396</v>
      </c>
      <c r="H167" s="968"/>
      <c r="I167" s="968" t="s">
        <v>396</v>
      </c>
      <c r="J167" s="967" t="s">
        <v>390</v>
      </c>
      <c r="K167" s="968">
        <v>1.36</v>
      </c>
      <c r="L167" s="968">
        <v>0</v>
      </c>
      <c r="M167" s="967" t="s">
        <v>391</v>
      </c>
      <c r="N167" s="968" t="s">
        <v>396</v>
      </c>
      <c r="O167" s="968" t="s">
        <v>396</v>
      </c>
      <c r="P167" s="967" t="s">
        <v>392</v>
      </c>
      <c r="Q167" s="968" t="s">
        <v>396</v>
      </c>
      <c r="R167" s="968" t="s">
        <v>396</v>
      </c>
      <c r="S167" s="968"/>
      <c r="T167" s="968">
        <v>45</v>
      </c>
      <c r="U167" s="968">
        <v>24</v>
      </c>
      <c r="V167" s="968">
        <v>26</v>
      </c>
      <c r="W167" s="1001"/>
      <c r="X167" s="1001"/>
      <c r="Y167" s="1001"/>
      <c r="Z167" s="968"/>
      <c r="AA167" s="968">
        <v>0.6</v>
      </c>
      <c r="AB167" s="985"/>
      <c r="AD167" s="947"/>
    </row>
    <row r="168" spans="1:30" ht="28.5" thickBot="1" x14ac:dyDescent="0.35">
      <c r="A168" s="1563"/>
      <c r="B168" s="954" t="s">
        <v>560</v>
      </c>
      <c r="C168" s="954">
        <v>3</v>
      </c>
      <c r="D168" s="966">
        <v>0.15</v>
      </c>
      <c r="E168" s="966"/>
      <c r="F168" s="954"/>
      <c r="G168" s="968" t="s">
        <v>396</v>
      </c>
      <c r="H168" s="968"/>
      <c r="I168" s="968" t="s">
        <v>396</v>
      </c>
      <c r="J168" s="967" t="s">
        <v>390</v>
      </c>
      <c r="K168" s="968">
        <v>1.36</v>
      </c>
      <c r="L168" s="968">
        <v>0</v>
      </c>
      <c r="M168" s="967" t="s">
        <v>391</v>
      </c>
      <c r="N168" s="968" t="s">
        <v>396</v>
      </c>
      <c r="O168" s="968" t="s">
        <v>396</v>
      </c>
      <c r="P168" s="967" t="s">
        <v>392</v>
      </c>
      <c r="Q168" s="968" t="s">
        <v>396</v>
      </c>
      <c r="R168" s="968" t="s">
        <v>396</v>
      </c>
      <c r="S168" s="968"/>
      <c r="T168" s="968">
        <v>42</v>
      </c>
      <c r="U168" s="968">
        <v>21</v>
      </c>
      <c r="V168" s="968">
        <v>26</v>
      </c>
      <c r="W168" s="1001"/>
      <c r="X168" s="1001"/>
      <c r="Y168" s="1001"/>
      <c r="Z168" s="968"/>
      <c r="AA168" s="968">
        <v>0.6</v>
      </c>
      <c r="AB168" s="985"/>
      <c r="AD168" s="947"/>
    </row>
    <row r="169" spans="1:30" ht="42.5" thickBot="1" x14ac:dyDescent="0.35">
      <c r="A169" s="1563"/>
      <c r="B169" s="954" t="s">
        <v>561</v>
      </c>
      <c r="C169" s="954">
        <v>3</v>
      </c>
      <c r="D169" s="966">
        <v>0.15</v>
      </c>
      <c r="E169" s="966"/>
      <c r="F169" s="954"/>
      <c r="G169" s="968" t="s">
        <v>396</v>
      </c>
      <c r="H169" s="968"/>
      <c r="I169" s="968" t="s">
        <v>396</v>
      </c>
      <c r="J169" s="967" t="s">
        <v>390</v>
      </c>
      <c r="K169" s="968">
        <v>1.32</v>
      </c>
      <c r="L169" s="968">
        <v>0</v>
      </c>
      <c r="M169" s="967" t="s">
        <v>391</v>
      </c>
      <c r="N169" s="968" t="s">
        <v>396</v>
      </c>
      <c r="O169" s="968" t="s">
        <v>396</v>
      </c>
      <c r="P169" s="967" t="s">
        <v>392</v>
      </c>
      <c r="Q169" s="968" t="s">
        <v>396</v>
      </c>
      <c r="R169" s="968" t="s">
        <v>396</v>
      </c>
      <c r="S169" s="968"/>
      <c r="T169" s="968">
        <v>38</v>
      </c>
      <c r="U169" s="968">
        <v>20</v>
      </c>
      <c r="V169" s="968">
        <v>23</v>
      </c>
      <c r="W169" s="1001"/>
      <c r="X169" s="1001"/>
      <c r="Y169" s="1001"/>
      <c r="Z169" s="968"/>
      <c r="AA169" s="968">
        <v>0.6</v>
      </c>
      <c r="AB169" s="985"/>
      <c r="AD169" s="947"/>
    </row>
    <row r="170" spans="1:30" ht="28.5" thickBot="1" x14ac:dyDescent="0.35">
      <c r="A170" s="1563"/>
      <c r="B170" s="954" t="s">
        <v>562</v>
      </c>
      <c r="C170" s="954">
        <v>3</v>
      </c>
      <c r="D170" s="966">
        <v>0.15</v>
      </c>
      <c r="E170" s="966"/>
      <c r="F170" s="954"/>
      <c r="G170" s="968" t="s">
        <v>396</v>
      </c>
      <c r="H170" s="968"/>
      <c r="I170" s="968" t="s">
        <v>396</v>
      </c>
      <c r="J170" s="967" t="s">
        <v>390</v>
      </c>
      <c r="K170" s="968">
        <v>1.32</v>
      </c>
      <c r="L170" s="968">
        <v>0</v>
      </c>
      <c r="M170" s="967" t="s">
        <v>391</v>
      </c>
      <c r="N170" s="968" t="s">
        <v>396</v>
      </c>
      <c r="O170" s="968" t="s">
        <v>396</v>
      </c>
      <c r="P170" s="967" t="s">
        <v>392</v>
      </c>
      <c r="Q170" s="968" t="s">
        <v>396</v>
      </c>
      <c r="R170" s="968" t="s">
        <v>396</v>
      </c>
      <c r="S170" s="968"/>
      <c r="T170" s="968">
        <v>35</v>
      </c>
      <c r="U170" s="968">
        <v>17</v>
      </c>
      <c r="V170" s="968">
        <v>23</v>
      </c>
      <c r="W170" s="1001"/>
      <c r="X170" s="1001"/>
      <c r="Y170" s="1001"/>
      <c r="Z170" s="968"/>
      <c r="AA170" s="968">
        <v>0.6</v>
      </c>
      <c r="AB170" s="985"/>
      <c r="AD170" s="947"/>
    </row>
    <row r="171" spans="1:30" ht="28.5" thickBot="1" x14ac:dyDescent="0.35">
      <c r="A171" s="1563"/>
      <c r="B171" s="954" t="s">
        <v>563</v>
      </c>
      <c r="C171" s="954">
        <v>3</v>
      </c>
      <c r="D171" s="966">
        <v>1.3</v>
      </c>
      <c r="E171" s="966"/>
      <c r="F171" s="954"/>
      <c r="G171" s="968" t="s">
        <v>396</v>
      </c>
      <c r="H171" s="968"/>
      <c r="I171" s="968" t="s">
        <v>396</v>
      </c>
      <c r="J171" s="967" t="s">
        <v>390</v>
      </c>
      <c r="K171" s="968">
        <v>1.86</v>
      </c>
      <c r="L171" s="968">
        <v>0</v>
      </c>
      <c r="M171" s="967" t="s">
        <v>391</v>
      </c>
      <c r="N171" s="968" t="s">
        <v>396</v>
      </c>
      <c r="O171" s="968" t="s">
        <v>396</v>
      </c>
      <c r="P171" s="967" t="s">
        <v>392</v>
      </c>
      <c r="Q171" s="968" t="s">
        <v>396</v>
      </c>
      <c r="R171" s="968" t="s">
        <v>396</v>
      </c>
      <c r="S171" s="968"/>
      <c r="T171" s="968">
        <v>59</v>
      </c>
      <c r="U171" s="968">
        <v>41</v>
      </c>
      <c r="V171" s="968">
        <v>23</v>
      </c>
      <c r="W171" s="1001"/>
      <c r="X171" s="1001"/>
      <c r="Y171" s="1001"/>
      <c r="Z171" s="968"/>
      <c r="AA171" s="968">
        <v>0.6</v>
      </c>
      <c r="AB171" s="985"/>
      <c r="AD171" s="947"/>
    </row>
    <row r="172" spans="1:30" ht="28.5" thickBot="1" x14ac:dyDescent="0.35">
      <c r="A172" s="1563"/>
      <c r="B172" s="954" t="s">
        <v>564</v>
      </c>
      <c r="C172" s="954">
        <v>3</v>
      </c>
      <c r="D172" s="966">
        <v>1.3</v>
      </c>
      <c r="E172" s="966"/>
      <c r="F172" s="954"/>
      <c r="G172" s="968" t="s">
        <v>396</v>
      </c>
      <c r="H172" s="968"/>
      <c r="I172" s="968" t="s">
        <v>396</v>
      </c>
      <c r="J172" s="967" t="s">
        <v>390</v>
      </c>
      <c r="K172" s="968">
        <v>7.85</v>
      </c>
      <c r="L172" s="968">
        <v>0</v>
      </c>
      <c r="M172" s="967" t="s">
        <v>391</v>
      </c>
      <c r="N172" s="968" t="s">
        <v>396</v>
      </c>
      <c r="O172" s="968" t="s">
        <v>396</v>
      </c>
      <c r="P172" s="967" t="s">
        <v>392</v>
      </c>
      <c r="Q172" s="968" t="s">
        <v>396</v>
      </c>
      <c r="R172" s="968" t="s">
        <v>396</v>
      </c>
      <c r="S172" s="968"/>
      <c r="T172" s="968">
        <v>318</v>
      </c>
      <c r="U172" s="968">
        <v>177</v>
      </c>
      <c r="V172" s="968">
        <v>112</v>
      </c>
      <c r="W172" s="1001"/>
      <c r="X172" s="1001"/>
      <c r="Y172" s="1001"/>
      <c r="Z172" s="968"/>
      <c r="AA172" s="968">
        <v>0.6</v>
      </c>
      <c r="AB172" s="985"/>
      <c r="AD172" s="947"/>
    </row>
    <row r="173" spans="1:30" ht="28.5" thickBot="1" x14ac:dyDescent="0.35">
      <c r="A173" s="1563"/>
      <c r="B173" s="954" t="s">
        <v>565</v>
      </c>
      <c r="C173" s="954">
        <v>3</v>
      </c>
      <c r="D173" s="966">
        <v>1.3</v>
      </c>
      <c r="E173" s="966"/>
      <c r="F173" s="954"/>
      <c r="G173" s="968" t="s">
        <v>396</v>
      </c>
      <c r="H173" s="968"/>
      <c r="I173" s="968" t="s">
        <v>396</v>
      </c>
      <c r="J173" s="967" t="s">
        <v>390</v>
      </c>
      <c r="K173" s="968">
        <v>7.85</v>
      </c>
      <c r="L173" s="968">
        <v>0</v>
      </c>
      <c r="M173" s="967" t="s">
        <v>391</v>
      </c>
      <c r="N173" s="968" t="s">
        <v>396</v>
      </c>
      <c r="O173" s="968" t="s">
        <v>396</v>
      </c>
      <c r="P173" s="967" t="s">
        <v>392</v>
      </c>
      <c r="Q173" s="968" t="s">
        <v>396</v>
      </c>
      <c r="R173" s="968" t="s">
        <v>396</v>
      </c>
      <c r="S173" s="968"/>
      <c r="T173" s="968">
        <v>294</v>
      </c>
      <c r="U173" s="968">
        <v>134</v>
      </c>
      <c r="V173" s="968">
        <v>105</v>
      </c>
      <c r="W173" s="1001"/>
      <c r="X173" s="1001"/>
      <c r="Y173" s="1001"/>
      <c r="Z173" s="968"/>
      <c r="AA173" s="968">
        <v>0.6</v>
      </c>
      <c r="AB173" s="985"/>
      <c r="AD173" s="947"/>
    </row>
    <row r="174" spans="1:30" ht="28.5" thickBot="1" x14ac:dyDescent="0.35">
      <c r="A174" s="1563"/>
      <c r="B174" s="954" t="s">
        <v>566</v>
      </c>
      <c r="C174" s="954">
        <v>3</v>
      </c>
      <c r="D174" s="966">
        <v>1.3</v>
      </c>
      <c r="E174" s="966"/>
      <c r="F174" s="954"/>
      <c r="G174" s="968" t="s">
        <v>396</v>
      </c>
      <c r="H174" s="968"/>
      <c r="I174" s="968" t="s">
        <v>396</v>
      </c>
      <c r="J174" s="967" t="s">
        <v>390</v>
      </c>
      <c r="K174" s="968">
        <v>8.4600000000000009</v>
      </c>
      <c r="L174" s="968">
        <v>0</v>
      </c>
      <c r="M174" s="967" t="s">
        <v>391</v>
      </c>
      <c r="N174" s="968" t="s">
        <v>396</v>
      </c>
      <c r="O174" s="968" t="s">
        <v>396</v>
      </c>
      <c r="P174" s="967" t="s">
        <v>392</v>
      </c>
      <c r="Q174" s="968" t="s">
        <v>396</v>
      </c>
      <c r="R174" s="968" t="s">
        <v>396</v>
      </c>
      <c r="S174" s="968"/>
      <c r="T174" s="968">
        <v>233</v>
      </c>
      <c r="U174" s="968">
        <v>130</v>
      </c>
      <c r="V174" s="968">
        <v>76</v>
      </c>
      <c r="W174" s="1001"/>
      <c r="X174" s="1001"/>
      <c r="Y174" s="1001"/>
      <c r="Z174" s="968"/>
      <c r="AA174" s="968">
        <v>0.6</v>
      </c>
      <c r="AB174" s="985"/>
      <c r="AD174" s="947"/>
    </row>
    <row r="175" spans="1:30" ht="28.5" thickBot="1" x14ac:dyDescent="0.35">
      <c r="A175" s="1563"/>
      <c r="B175" s="954" t="s">
        <v>567</v>
      </c>
      <c r="C175" s="954">
        <v>3</v>
      </c>
      <c r="D175" s="966">
        <v>1.3</v>
      </c>
      <c r="E175" s="966"/>
      <c r="F175" s="954"/>
      <c r="G175" s="968" t="s">
        <v>396</v>
      </c>
      <c r="H175" s="968"/>
      <c r="I175" s="968" t="s">
        <v>396</v>
      </c>
      <c r="J175" s="967" t="s">
        <v>390</v>
      </c>
      <c r="K175" s="968">
        <v>8.4600000000000009</v>
      </c>
      <c r="L175" s="968">
        <v>0</v>
      </c>
      <c r="M175" s="967" t="s">
        <v>391</v>
      </c>
      <c r="N175" s="968" t="s">
        <v>396</v>
      </c>
      <c r="O175" s="968" t="s">
        <v>396</v>
      </c>
      <c r="P175" s="967" t="s">
        <v>392</v>
      </c>
      <c r="Q175" s="968" t="s">
        <v>396</v>
      </c>
      <c r="R175" s="968" t="s">
        <v>396</v>
      </c>
      <c r="S175" s="968"/>
      <c r="T175" s="968">
        <v>217</v>
      </c>
      <c r="U175" s="968">
        <v>102</v>
      </c>
      <c r="V175" s="968">
        <v>73</v>
      </c>
      <c r="W175" s="1001"/>
      <c r="X175" s="1001"/>
      <c r="Y175" s="1001"/>
      <c r="Z175" s="968"/>
      <c r="AA175" s="968">
        <v>0.6</v>
      </c>
      <c r="AB175" s="985"/>
      <c r="AD175" s="947"/>
    </row>
    <row r="176" spans="1:30" ht="28.5" thickBot="1" x14ac:dyDescent="0.35">
      <c r="A176" s="1563"/>
      <c r="B176" s="954" t="s">
        <v>568</v>
      </c>
      <c r="C176" s="954">
        <v>3</v>
      </c>
      <c r="D176" s="966">
        <v>1.3</v>
      </c>
      <c r="E176" s="966"/>
      <c r="F176" s="954"/>
      <c r="G176" s="968" t="s">
        <v>396</v>
      </c>
      <c r="H176" s="968"/>
      <c r="I176" s="968" t="s">
        <v>396</v>
      </c>
      <c r="J176" s="967" t="s">
        <v>390</v>
      </c>
      <c r="K176" s="968">
        <v>6.3</v>
      </c>
      <c r="L176" s="968">
        <v>0</v>
      </c>
      <c r="M176" s="967" t="s">
        <v>391</v>
      </c>
      <c r="N176" s="968" t="s">
        <v>396</v>
      </c>
      <c r="O176" s="968" t="s">
        <v>396</v>
      </c>
      <c r="P176" s="967" t="s">
        <v>392</v>
      </c>
      <c r="Q176" s="968" t="s">
        <v>396</v>
      </c>
      <c r="R176" s="968" t="s">
        <v>396</v>
      </c>
      <c r="S176" s="968"/>
      <c r="T176" s="968">
        <v>211</v>
      </c>
      <c r="U176" s="968">
        <v>118</v>
      </c>
      <c r="V176" s="968">
        <v>75</v>
      </c>
      <c r="W176" s="1001"/>
      <c r="X176" s="1001"/>
      <c r="Y176" s="1001"/>
      <c r="Z176" s="968"/>
      <c r="AA176" s="968">
        <v>0.6</v>
      </c>
      <c r="AB176" s="985"/>
      <c r="AD176" s="947"/>
    </row>
    <row r="177" spans="1:30" ht="28.5" thickBot="1" x14ac:dyDescent="0.35">
      <c r="A177" s="1563"/>
      <c r="B177" s="954" t="s">
        <v>569</v>
      </c>
      <c r="C177" s="954">
        <v>3</v>
      </c>
      <c r="D177" s="966">
        <v>1.3</v>
      </c>
      <c r="E177" s="966"/>
      <c r="F177" s="954"/>
      <c r="G177" s="968" t="s">
        <v>396</v>
      </c>
      <c r="H177" s="968"/>
      <c r="I177" s="968" t="s">
        <v>396</v>
      </c>
      <c r="J177" s="967" t="s">
        <v>390</v>
      </c>
      <c r="K177" s="968">
        <v>6.3</v>
      </c>
      <c r="L177" s="968">
        <v>0</v>
      </c>
      <c r="M177" s="967" t="s">
        <v>391</v>
      </c>
      <c r="N177" s="968" t="s">
        <v>396</v>
      </c>
      <c r="O177" s="968" t="s">
        <v>396</v>
      </c>
      <c r="P177" s="967" t="s">
        <v>392</v>
      </c>
      <c r="Q177" s="968" t="s">
        <v>396</v>
      </c>
      <c r="R177" s="968" t="s">
        <v>396</v>
      </c>
      <c r="S177" s="968"/>
      <c r="T177" s="968">
        <v>197</v>
      </c>
      <c r="U177" s="968">
        <v>93</v>
      </c>
      <c r="V177" s="968">
        <v>71</v>
      </c>
      <c r="W177" s="1001"/>
      <c r="X177" s="1001"/>
      <c r="Y177" s="1001"/>
      <c r="Z177" s="968"/>
      <c r="AA177" s="968">
        <v>0.6</v>
      </c>
      <c r="AB177" s="985"/>
      <c r="AD177" s="947"/>
    </row>
    <row r="178" spans="1:30" ht="42.5" thickBot="1" x14ac:dyDescent="0.35">
      <c r="A178" s="1563"/>
      <c r="B178" s="954" t="s">
        <v>570</v>
      </c>
      <c r="C178" s="954">
        <v>3</v>
      </c>
      <c r="D178" s="966">
        <v>1.3</v>
      </c>
      <c r="E178" s="966"/>
      <c r="F178" s="954"/>
      <c r="G178" s="968" t="s">
        <v>396</v>
      </c>
      <c r="H178" s="968"/>
      <c r="I178" s="968" t="s">
        <v>396</v>
      </c>
      <c r="J178" s="967" t="s">
        <v>390</v>
      </c>
      <c r="K178" s="968">
        <v>5.46</v>
      </c>
      <c r="L178" s="968">
        <v>0</v>
      </c>
      <c r="M178" s="967" t="s">
        <v>391</v>
      </c>
      <c r="N178" s="968" t="s">
        <v>396</v>
      </c>
      <c r="O178" s="968" t="s">
        <v>396</v>
      </c>
      <c r="P178" s="967" t="s">
        <v>392</v>
      </c>
      <c r="Q178" s="968" t="s">
        <v>396</v>
      </c>
      <c r="R178" s="968" t="s">
        <v>396</v>
      </c>
      <c r="S178" s="968"/>
      <c r="T178" s="968">
        <v>242</v>
      </c>
      <c r="U178" s="968">
        <v>136</v>
      </c>
      <c r="V178" s="968">
        <v>117</v>
      </c>
      <c r="W178" s="1001"/>
      <c r="X178" s="1001"/>
      <c r="Y178" s="1001"/>
      <c r="Z178" s="968"/>
      <c r="AA178" s="968">
        <v>0.6</v>
      </c>
      <c r="AB178" s="985"/>
      <c r="AD178" s="947"/>
    </row>
    <row r="179" spans="1:30" ht="42.5" thickBot="1" x14ac:dyDescent="0.35">
      <c r="A179" s="1563"/>
      <c r="B179" s="954" t="s">
        <v>571</v>
      </c>
      <c r="C179" s="954">
        <v>3</v>
      </c>
      <c r="D179" s="966">
        <v>1.3</v>
      </c>
      <c r="E179" s="966"/>
      <c r="F179" s="954"/>
      <c r="G179" s="968" t="s">
        <v>396</v>
      </c>
      <c r="H179" s="968"/>
      <c r="I179" s="968" t="s">
        <v>396</v>
      </c>
      <c r="J179" s="967" t="s">
        <v>390</v>
      </c>
      <c r="K179" s="968">
        <v>5.46</v>
      </c>
      <c r="L179" s="968">
        <v>0</v>
      </c>
      <c r="M179" s="967" t="s">
        <v>391</v>
      </c>
      <c r="N179" s="968" t="s">
        <v>396</v>
      </c>
      <c r="O179" s="968" t="s">
        <v>396</v>
      </c>
      <c r="P179" s="967" t="s">
        <v>392</v>
      </c>
      <c r="Q179" s="968" t="s">
        <v>396</v>
      </c>
      <c r="R179" s="968" t="s">
        <v>396</v>
      </c>
      <c r="S179" s="968"/>
      <c r="T179" s="968">
        <v>225</v>
      </c>
      <c r="U179" s="968">
        <v>106</v>
      </c>
      <c r="V179" s="968">
        <v>111</v>
      </c>
      <c r="W179" s="1001"/>
      <c r="X179" s="1001"/>
      <c r="Y179" s="1001"/>
      <c r="Z179" s="968"/>
      <c r="AA179" s="968">
        <v>0.6</v>
      </c>
      <c r="AB179" s="985"/>
      <c r="AD179" s="947"/>
    </row>
    <row r="180" spans="1:30" ht="28.5" thickBot="1" x14ac:dyDescent="0.35">
      <c r="A180" s="1563"/>
      <c r="B180" s="954" t="s">
        <v>572</v>
      </c>
      <c r="C180" s="954">
        <v>3</v>
      </c>
      <c r="D180" s="966">
        <v>1.3</v>
      </c>
      <c r="E180" s="966"/>
      <c r="F180" s="954"/>
      <c r="G180" s="968" t="s">
        <v>396</v>
      </c>
      <c r="H180" s="968"/>
      <c r="I180" s="968" t="s">
        <v>396</v>
      </c>
      <c r="J180" s="967" t="s">
        <v>390</v>
      </c>
      <c r="K180" s="968">
        <v>6.08</v>
      </c>
      <c r="L180" s="968">
        <v>0</v>
      </c>
      <c r="M180" s="967" t="s">
        <v>391</v>
      </c>
      <c r="N180" s="968" t="s">
        <v>396</v>
      </c>
      <c r="O180" s="968" t="s">
        <v>396</v>
      </c>
      <c r="P180" s="967" t="s">
        <v>392</v>
      </c>
      <c r="Q180" s="968" t="s">
        <v>396</v>
      </c>
      <c r="R180" s="968" t="s">
        <v>396</v>
      </c>
      <c r="S180" s="968"/>
      <c r="T180" s="968">
        <v>171</v>
      </c>
      <c r="U180" s="968">
        <v>93</v>
      </c>
      <c r="V180" s="968">
        <v>96</v>
      </c>
      <c r="W180" s="1001"/>
      <c r="X180" s="1001"/>
      <c r="Y180" s="1001"/>
      <c r="Z180" s="968"/>
      <c r="AA180" s="968">
        <v>0.6</v>
      </c>
      <c r="AB180" s="985"/>
      <c r="AD180" s="947"/>
    </row>
    <row r="181" spans="1:30" ht="42.5" thickBot="1" x14ac:dyDescent="0.35">
      <c r="A181" s="1563"/>
      <c r="B181" s="954" t="s">
        <v>573</v>
      </c>
      <c r="C181" s="954">
        <v>3</v>
      </c>
      <c r="D181" s="966">
        <v>1.3</v>
      </c>
      <c r="E181" s="966"/>
      <c r="F181" s="954"/>
      <c r="G181" s="968" t="s">
        <v>396</v>
      </c>
      <c r="H181" s="968"/>
      <c r="I181" s="968" t="s">
        <v>396</v>
      </c>
      <c r="J181" s="967" t="s">
        <v>390</v>
      </c>
      <c r="K181" s="968">
        <v>6.08</v>
      </c>
      <c r="L181" s="968">
        <v>0</v>
      </c>
      <c r="M181" s="967" t="s">
        <v>391</v>
      </c>
      <c r="N181" s="968" t="s">
        <v>396</v>
      </c>
      <c r="O181" s="968" t="s">
        <v>396</v>
      </c>
      <c r="P181" s="967" t="s">
        <v>392</v>
      </c>
      <c r="Q181" s="968" t="s">
        <v>396</v>
      </c>
      <c r="R181" s="968" t="s">
        <v>396</v>
      </c>
      <c r="S181" s="968"/>
      <c r="T181" s="968">
        <v>162</v>
      </c>
      <c r="U181" s="968">
        <v>66</v>
      </c>
      <c r="V181" s="968">
        <v>92</v>
      </c>
      <c r="W181" s="1001"/>
      <c r="X181" s="1001"/>
      <c r="Y181" s="1001"/>
      <c r="Z181" s="968"/>
      <c r="AA181" s="968">
        <v>0.6</v>
      </c>
      <c r="AB181" s="985"/>
      <c r="AD181" s="947"/>
    </row>
    <row r="182" spans="1:30" ht="28.5" thickBot="1" x14ac:dyDescent="0.35">
      <c r="A182" s="1563"/>
      <c r="B182" s="954" t="s">
        <v>574</v>
      </c>
      <c r="C182" s="954">
        <v>3</v>
      </c>
      <c r="D182" s="966">
        <v>0.4</v>
      </c>
      <c r="E182" s="966"/>
      <c r="F182" s="954"/>
      <c r="G182" s="968" t="s">
        <v>396</v>
      </c>
      <c r="H182" s="968"/>
      <c r="I182" s="968" t="s">
        <v>396</v>
      </c>
      <c r="J182" s="968"/>
      <c r="K182" s="968" t="s">
        <v>396</v>
      </c>
      <c r="L182" s="968" t="s">
        <v>396</v>
      </c>
      <c r="M182" s="967" t="s">
        <v>391</v>
      </c>
      <c r="N182" s="968">
        <v>9.6199999999999992</v>
      </c>
      <c r="O182" s="968">
        <v>0</v>
      </c>
      <c r="P182" s="967" t="s">
        <v>392</v>
      </c>
      <c r="Q182" s="968" t="s">
        <v>396</v>
      </c>
      <c r="R182" s="968" t="s">
        <v>396</v>
      </c>
      <c r="S182" s="968"/>
      <c r="T182" s="968">
        <v>134</v>
      </c>
      <c r="U182" s="968">
        <v>77</v>
      </c>
      <c r="V182" s="968">
        <v>12</v>
      </c>
      <c r="W182" s="1001"/>
      <c r="X182" s="1001"/>
      <c r="Y182" s="1001"/>
      <c r="Z182" s="968"/>
      <c r="AA182" s="968">
        <v>0.6</v>
      </c>
      <c r="AB182" s="985"/>
      <c r="AD182" s="947"/>
    </row>
    <row r="183" spans="1:30" ht="28.5" thickBot="1" x14ac:dyDescent="0.35">
      <c r="A183" s="1563"/>
      <c r="B183" s="954" t="s">
        <v>575</v>
      </c>
      <c r="C183" s="954">
        <v>3</v>
      </c>
      <c r="D183" s="966">
        <v>0.4</v>
      </c>
      <c r="E183" s="966"/>
      <c r="F183" s="954"/>
      <c r="G183" s="968" t="s">
        <v>396</v>
      </c>
      <c r="H183" s="968"/>
      <c r="I183" s="968" t="s">
        <v>396</v>
      </c>
      <c r="J183" s="968"/>
      <c r="K183" s="968" t="s">
        <v>396</v>
      </c>
      <c r="L183" s="968" t="s">
        <v>396</v>
      </c>
      <c r="M183" s="967" t="s">
        <v>391</v>
      </c>
      <c r="N183" s="968">
        <v>12.19</v>
      </c>
      <c r="O183" s="968">
        <v>0</v>
      </c>
      <c r="P183" s="967" t="s">
        <v>392</v>
      </c>
      <c r="Q183" s="968" t="s">
        <v>396</v>
      </c>
      <c r="R183" s="968" t="s">
        <v>396</v>
      </c>
      <c r="S183" s="968"/>
      <c r="T183" s="968">
        <v>229</v>
      </c>
      <c r="U183" s="968">
        <v>126</v>
      </c>
      <c r="V183" s="968">
        <v>31</v>
      </c>
      <c r="W183" s="1001"/>
      <c r="X183" s="1001"/>
      <c r="Y183" s="1001"/>
      <c r="Z183" s="968"/>
      <c r="AA183" s="968">
        <v>0.6</v>
      </c>
      <c r="AB183" s="985"/>
      <c r="AD183" s="947"/>
    </row>
    <row r="184" spans="1:30" ht="28.5" thickBot="1" x14ac:dyDescent="0.35">
      <c r="A184" s="1563"/>
      <c r="B184" s="954" t="s">
        <v>576</v>
      </c>
      <c r="C184" s="954">
        <v>3</v>
      </c>
      <c r="D184" s="966">
        <v>0.4</v>
      </c>
      <c r="E184" s="966"/>
      <c r="F184" s="954"/>
      <c r="G184" s="968" t="s">
        <v>396</v>
      </c>
      <c r="H184" s="968"/>
      <c r="I184" s="968" t="s">
        <v>396</v>
      </c>
      <c r="J184" s="968"/>
      <c r="K184" s="968" t="s">
        <v>396</v>
      </c>
      <c r="L184" s="968" t="s">
        <v>396</v>
      </c>
      <c r="M184" s="967" t="s">
        <v>391</v>
      </c>
      <c r="N184" s="968">
        <v>10.53</v>
      </c>
      <c r="O184" s="968">
        <v>0</v>
      </c>
      <c r="P184" s="967" t="s">
        <v>392</v>
      </c>
      <c r="Q184" s="968" t="s">
        <v>396</v>
      </c>
      <c r="R184" s="968" t="s">
        <v>396</v>
      </c>
      <c r="S184" s="968"/>
      <c r="T184" s="968">
        <v>187</v>
      </c>
      <c r="U184" s="968">
        <v>58</v>
      </c>
      <c r="V184" s="968">
        <v>91</v>
      </c>
      <c r="W184" s="1001"/>
      <c r="X184" s="1001"/>
      <c r="Y184" s="1001"/>
      <c r="Z184" s="968"/>
      <c r="AA184" s="968">
        <v>0.6</v>
      </c>
      <c r="AB184" s="985"/>
      <c r="AD184" s="947"/>
    </row>
    <row r="185" spans="1:30" ht="28.5" thickBot="1" x14ac:dyDescent="0.35">
      <c r="A185" s="1563"/>
      <c r="B185" s="954" t="s">
        <v>577</v>
      </c>
      <c r="C185" s="954">
        <v>3</v>
      </c>
      <c r="D185" s="966">
        <v>0.4</v>
      </c>
      <c r="E185" s="966"/>
      <c r="F185" s="954"/>
      <c r="G185" s="968" t="s">
        <v>396</v>
      </c>
      <c r="H185" s="968"/>
      <c r="I185" s="968" t="s">
        <v>396</v>
      </c>
      <c r="J185" s="968"/>
      <c r="K185" s="968" t="s">
        <v>396</v>
      </c>
      <c r="L185" s="968" t="s">
        <v>396</v>
      </c>
      <c r="M185" s="967" t="s">
        <v>391</v>
      </c>
      <c r="N185" s="968">
        <v>6.74</v>
      </c>
      <c r="O185" s="968">
        <v>0</v>
      </c>
      <c r="P185" s="967" t="s">
        <v>392</v>
      </c>
      <c r="Q185" s="968" t="s">
        <v>396</v>
      </c>
      <c r="R185" s="968" t="s">
        <v>396</v>
      </c>
      <c r="S185" s="968"/>
      <c r="T185" s="968">
        <v>71</v>
      </c>
      <c r="U185" s="968">
        <v>40</v>
      </c>
      <c r="V185" s="968">
        <v>38</v>
      </c>
      <c r="W185" s="1001"/>
      <c r="X185" s="1001"/>
      <c r="Y185" s="1001"/>
      <c r="Z185" s="968"/>
      <c r="AA185" s="968">
        <v>0.6</v>
      </c>
      <c r="AB185" s="985"/>
      <c r="AD185" s="947"/>
    </row>
    <row r="186" spans="1:30" thickBot="1" x14ac:dyDescent="0.35">
      <c r="A186" s="1563"/>
      <c r="B186" s="954" t="s">
        <v>578</v>
      </c>
      <c r="C186" s="954">
        <v>3</v>
      </c>
      <c r="D186" s="966">
        <v>0.4</v>
      </c>
      <c r="E186" s="966"/>
      <c r="F186" s="954"/>
      <c r="G186" s="968" t="s">
        <v>396</v>
      </c>
      <c r="H186" s="968"/>
      <c r="I186" s="968" t="s">
        <v>396</v>
      </c>
      <c r="J186" s="968"/>
      <c r="K186" s="968" t="s">
        <v>396</v>
      </c>
      <c r="L186" s="968" t="s">
        <v>396</v>
      </c>
      <c r="M186" s="967" t="s">
        <v>391</v>
      </c>
      <c r="N186" s="968">
        <v>5</v>
      </c>
      <c r="O186" s="968">
        <v>0</v>
      </c>
      <c r="P186" s="967" t="s">
        <v>392</v>
      </c>
      <c r="Q186" s="968" t="s">
        <v>396</v>
      </c>
      <c r="R186" s="968" t="s">
        <v>396</v>
      </c>
      <c r="S186" s="968"/>
      <c r="T186" s="968">
        <v>63</v>
      </c>
      <c r="U186" s="968">
        <v>40</v>
      </c>
      <c r="V186" s="968">
        <v>31</v>
      </c>
      <c r="W186" s="1001"/>
      <c r="X186" s="1001"/>
      <c r="Y186" s="1001"/>
      <c r="Z186" s="968"/>
      <c r="AA186" s="968">
        <v>0.6</v>
      </c>
      <c r="AB186" s="985"/>
      <c r="AD186" s="947"/>
    </row>
    <row r="187" spans="1:30" thickBot="1" x14ac:dyDescent="0.35">
      <c r="A187" s="1563"/>
      <c r="B187" s="954" t="s">
        <v>579</v>
      </c>
      <c r="C187" s="954">
        <v>3</v>
      </c>
      <c r="D187" s="966">
        <v>0.24</v>
      </c>
      <c r="E187" s="966"/>
      <c r="F187" s="954"/>
      <c r="G187" s="968" t="s">
        <v>396</v>
      </c>
      <c r="H187" s="968"/>
      <c r="I187" s="968" t="s">
        <v>396</v>
      </c>
      <c r="J187" s="968"/>
      <c r="K187" s="968" t="s">
        <v>396</v>
      </c>
      <c r="L187" s="968" t="s">
        <v>396</v>
      </c>
      <c r="M187" s="967" t="s">
        <v>391</v>
      </c>
      <c r="N187" s="968">
        <v>0.16</v>
      </c>
      <c r="O187" s="968">
        <v>0</v>
      </c>
      <c r="P187" s="967" t="s">
        <v>392</v>
      </c>
      <c r="Q187" s="968" t="s">
        <v>396</v>
      </c>
      <c r="R187" s="968" t="s">
        <v>396</v>
      </c>
      <c r="S187" s="968"/>
      <c r="T187" s="968">
        <v>24.7</v>
      </c>
      <c r="U187" s="968">
        <v>15.8</v>
      </c>
      <c r="V187" s="968">
        <v>18.399999999999999</v>
      </c>
      <c r="W187" s="1001"/>
      <c r="X187" s="1001"/>
      <c r="Y187" s="1001"/>
      <c r="Z187" s="968"/>
      <c r="AA187" s="968">
        <v>0.6</v>
      </c>
      <c r="AB187" s="985"/>
      <c r="AD187" s="947"/>
    </row>
    <row r="188" spans="1:30" thickBot="1" x14ac:dyDescent="0.35">
      <c r="A188" s="1563"/>
      <c r="B188" s="954" t="s">
        <v>580</v>
      </c>
      <c r="C188" s="954">
        <v>3</v>
      </c>
      <c r="D188" s="966"/>
      <c r="E188" s="966"/>
      <c r="F188" s="954"/>
      <c r="G188" s="968" t="s">
        <v>396</v>
      </c>
      <c r="H188" s="968"/>
      <c r="I188" s="968" t="s">
        <v>396</v>
      </c>
      <c r="J188" s="968"/>
      <c r="K188" s="968" t="s">
        <v>396</v>
      </c>
      <c r="L188" s="968" t="s">
        <v>396</v>
      </c>
      <c r="M188" s="967" t="s">
        <v>391</v>
      </c>
      <c r="N188" s="968">
        <v>7.0000000000000007E-2</v>
      </c>
      <c r="O188" s="968">
        <v>0</v>
      </c>
      <c r="P188" s="967" t="s">
        <v>392</v>
      </c>
      <c r="Q188" s="968" t="s">
        <v>396</v>
      </c>
      <c r="R188" s="968" t="s">
        <v>396</v>
      </c>
      <c r="S188" s="968"/>
      <c r="T188" s="968">
        <v>7.4</v>
      </c>
      <c r="U188" s="968">
        <v>4.7</v>
      </c>
      <c r="V188" s="968">
        <v>5.5</v>
      </c>
      <c r="W188" s="1001"/>
      <c r="X188" s="1001"/>
      <c r="Y188" s="1001"/>
      <c r="Z188" s="968"/>
      <c r="AA188" s="968">
        <v>0.6</v>
      </c>
      <c r="AB188" s="985"/>
      <c r="AD188" s="947"/>
    </row>
    <row r="189" spans="1:30" thickBot="1" x14ac:dyDescent="0.35">
      <c r="A189" s="1563"/>
      <c r="B189" s="954" t="s">
        <v>581</v>
      </c>
      <c r="C189" s="954">
        <v>3</v>
      </c>
      <c r="D189" s="966">
        <v>0.15</v>
      </c>
      <c r="E189" s="966"/>
      <c r="F189" s="954"/>
      <c r="G189" s="968" t="s">
        <v>396</v>
      </c>
      <c r="H189" s="968"/>
      <c r="I189" s="968" t="s">
        <v>396</v>
      </c>
      <c r="J189" s="968"/>
      <c r="K189" s="968" t="s">
        <v>396</v>
      </c>
      <c r="L189" s="968" t="s">
        <v>396</v>
      </c>
      <c r="M189" s="967" t="s">
        <v>391</v>
      </c>
      <c r="N189" s="968">
        <v>0.09</v>
      </c>
      <c r="O189" s="968">
        <v>0</v>
      </c>
      <c r="P189" s="967" t="s">
        <v>392</v>
      </c>
      <c r="Q189" s="968" t="s">
        <v>396</v>
      </c>
      <c r="R189" s="968" t="s">
        <v>396</v>
      </c>
      <c r="S189" s="968"/>
      <c r="T189" s="968">
        <v>64</v>
      </c>
      <c r="U189" s="968">
        <v>28</v>
      </c>
      <c r="V189" s="968">
        <v>21</v>
      </c>
      <c r="W189" s="1001"/>
      <c r="X189" s="1001"/>
      <c r="Y189" s="1001"/>
      <c r="Z189" s="968"/>
      <c r="AA189" s="968">
        <v>0.6</v>
      </c>
      <c r="AB189" s="985"/>
      <c r="AD189" s="947"/>
    </row>
    <row r="190" spans="1:30" thickBot="1" x14ac:dyDescent="0.35">
      <c r="A190" s="1563"/>
      <c r="B190" s="954" t="s">
        <v>582</v>
      </c>
      <c r="C190" s="954">
        <v>3</v>
      </c>
      <c r="D190" s="966"/>
      <c r="E190" s="966"/>
      <c r="F190" s="954"/>
      <c r="G190" s="968" t="s">
        <v>396</v>
      </c>
      <c r="H190" s="968"/>
      <c r="I190" s="968" t="s">
        <v>396</v>
      </c>
      <c r="J190" s="967" t="s">
        <v>390</v>
      </c>
      <c r="K190" s="968">
        <v>0</v>
      </c>
      <c r="L190" s="968">
        <v>0</v>
      </c>
      <c r="M190" s="967" t="s">
        <v>391</v>
      </c>
      <c r="N190" s="968" t="s">
        <v>396</v>
      </c>
      <c r="O190" s="968" t="s">
        <v>396</v>
      </c>
      <c r="P190" s="967" t="s">
        <v>392</v>
      </c>
      <c r="Q190" s="968" t="s">
        <v>396</v>
      </c>
      <c r="R190" s="968" t="s">
        <v>396</v>
      </c>
      <c r="S190" s="968"/>
      <c r="T190" s="968">
        <v>0.56999999999999995</v>
      </c>
      <c r="U190" s="968">
        <v>0.25</v>
      </c>
      <c r="V190" s="968">
        <v>0.17</v>
      </c>
      <c r="W190" s="1001"/>
      <c r="X190" s="1001"/>
      <c r="Y190" s="1001"/>
      <c r="Z190" s="968"/>
      <c r="AA190" s="968">
        <v>0.6</v>
      </c>
      <c r="AB190" s="985"/>
      <c r="AD190" s="947"/>
    </row>
    <row r="191" spans="1:30" ht="28.5" thickBot="1" x14ac:dyDescent="0.35">
      <c r="A191" s="1563"/>
      <c r="B191" s="954" t="s">
        <v>583</v>
      </c>
      <c r="C191" s="954">
        <v>3</v>
      </c>
      <c r="D191" s="966"/>
      <c r="E191" s="966"/>
      <c r="F191" s="954"/>
      <c r="G191" s="968" t="s">
        <v>396</v>
      </c>
      <c r="H191" s="968"/>
      <c r="I191" s="968" t="s">
        <v>396</v>
      </c>
      <c r="J191" s="967" t="s">
        <v>390</v>
      </c>
      <c r="K191" s="968">
        <v>0</v>
      </c>
      <c r="L191" s="968">
        <v>0</v>
      </c>
      <c r="M191" s="967" t="s">
        <v>391</v>
      </c>
      <c r="N191" s="968" t="s">
        <v>396</v>
      </c>
      <c r="O191" s="968" t="s">
        <v>396</v>
      </c>
      <c r="P191" s="967" t="s">
        <v>392</v>
      </c>
      <c r="Q191" s="968" t="s">
        <v>396</v>
      </c>
      <c r="R191" s="968" t="s">
        <v>396</v>
      </c>
      <c r="S191" s="968"/>
      <c r="T191" s="968">
        <v>1.03</v>
      </c>
      <c r="U191" s="968">
        <v>0.5</v>
      </c>
      <c r="V191" s="968">
        <v>0.43</v>
      </c>
      <c r="W191" s="1001"/>
      <c r="X191" s="1001"/>
      <c r="Y191" s="1001"/>
      <c r="Z191" s="968"/>
      <c r="AA191" s="968">
        <v>0.6</v>
      </c>
      <c r="AB191" s="985"/>
      <c r="AD191" s="947"/>
    </row>
    <row r="192" spans="1:30" thickBot="1" x14ac:dyDescent="0.35">
      <c r="A192" s="1563"/>
      <c r="B192" s="954" t="s">
        <v>108</v>
      </c>
      <c r="C192" s="954">
        <v>3</v>
      </c>
      <c r="D192" s="981">
        <v>2.9999999999999997E-4</v>
      </c>
      <c r="E192" s="966"/>
      <c r="F192" s="954"/>
      <c r="G192" s="968" t="s">
        <v>396</v>
      </c>
      <c r="H192" s="968"/>
      <c r="I192" s="968" t="s">
        <v>396</v>
      </c>
      <c r="J192" s="967" t="s">
        <v>390</v>
      </c>
      <c r="K192" s="968">
        <v>0</v>
      </c>
      <c r="L192" s="968">
        <v>0</v>
      </c>
      <c r="M192" s="967" t="s">
        <v>391</v>
      </c>
      <c r="N192" s="968" t="s">
        <v>396</v>
      </c>
      <c r="O192" s="968" t="s">
        <v>396</v>
      </c>
      <c r="P192" s="967" t="s">
        <v>392</v>
      </c>
      <c r="Q192" s="968" t="s">
        <v>396</v>
      </c>
      <c r="R192" s="968" t="s">
        <v>396</v>
      </c>
      <c r="S192" s="968"/>
      <c r="T192" s="968">
        <v>0.3</v>
      </c>
      <c r="U192" s="968">
        <v>0.16</v>
      </c>
      <c r="V192" s="968">
        <v>0.11</v>
      </c>
      <c r="W192" s="1001"/>
      <c r="X192" s="1001"/>
      <c r="Y192" s="1001"/>
      <c r="Z192" s="968"/>
      <c r="AA192" s="968">
        <v>0.6</v>
      </c>
      <c r="AB192" s="985"/>
      <c r="AD192" s="947"/>
    </row>
    <row r="193" spans="1:30" thickBot="1" x14ac:dyDescent="0.35">
      <c r="A193" s="1563"/>
      <c r="B193" s="954"/>
      <c r="C193" s="954"/>
      <c r="D193" s="966"/>
      <c r="E193" s="966"/>
      <c r="F193" s="954"/>
      <c r="G193" s="968"/>
      <c r="H193" s="968"/>
      <c r="I193" s="968"/>
      <c r="J193" s="968"/>
      <c r="K193" s="968"/>
      <c r="L193" s="968"/>
      <c r="M193" s="967" t="s">
        <v>391</v>
      </c>
      <c r="N193" s="968"/>
      <c r="O193" s="968"/>
      <c r="P193" s="967" t="s">
        <v>392</v>
      </c>
      <c r="Q193" s="968"/>
      <c r="R193" s="968"/>
      <c r="S193" s="968"/>
      <c r="T193" s="968"/>
      <c r="U193" s="968"/>
      <c r="V193" s="968"/>
      <c r="W193" s="1001"/>
      <c r="X193" s="1001"/>
      <c r="Y193" s="1001"/>
      <c r="Z193" s="968"/>
      <c r="AA193" s="968">
        <v>0.6</v>
      </c>
      <c r="AB193" s="985"/>
      <c r="AD193" s="947"/>
    </row>
    <row r="194" spans="1:30" thickBot="1" x14ac:dyDescent="0.35">
      <c r="A194" s="976"/>
      <c r="B194" s="997"/>
      <c r="C194" s="997"/>
      <c r="D194" s="998"/>
      <c r="E194" s="998"/>
      <c r="F194" s="997"/>
      <c r="G194" s="999"/>
      <c r="H194" s="999"/>
      <c r="I194" s="999"/>
      <c r="J194" s="999"/>
      <c r="K194" s="999"/>
      <c r="L194" s="999"/>
      <c r="M194" s="1000"/>
      <c r="N194" s="999"/>
      <c r="O194" s="999"/>
      <c r="P194" s="1000"/>
      <c r="Q194" s="999"/>
      <c r="R194" s="999"/>
      <c r="S194" s="999"/>
      <c r="T194" s="999"/>
      <c r="U194" s="999"/>
      <c r="V194" s="999"/>
      <c r="W194" s="1002"/>
      <c r="X194" s="1002"/>
      <c r="Y194" s="1002"/>
      <c r="Z194" s="999"/>
      <c r="AA194" s="999"/>
      <c r="AB194" s="985"/>
      <c r="AD194" s="947"/>
    </row>
    <row r="195" spans="1:30" thickBot="1" x14ac:dyDescent="0.35">
      <c r="A195" s="1563" t="s">
        <v>584</v>
      </c>
      <c r="B195" s="954" t="s">
        <v>585</v>
      </c>
      <c r="C195" s="954">
        <v>4</v>
      </c>
      <c r="D195" s="966">
        <v>1</v>
      </c>
      <c r="E195" s="966">
        <v>1</v>
      </c>
      <c r="F195" s="954"/>
      <c r="G195" s="968" t="s">
        <v>396</v>
      </c>
      <c r="H195" s="968"/>
      <c r="I195" s="968" t="s">
        <v>396</v>
      </c>
      <c r="J195" s="967" t="s">
        <v>390</v>
      </c>
      <c r="K195" s="968">
        <v>8.6</v>
      </c>
      <c r="L195" s="968">
        <v>0</v>
      </c>
      <c r="M195" s="967" t="s">
        <v>391</v>
      </c>
      <c r="N195" s="968">
        <v>10</v>
      </c>
      <c r="O195" s="968">
        <v>0</v>
      </c>
      <c r="P195" s="967" t="s">
        <v>392</v>
      </c>
      <c r="Q195" s="968">
        <v>11.5</v>
      </c>
      <c r="R195" s="968">
        <v>0</v>
      </c>
      <c r="S195" s="968"/>
      <c r="T195" s="968">
        <v>51.1</v>
      </c>
      <c r="U195" s="968">
        <v>23.4</v>
      </c>
      <c r="V195" s="968">
        <v>57.5</v>
      </c>
      <c r="W195" s="1001"/>
      <c r="X195" s="1001"/>
      <c r="Y195" s="1001"/>
      <c r="Z195" s="968"/>
      <c r="AA195" s="968">
        <v>0.55000000000000004</v>
      </c>
      <c r="AB195" s="985"/>
      <c r="AD195" s="947"/>
    </row>
    <row r="196" spans="1:30" ht="28.5" thickBot="1" x14ac:dyDescent="0.35">
      <c r="A196" s="1563"/>
      <c r="B196" s="954" t="s">
        <v>586</v>
      </c>
      <c r="C196" s="954">
        <v>4</v>
      </c>
      <c r="D196" s="966">
        <v>1</v>
      </c>
      <c r="E196" s="966">
        <v>1</v>
      </c>
      <c r="F196" s="954"/>
      <c r="G196" s="968" t="s">
        <v>396</v>
      </c>
      <c r="H196" s="968"/>
      <c r="I196" s="968" t="s">
        <v>396</v>
      </c>
      <c r="J196" s="967" t="s">
        <v>390</v>
      </c>
      <c r="K196" s="968">
        <v>8.6</v>
      </c>
      <c r="L196" s="968">
        <v>0</v>
      </c>
      <c r="M196" s="967" t="s">
        <v>391</v>
      </c>
      <c r="N196" s="968">
        <v>10</v>
      </c>
      <c r="O196" s="968">
        <v>0</v>
      </c>
      <c r="P196" s="967" t="s">
        <v>392</v>
      </c>
      <c r="Q196" s="968">
        <v>11.5</v>
      </c>
      <c r="R196" s="968">
        <v>0</v>
      </c>
      <c r="S196" s="968"/>
      <c r="T196" s="968">
        <v>53.6</v>
      </c>
      <c r="U196" s="968">
        <v>23.4</v>
      </c>
      <c r="V196" s="968">
        <v>67</v>
      </c>
      <c r="W196" s="1001"/>
      <c r="X196" s="1001"/>
      <c r="Y196" s="1001"/>
      <c r="Z196" s="968"/>
      <c r="AA196" s="968">
        <v>0.55000000000000004</v>
      </c>
      <c r="AB196" s="985"/>
      <c r="AD196" s="947"/>
    </row>
    <row r="197" spans="1:30" thickBot="1" x14ac:dyDescent="0.35">
      <c r="A197" s="1563"/>
      <c r="B197" s="954" t="s">
        <v>587</v>
      </c>
      <c r="C197" s="954">
        <v>4</v>
      </c>
      <c r="D197" s="966">
        <v>0.5</v>
      </c>
      <c r="E197" s="966">
        <v>0.5</v>
      </c>
      <c r="F197" s="954"/>
      <c r="G197" s="968" t="s">
        <v>396</v>
      </c>
      <c r="H197" s="968"/>
      <c r="I197" s="968" t="s">
        <v>396</v>
      </c>
      <c r="J197" s="967" t="s">
        <v>390</v>
      </c>
      <c r="K197" s="968">
        <v>6.8</v>
      </c>
      <c r="L197" s="968">
        <v>0</v>
      </c>
      <c r="M197" s="967" t="s">
        <v>391</v>
      </c>
      <c r="N197" s="968">
        <v>8.3000000000000007</v>
      </c>
      <c r="O197" s="968">
        <v>0</v>
      </c>
      <c r="P197" s="967" t="s">
        <v>392</v>
      </c>
      <c r="Q197" s="968">
        <v>9.8000000000000007</v>
      </c>
      <c r="R197" s="968">
        <v>0</v>
      </c>
      <c r="S197" s="968"/>
      <c r="T197" s="968">
        <v>34.9</v>
      </c>
      <c r="U197" s="968">
        <v>16.5</v>
      </c>
      <c r="V197" s="968">
        <v>47</v>
      </c>
      <c r="W197" s="1001"/>
      <c r="X197" s="1001"/>
      <c r="Y197" s="1001"/>
      <c r="Z197" s="968"/>
      <c r="AA197" s="968">
        <v>0.55000000000000004</v>
      </c>
      <c r="AB197" s="985"/>
      <c r="AD197" s="947"/>
    </row>
    <row r="198" spans="1:30" ht="28.5" thickBot="1" x14ac:dyDescent="0.35">
      <c r="A198" s="1563"/>
      <c r="B198" s="954" t="s">
        <v>588</v>
      </c>
      <c r="C198" s="954">
        <v>4</v>
      </c>
      <c r="D198" s="966">
        <v>0.5</v>
      </c>
      <c r="E198" s="966">
        <v>0.5</v>
      </c>
      <c r="F198" s="954"/>
      <c r="G198" s="968" t="s">
        <v>396</v>
      </c>
      <c r="H198" s="968"/>
      <c r="I198" s="968" t="s">
        <v>396</v>
      </c>
      <c r="J198" s="967" t="s">
        <v>390</v>
      </c>
      <c r="K198" s="968">
        <v>6.8</v>
      </c>
      <c r="L198" s="968">
        <v>0</v>
      </c>
      <c r="M198" s="967" t="s">
        <v>391</v>
      </c>
      <c r="N198" s="968">
        <v>8.3000000000000007</v>
      </c>
      <c r="O198" s="968">
        <v>0</v>
      </c>
      <c r="P198" s="967" t="s">
        <v>392</v>
      </c>
      <c r="Q198" s="968">
        <v>9.8000000000000007</v>
      </c>
      <c r="R198" s="968">
        <v>0</v>
      </c>
      <c r="S198" s="968"/>
      <c r="T198" s="968">
        <v>33.4</v>
      </c>
      <c r="U198" s="968">
        <v>15.3</v>
      </c>
      <c r="V198" s="968">
        <v>51</v>
      </c>
      <c r="W198" s="1001"/>
      <c r="X198" s="1001"/>
      <c r="Y198" s="1001"/>
      <c r="Z198" s="968"/>
      <c r="AA198" s="968">
        <v>0.55000000000000004</v>
      </c>
      <c r="AB198" s="985"/>
      <c r="AD198" s="947"/>
    </row>
    <row r="199" spans="1:30" ht="28.5" thickBot="1" x14ac:dyDescent="0.35">
      <c r="A199" s="1563"/>
      <c r="B199" s="954" t="s">
        <v>589</v>
      </c>
      <c r="C199" s="954">
        <v>4</v>
      </c>
      <c r="D199" s="981">
        <v>1</v>
      </c>
      <c r="E199" s="981">
        <v>1</v>
      </c>
      <c r="F199" s="954"/>
      <c r="G199" s="968" t="s">
        <v>396</v>
      </c>
      <c r="H199" s="968"/>
      <c r="I199" s="968" t="s">
        <v>396</v>
      </c>
      <c r="J199" s="967" t="s">
        <v>390</v>
      </c>
      <c r="K199" s="968">
        <v>9.6</v>
      </c>
      <c r="L199" s="968">
        <v>0</v>
      </c>
      <c r="M199" s="967" t="s">
        <v>391</v>
      </c>
      <c r="N199" s="968">
        <v>11</v>
      </c>
      <c r="O199" s="968">
        <v>0</v>
      </c>
      <c r="P199" s="967" t="s">
        <v>392</v>
      </c>
      <c r="Q199" s="968">
        <v>12.5</v>
      </c>
      <c r="R199" s="968">
        <v>0</v>
      </c>
      <c r="S199" s="968"/>
      <c r="T199" s="968">
        <v>63.5</v>
      </c>
      <c r="U199" s="968">
        <v>28</v>
      </c>
      <c r="V199" s="968">
        <v>73.7</v>
      </c>
      <c r="W199" s="1001"/>
      <c r="X199" s="1001"/>
      <c r="Y199" s="1001"/>
      <c r="Z199" s="968"/>
      <c r="AA199" s="968">
        <v>0.55000000000000004</v>
      </c>
      <c r="AB199" s="985"/>
      <c r="AD199" s="947"/>
    </row>
    <row r="200" spans="1:30" ht="28.5" thickBot="1" x14ac:dyDescent="0.35">
      <c r="A200" s="1563"/>
      <c r="B200" s="954" t="s">
        <v>590</v>
      </c>
      <c r="C200" s="954">
        <v>4</v>
      </c>
      <c r="D200" s="981">
        <v>0.5</v>
      </c>
      <c r="E200" s="981">
        <v>0.5</v>
      </c>
      <c r="F200" s="954"/>
      <c r="G200" s="968" t="s">
        <v>396</v>
      </c>
      <c r="H200" s="968"/>
      <c r="I200" s="968" t="s">
        <v>396</v>
      </c>
      <c r="J200" s="967" t="s">
        <v>390</v>
      </c>
      <c r="K200" s="968">
        <v>7.4</v>
      </c>
      <c r="L200" s="968">
        <v>0</v>
      </c>
      <c r="M200" s="967" t="s">
        <v>391</v>
      </c>
      <c r="N200" s="968">
        <v>8.8000000000000007</v>
      </c>
      <c r="O200" s="968">
        <v>0</v>
      </c>
      <c r="P200" s="967" t="s">
        <v>392</v>
      </c>
      <c r="Q200" s="968">
        <v>10.3</v>
      </c>
      <c r="R200" s="968">
        <v>0</v>
      </c>
      <c r="S200" s="968"/>
      <c r="T200" s="968">
        <v>42.3</v>
      </c>
      <c r="U200" s="968">
        <v>18.399999999999999</v>
      </c>
      <c r="V200" s="968">
        <v>56.3</v>
      </c>
      <c r="W200" s="1001"/>
      <c r="X200" s="1001"/>
      <c r="Y200" s="1001"/>
      <c r="Z200" s="968"/>
      <c r="AA200" s="968">
        <v>0.55000000000000004</v>
      </c>
      <c r="AB200" s="985"/>
      <c r="AD200" s="947"/>
    </row>
    <row r="201" spans="1:30" ht="28.5" thickBot="1" x14ac:dyDescent="0.35">
      <c r="A201" s="1563"/>
      <c r="B201" s="954" t="s">
        <v>591</v>
      </c>
      <c r="C201" s="954">
        <v>4</v>
      </c>
      <c r="D201" s="981">
        <v>1</v>
      </c>
      <c r="E201" s="981">
        <v>1</v>
      </c>
      <c r="F201" s="954"/>
      <c r="G201" s="968" t="s">
        <v>396</v>
      </c>
      <c r="H201" s="968"/>
      <c r="I201" s="968" t="s">
        <v>396</v>
      </c>
      <c r="J201" s="967" t="s">
        <v>390</v>
      </c>
      <c r="K201" s="968">
        <v>7.1</v>
      </c>
      <c r="L201" s="968">
        <v>0</v>
      </c>
      <c r="M201" s="967" t="s">
        <v>391</v>
      </c>
      <c r="N201" s="968">
        <v>8.5</v>
      </c>
      <c r="O201" s="968">
        <v>0</v>
      </c>
      <c r="P201" s="967" t="s">
        <v>392</v>
      </c>
      <c r="Q201" s="968">
        <v>10</v>
      </c>
      <c r="R201" s="968">
        <v>0</v>
      </c>
      <c r="S201" s="968"/>
      <c r="T201" s="968">
        <v>44.5</v>
      </c>
      <c r="U201" s="968">
        <v>18.899999999999999</v>
      </c>
      <c r="V201" s="968">
        <v>54.3</v>
      </c>
      <c r="W201" s="1001"/>
      <c r="X201" s="1001"/>
      <c r="Y201" s="1001"/>
      <c r="Z201" s="968"/>
      <c r="AA201" s="968">
        <v>0.55000000000000004</v>
      </c>
      <c r="AB201" s="985"/>
      <c r="AD201" s="947"/>
    </row>
    <row r="202" spans="1:30" thickBot="1" x14ac:dyDescent="0.35">
      <c r="A202" s="1563"/>
      <c r="B202" s="954" t="s">
        <v>592</v>
      </c>
      <c r="C202" s="954">
        <v>4</v>
      </c>
      <c r="D202" s="981">
        <v>0.5</v>
      </c>
      <c r="E202" s="981">
        <v>0.5</v>
      </c>
      <c r="F202" s="954"/>
      <c r="G202" s="968" t="s">
        <v>396</v>
      </c>
      <c r="H202" s="968"/>
      <c r="I202" s="968" t="s">
        <v>396</v>
      </c>
      <c r="J202" s="967" t="s">
        <v>390</v>
      </c>
      <c r="K202" s="968">
        <v>5.7</v>
      </c>
      <c r="L202" s="968">
        <v>0</v>
      </c>
      <c r="M202" s="967" t="s">
        <v>391</v>
      </c>
      <c r="N202" s="968">
        <v>7.2</v>
      </c>
      <c r="O202" s="968">
        <v>0</v>
      </c>
      <c r="P202" s="967" t="s">
        <v>392</v>
      </c>
      <c r="Q202" s="968">
        <v>8.6</v>
      </c>
      <c r="R202" s="968">
        <v>0</v>
      </c>
      <c r="S202" s="968"/>
      <c r="T202" s="968">
        <v>31.6</v>
      </c>
      <c r="U202" s="968">
        <v>13.5</v>
      </c>
      <c r="V202" s="968">
        <v>42</v>
      </c>
      <c r="W202" s="1001"/>
      <c r="X202" s="1001"/>
      <c r="Y202" s="1001"/>
      <c r="Z202" s="968"/>
      <c r="AA202" s="968">
        <v>0.55000000000000004</v>
      </c>
      <c r="AB202" s="985"/>
      <c r="AD202" s="947"/>
    </row>
    <row r="203" spans="1:30" thickBot="1" x14ac:dyDescent="0.35">
      <c r="A203" s="1563"/>
      <c r="B203" s="954"/>
      <c r="C203" s="954"/>
      <c r="D203" s="966"/>
      <c r="E203" s="966"/>
      <c r="F203" s="954"/>
      <c r="G203" s="968"/>
      <c r="H203" s="968"/>
      <c r="I203" s="968"/>
      <c r="J203" s="968"/>
      <c r="K203" s="968"/>
      <c r="L203" s="968"/>
      <c r="M203" s="968"/>
      <c r="N203" s="968"/>
      <c r="O203" s="968"/>
      <c r="P203" s="967" t="s">
        <v>392</v>
      </c>
      <c r="Q203" s="968"/>
      <c r="R203" s="968"/>
      <c r="S203" s="968"/>
      <c r="T203" s="968"/>
      <c r="U203" s="968"/>
      <c r="V203" s="968"/>
      <c r="W203" s="1001"/>
      <c r="X203" s="1001"/>
      <c r="Y203" s="1001"/>
      <c r="Z203" s="968"/>
      <c r="AA203" s="968"/>
      <c r="AB203" s="985"/>
      <c r="AD203" s="947"/>
    </row>
    <row r="204" spans="1:30" thickBot="1" x14ac:dyDescent="0.35">
      <c r="A204" s="976"/>
      <c r="B204" s="997"/>
      <c r="C204" s="997"/>
      <c r="D204" s="998"/>
      <c r="E204" s="998"/>
      <c r="F204" s="997"/>
      <c r="G204" s="999"/>
      <c r="H204" s="999"/>
      <c r="I204" s="999"/>
      <c r="J204" s="999"/>
      <c r="K204" s="999"/>
      <c r="L204" s="999"/>
      <c r="M204" s="999"/>
      <c r="N204" s="999"/>
      <c r="O204" s="999"/>
      <c r="P204" s="1000"/>
      <c r="Q204" s="999"/>
      <c r="R204" s="999"/>
      <c r="S204" s="999"/>
      <c r="T204" s="999"/>
      <c r="U204" s="999"/>
      <c r="V204" s="999"/>
      <c r="W204" s="1002"/>
      <c r="X204" s="1002"/>
      <c r="Y204" s="1002"/>
      <c r="Z204" s="999"/>
      <c r="AA204" s="999"/>
      <c r="AB204" s="985"/>
      <c r="AD204" s="947"/>
    </row>
    <row r="205" spans="1:30" ht="28.5" thickBot="1" x14ac:dyDescent="0.35">
      <c r="A205" s="1563" t="s">
        <v>593</v>
      </c>
      <c r="B205" s="954" t="s">
        <v>594</v>
      </c>
      <c r="C205" s="954">
        <v>4</v>
      </c>
      <c r="D205" s="966">
        <v>0.05</v>
      </c>
      <c r="E205" s="966">
        <v>0.05</v>
      </c>
      <c r="F205" s="954"/>
      <c r="G205" s="968" t="s">
        <v>396</v>
      </c>
      <c r="H205" s="968"/>
      <c r="I205" s="968" t="s">
        <v>396</v>
      </c>
      <c r="J205" s="968"/>
      <c r="K205" s="968" t="s">
        <v>396</v>
      </c>
      <c r="L205" s="968" t="s">
        <v>396</v>
      </c>
      <c r="M205" s="968"/>
      <c r="N205" s="968" t="s">
        <v>396</v>
      </c>
      <c r="O205" s="968" t="s">
        <v>396</v>
      </c>
      <c r="P205" s="967" t="s">
        <v>392</v>
      </c>
      <c r="Q205" s="968">
        <v>0.4</v>
      </c>
      <c r="R205" s="968">
        <v>0</v>
      </c>
      <c r="S205" s="968"/>
      <c r="T205" s="968">
        <v>5.9</v>
      </c>
      <c r="U205" s="968">
        <v>1.9</v>
      </c>
      <c r="V205" s="968">
        <v>6.5</v>
      </c>
      <c r="W205" s="968">
        <v>5.4</v>
      </c>
      <c r="X205" s="967">
        <v>1.7</v>
      </c>
      <c r="Y205" s="967">
        <v>6.6</v>
      </c>
      <c r="Z205" s="968"/>
      <c r="AA205" s="968">
        <v>0.55000000000000004</v>
      </c>
      <c r="AB205" s="969"/>
      <c r="AD205" s="947"/>
    </row>
    <row r="206" spans="1:30" ht="28.5" thickBot="1" x14ac:dyDescent="0.35">
      <c r="A206" s="1563"/>
      <c r="B206" s="954" t="s">
        <v>595</v>
      </c>
      <c r="C206" s="954">
        <v>4</v>
      </c>
      <c r="D206" s="981">
        <v>0.15</v>
      </c>
      <c r="E206" s="981">
        <v>0.15</v>
      </c>
      <c r="F206" s="954"/>
      <c r="G206" s="968" t="s">
        <v>396</v>
      </c>
      <c r="H206" s="968"/>
      <c r="I206" s="968" t="s">
        <v>396</v>
      </c>
      <c r="J206" s="968"/>
      <c r="K206" s="968" t="s">
        <v>396</v>
      </c>
      <c r="L206" s="968" t="s">
        <v>396</v>
      </c>
      <c r="M206" s="968"/>
      <c r="N206" s="968" t="s">
        <v>396</v>
      </c>
      <c r="O206" s="968" t="s">
        <v>396</v>
      </c>
      <c r="P206" s="967" t="s">
        <v>392</v>
      </c>
      <c r="Q206" s="968">
        <v>1.1000000000000001</v>
      </c>
      <c r="R206" s="968">
        <v>0</v>
      </c>
      <c r="S206" s="968"/>
      <c r="T206" s="968">
        <v>14.2</v>
      </c>
      <c r="U206" s="968">
        <v>4.3</v>
      </c>
      <c r="V206" s="968">
        <v>15.5</v>
      </c>
      <c r="W206" s="968">
        <v>12.4</v>
      </c>
      <c r="X206" s="967">
        <v>3.6</v>
      </c>
      <c r="Y206" s="967">
        <v>12.9</v>
      </c>
      <c r="Z206" s="968"/>
      <c r="AA206" s="968">
        <v>0.55000000000000004</v>
      </c>
      <c r="AB206" s="969"/>
      <c r="AD206" s="947"/>
    </row>
    <row r="207" spans="1:30" ht="28.5" thickBot="1" x14ac:dyDescent="0.35">
      <c r="A207" s="1563"/>
      <c r="B207" s="954" t="s">
        <v>596</v>
      </c>
      <c r="C207" s="954">
        <v>4</v>
      </c>
      <c r="D207" s="981">
        <v>0.15</v>
      </c>
      <c r="E207" s="981">
        <v>0.15</v>
      </c>
      <c r="F207" s="954"/>
      <c r="G207" s="968" t="s">
        <v>396</v>
      </c>
      <c r="H207" s="968"/>
      <c r="I207" s="968" t="s">
        <v>396</v>
      </c>
      <c r="J207" s="968"/>
      <c r="K207" s="968" t="s">
        <v>396</v>
      </c>
      <c r="L207" s="968" t="s">
        <v>396</v>
      </c>
      <c r="M207" s="968"/>
      <c r="N207" s="968" t="s">
        <v>396</v>
      </c>
      <c r="O207" s="968" t="s">
        <v>396</v>
      </c>
      <c r="P207" s="967" t="s">
        <v>392</v>
      </c>
      <c r="Q207" s="968">
        <v>1.1000000000000001</v>
      </c>
      <c r="R207" s="968">
        <v>0</v>
      </c>
      <c r="S207" s="968"/>
      <c r="T207" s="968">
        <v>20.100000000000001</v>
      </c>
      <c r="U207" s="968">
        <v>6.2</v>
      </c>
      <c r="V207" s="968">
        <v>22</v>
      </c>
      <c r="W207" s="968">
        <v>18.2</v>
      </c>
      <c r="X207" s="967">
        <v>5.3</v>
      </c>
      <c r="Y207" s="967">
        <v>20.9</v>
      </c>
      <c r="Z207" s="968"/>
      <c r="AA207" s="968">
        <v>0.55000000000000004</v>
      </c>
      <c r="AB207" s="969"/>
      <c r="AD207" s="947"/>
    </row>
    <row r="208" spans="1:30" ht="28.5" thickBot="1" x14ac:dyDescent="0.35">
      <c r="A208" s="1563"/>
      <c r="B208" s="954" t="s">
        <v>597</v>
      </c>
      <c r="C208" s="954">
        <v>4</v>
      </c>
      <c r="D208" s="981">
        <v>0.15</v>
      </c>
      <c r="E208" s="981">
        <v>0.15</v>
      </c>
      <c r="F208" s="954"/>
      <c r="G208" s="968" t="s">
        <v>396</v>
      </c>
      <c r="H208" s="968"/>
      <c r="I208" s="968" t="s">
        <v>396</v>
      </c>
      <c r="J208" s="968"/>
      <c r="K208" s="968" t="s">
        <v>396</v>
      </c>
      <c r="L208" s="968" t="s">
        <v>396</v>
      </c>
      <c r="M208" s="968"/>
      <c r="N208" s="968" t="s">
        <v>396</v>
      </c>
      <c r="O208" s="968" t="s">
        <v>396</v>
      </c>
      <c r="P208" s="967" t="s">
        <v>392</v>
      </c>
      <c r="Q208" s="968">
        <v>1.1000000000000001</v>
      </c>
      <c r="R208" s="968">
        <v>0</v>
      </c>
      <c r="S208" s="968"/>
      <c r="T208" s="968">
        <v>17.600000000000001</v>
      </c>
      <c r="U208" s="968">
        <v>5</v>
      </c>
      <c r="V208" s="968">
        <v>17</v>
      </c>
      <c r="W208" s="968">
        <v>17.3</v>
      </c>
      <c r="X208" s="967">
        <v>5</v>
      </c>
      <c r="Y208" s="967">
        <v>16</v>
      </c>
      <c r="Z208" s="968"/>
      <c r="AA208" s="968">
        <v>0.55000000000000004</v>
      </c>
      <c r="AB208" s="969"/>
      <c r="AD208" s="947"/>
    </row>
    <row r="209" spans="1:30" ht="28.5" thickBot="1" x14ac:dyDescent="0.35">
      <c r="A209" s="1563"/>
      <c r="B209" s="954" t="s">
        <v>598</v>
      </c>
      <c r="C209" s="954">
        <v>4</v>
      </c>
      <c r="D209" s="981">
        <v>0.15</v>
      </c>
      <c r="E209" s="981">
        <v>0.15</v>
      </c>
      <c r="F209" s="954"/>
      <c r="G209" s="968" t="s">
        <v>396</v>
      </c>
      <c r="H209" s="968"/>
      <c r="I209" s="968" t="s">
        <v>396</v>
      </c>
      <c r="J209" s="968"/>
      <c r="K209" s="968" t="s">
        <v>396</v>
      </c>
      <c r="L209" s="968" t="s">
        <v>396</v>
      </c>
      <c r="M209" s="968"/>
      <c r="N209" s="968" t="s">
        <v>396</v>
      </c>
      <c r="O209" s="968" t="s">
        <v>396</v>
      </c>
      <c r="P209" s="967" t="s">
        <v>392</v>
      </c>
      <c r="Q209" s="968">
        <v>1</v>
      </c>
      <c r="R209" s="968">
        <v>0</v>
      </c>
      <c r="S209" s="968"/>
      <c r="T209" s="968">
        <v>15.2</v>
      </c>
      <c r="U209" s="968">
        <v>5.7</v>
      </c>
      <c r="V209" s="968">
        <v>18</v>
      </c>
      <c r="W209" s="968">
        <v>11.7</v>
      </c>
      <c r="X209" s="967">
        <v>3.8</v>
      </c>
      <c r="Y209" s="967">
        <v>14.8</v>
      </c>
      <c r="Z209" s="968"/>
      <c r="AA209" s="968">
        <v>0.55000000000000004</v>
      </c>
      <c r="AB209" s="969"/>
      <c r="AD209" s="947"/>
    </row>
    <row r="210" spans="1:30" thickBot="1" x14ac:dyDescent="0.35">
      <c r="A210" s="1563"/>
      <c r="B210" s="954"/>
      <c r="C210" s="954"/>
      <c r="D210" s="966"/>
      <c r="E210" s="966"/>
      <c r="F210" s="954"/>
      <c r="G210" s="968"/>
      <c r="H210" s="968"/>
      <c r="I210" s="968"/>
      <c r="J210" s="968"/>
      <c r="K210" s="968"/>
      <c r="L210" s="968"/>
      <c r="M210" s="968"/>
      <c r="N210" s="968"/>
      <c r="O210" s="968"/>
      <c r="P210" s="967" t="s">
        <v>392</v>
      </c>
      <c r="Q210" s="968"/>
      <c r="R210" s="968"/>
      <c r="S210" s="968"/>
      <c r="T210" s="968"/>
      <c r="U210" s="968"/>
      <c r="V210" s="968"/>
      <c r="W210" s="968"/>
      <c r="X210" s="967"/>
      <c r="Y210" s="967"/>
      <c r="Z210" s="968"/>
      <c r="AA210" s="967"/>
      <c r="AB210" s="969"/>
      <c r="AD210" s="947"/>
    </row>
    <row r="211" spans="1:30" thickBot="1" x14ac:dyDescent="0.35">
      <c r="A211" s="976"/>
      <c r="B211" s="997"/>
      <c r="C211" s="997"/>
      <c r="D211" s="998"/>
      <c r="E211" s="998"/>
      <c r="F211" s="997"/>
      <c r="G211" s="999"/>
      <c r="H211" s="999"/>
      <c r="I211" s="999"/>
      <c r="J211" s="999"/>
      <c r="K211" s="999"/>
      <c r="L211" s="999"/>
      <c r="M211" s="999"/>
      <c r="N211" s="999"/>
      <c r="O211" s="999"/>
      <c r="P211" s="1000"/>
      <c r="Q211" s="999"/>
      <c r="R211" s="999"/>
      <c r="S211" s="999"/>
      <c r="T211" s="999"/>
      <c r="U211" s="999"/>
      <c r="V211" s="999"/>
      <c r="W211" s="999"/>
      <c r="X211" s="1000"/>
      <c r="Y211" s="1000"/>
      <c r="Z211" s="999"/>
      <c r="AA211" s="1000"/>
      <c r="AB211" s="969"/>
      <c r="AD211" s="947"/>
    </row>
    <row r="212" spans="1:30" ht="28.5" thickBot="1" x14ac:dyDescent="0.35">
      <c r="A212" s="1563" t="s">
        <v>599</v>
      </c>
      <c r="B212" s="954" t="s">
        <v>600</v>
      </c>
      <c r="C212" s="954">
        <v>4</v>
      </c>
      <c r="D212" s="981">
        <v>0.02</v>
      </c>
      <c r="E212" s="966"/>
      <c r="F212" s="954" t="s">
        <v>110</v>
      </c>
      <c r="G212" s="968">
        <v>0.3</v>
      </c>
      <c r="H212" s="968"/>
      <c r="I212" s="968" t="s">
        <v>396</v>
      </c>
      <c r="J212" s="967" t="s">
        <v>390</v>
      </c>
      <c r="K212" s="968">
        <v>0.4</v>
      </c>
      <c r="L212" s="968">
        <v>0</v>
      </c>
      <c r="M212" s="968"/>
      <c r="N212" s="968" t="s">
        <v>396</v>
      </c>
      <c r="O212" s="968" t="s">
        <v>396</v>
      </c>
      <c r="P212" s="967" t="s">
        <v>392</v>
      </c>
      <c r="Q212" s="968" t="s">
        <v>396</v>
      </c>
      <c r="R212" s="968" t="s">
        <v>396</v>
      </c>
      <c r="S212" s="968"/>
      <c r="T212" s="968">
        <v>2.6</v>
      </c>
      <c r="U212" s="968">
        <v>1.5</v>
      </c>
      <c r="V212" s="968">
        <v>2.1</v>
      </c>
      <c r="W212" s="968"/>
      <c r="X212" s="968"/>
      <c r="Y212" s="968"/>
      <c r="Z212" s="968"/>
      <c r="AA212" s="968">
        <v>0.55000000000000004</v>
      </c>
      <c r="AB212" s="985"/>
      <c r="AD212" s="947"/>
    </row>
    <row r="213" spans="1:30" ht="28.5" thickBot="1" x14ac:dyDescent="0.35">
      <c r="A213" s="1563"/>
      <c r="B213" s="954" t="s">
        <v>601</v>
      </c>
      <c r="C213" s="954">
        <v>4</v>
      </c>
      <c r="D213" s="981">
        <v>0.02</v>
      </c>
      <c r="E213" s="966"/>
      <c r="F213" s="954" t="s">
        <v>110</v>
      </c>
      <c r="G213" s="968">
        <v>0.6</v>
      </c>
      <c r="H213" s="968"/>
      <c r="I213" s="968" t="s">
        <v>396</v>
      </c>
      <c r="J213" s="967" t="s">
        <v>390</v>
      </c>
      <c r="K213" s="968">
        <v>0.8</v>
      </c>
      <c r="L213" s="968">
        <v>0</v>
      </c>
      <c r="M213" s="968"/>
      <c r="N213" s="968" t="s">
        <v>396</v>
      </c>
      <c r="O213" s="968" t="s">
        <v>396</v>
      </c>
      <c r="P213" s="967" t="s">
        <v>392</v>
      </c>
      <c r="Q213" s="968" t="s">
        <v>396</v>
      </c>
      <c r="R213" s="968" t="s">
        <v>396</v>
      </c>
      <c r="S213" s="968"/>
      <c r="T213" s="968">
        <v>9.6999999999999993</v>
      </c>
      <c r="U213" s="968">
        <v>5.4</v>
      </c>
      <c r="V213" s="968">
        <v>8.3000000000000007</v>
      </c>
      <c r="W213" s="968"/>
      <c r="X213" s="968"/>
      <c r="Y213" s="968"/>
      <c r="Z213" s="968"/>
      <c r="AA213" s="968">
        <v>0.55000000000000004</v>
      </c>
      <c r="AB213" s="985"/>
      <c r="AD213" s="947"/>
    </row>
    <row r="214" spans="1:30" thickBot="1" x14ac:dyDescent="0.35">
      <c r="A214" s="1563"/>
      <c r="B214" s="954" t="s">
        <v>602</v>
      </c>
      <c r="C214" s="954">
        <v>4</v>
      </c>
      <c r="D214" s="966">
        <v>3.0000000000000001E-3</v>
      </c>
      <c r="E214" s="966"/>
      <c r="F214" s="954" t="s">
        <v>110</v>
      </c>
      <c r="G214" s="968">
        <v>0.1</v>
      </c>
      <c r="H214" s="968"/>
      <c r="I214" s="968" t="s">
        <v>396</v>
      </c>
      <c r="J214" s="967" t="s">
        <v>390</v>
      </c>
      <c r="K214" s="968">
        <v>0.1</v>
      </c>
      <c r="L214" s="968">
        <v>0</v>
      </c>
      <c r="M214" s="968"/>
      <c r="N214" s="968" t="s">
        <v>396</v>
      </c>
      <c r="O214" s="968" t="s">
        <v>396</v>
      </c>
      <c r="P214" s="967" t="s">
        <v>392</v>
      </c>
      <c r="Q214" s="968" t="s">
        <v>396</v>
      </c>
      <c r="R214" s="968" t="s">
        <v>396</v>
      </c>
      <c r="S214" s="968"/>
      <c r="T214" s="968">
        <v>0.8</v>
      </c>
      <c r="U214" s="968">
        <v>0.5</v>
      </c>
      <c r="V214" s="968">
        <v>0.9</v>
      </c>
      <c r="W214" s="968"/>
      <c r="X214" s="968"/>
      <c r="Y214" s="968"/>
      <c r="Z214" s="968"/>
      <c r="AA214" s="968">
        <v>0.55000000000000004</v>
      </c>
      <c r="AB214" s="985"/>
      <c r="AD214" s="947"/>
    </row>
    <row r="215" spans="1:30" thickBot="1" x14ac:dyDescent="0.35">
      <c r="A215" s="976"/>
      <c r="B215" s="1003"/>
      <c r="C215" s="1003"/>
      <c r="D215" s="1004"/>
      <c r="E215" s="1004"/>
      <c r="F215" s="1003"/>
      <c r="G215" s="999"/>
      <c r="H215" s="999"/>
      <c r="I215" s="999"/>
      <c r="J215" s="999"/>
      <c r="K215" s="999"/>
      <c r="L215" s="999"/>
      <c r="M215" s="999"/>
      <c r="N215" s="999"/>
      <c r="O215" s="999"/>
      <c r="P215" s="1000"/>
      <c r="Q215" s="999"/>
      <c r="R215" s="999"/>
      <c r="S215" s="999"/>
      <c r="T215" s="999"/>
      <c r="U215" s="999"/>
      <c r="V215" s="999"/>
      <c r="W215" s="999"/>
      <c r="X215" s="999"/>
      <c r="Y215" s="999"/>
      <c r="Z215" s="999"/>
      <c r="AA215" s="999"/>
      <c r="AB215" s="985"/>
      <c r="AD215" s="947"/>
    </row>
    <row r="216" spans="1:30" thickBot="1" x14ac:dyDescent="0.35">
      <c r="A216" s="976"/>
      <c r="B216" s="960"/>
      <c r="C216" s="960"/>
      <c r="D216" s="1005"/>
      <c r="E216" s="1005"/>
      <c r="F216" s="960"/>
      <c r="G216" s="968"/>
      <c r="H216" s="968"/>
      <c r="I216" s="968"/>
      <c r="J216" s="968"/>
      <c r="K216" s="968"/>
      <c r="L216" s="968"/>
      <c r="M216" s="968"/>
      <c r="N216" s="968"/>
      <c r="O216" s="968"/>
      <c r="P216" s="967" t="s">
        <v>392</v>
      </c>
      <c r="Q216" s="968"/>
      <c r="R216" s="968"/>
      <c r="S216" s="968"/>
      <c r="T216" s="968"/>
      <c r="U216" s="968"/>
      <c r="V216" s="968"/>
      <c r="W216" s="968"/>
      <c r="X216" s="968"/>
      <c r="Y216" s="968"/>
      <c r="Z216" s="968"/>
      <c r="AA216" s="968"/>
      <c r="AB216" s="985"/>
      <c r="AD216" s="947"/>
    </row>
    <row r="217" spans="1:30" thickBot="1" x14ac:dyDescent="0.35">
      <c r="A217" s="1563" t="s">
        <v>603</v>
      </c>
      <c r="B217" s="954" t="s">
        <v>604</v>
      </c>
      <c r="C217" s="954">
        <v>4</v>
      </c>
      <c r="D217" s="966">
        <v>0.15</v>
      </c>
      <c r="E217" s="966"/>
      <c r="F217" s="954"/>
      <c r="G217" s="968" t="s">
        <v>396</v>
      </c>
      <c r="H217" s="968"/>
      <c r="I217" s="968" t="s">
        <v>396</v>
      </c>
      <c r="J217" s="968"/>
      <c r="K217" s="968" t="s">
        <v>396</v>
      </c>
      <c r="L217" s="968" t="s">
        <v>396</v>
      </c>
      <c r="M217" s="968"/>
      <c r="N217" s="968" t="s">
        <v>396</v>
      </c>
      <c r="O217" s="968" t="s">
        <v>396</v>
      </c>
      <c r="P217" s="967" t="s">
        <v>392</v>
      </c>
      <c r="Q217" s="968">
        <v>0</v>
      </c>
      <c r="R217" s="968">
        <v>0</v>
      </c>
      <c r="S217" s="968"/>
      <c r="T217" s="968">
        <v>15.8</v>
      </c>
      <c r="U217" s="968">
        <v>4.5</v>
      </c>
      <c r="V217" s="968">
        <v>17.600000000000001</v>
      </c>
      <c r="W217" s="968">
        <v>15.1</v>
      </c>
      <c r="X217" s="967">
        <v>4.8</v>
      </c>
      <c r="Y217" s="967">
        <v>18</v>
      </c>
      <c r="Z217" s="968"/>
      <c r="AA217" s="968">
        <v>0.55000000000000004</v>
      </c>
      <c r="AB217" s="969"/>
      <c r="AD217" s="947"/>
    </row>
    <row r="218" spans="1:30" thickBot="1" x14ac:dyDescent="0.35">
      <c r="A218" s="1563"/>
      <c r="B218" s="954" t="s">
        <v>605</v>
      </c>
      <c r="C218" s="954">
        <v>4</v>
      </c>
      <c r="D218" s="966">
        <v>0.05</v>
      </c>
      <c r="E218" s="966"/>
      <c r="F218" s="954"/>
      <c r="G218" s="968" t="s">
        <v>396</v>
      </c>
      <c r="H218" s="968"/>
      <c r="I218" s="968" t="s">
        <v>396</v>
      </c>
      <c r="J218" s="968"/>
      <c r="K218" s="968" t="s">
        <v>396</v>
      </c>
      <c r="L218" s="968" t="s">
        <v>396</v>
      </c>
      <c r="M218" s="968"/>
      <c r="N218" s="968" t="s">
        <v>396</v>
      </c>
      <c r="O218" s="968" t="s">
        <v>396</v>
      </c>
      <c r="P218" s="967" t="s">
        <v>392</v>
      </c>
      <c r="Q218" s="968">
        <v>0</v>
      </c>
      <c r="R218" s="968">
        <v>0</v>
      </c>
      <c r="S218" s="968"/>
      <c r="T218" s="968">
        <v>5.8</v>
      </c>
      <c r="U218" s="968">
        <v>1.7</v>
      </c>
      <c r="V218" s="968">
        <v>6.4</v>
      </c>
      <c r="W218" s="968">
        <v>5.5</v>
      </c>
      <c r="X218" s="967">
        <v>1.8</v>
      </c>
      <c r="Y218" s="967">
        <v>6.6</v>
      </c>
      <c r="Z218" s="968"/>
      <c r="AA218" s="968">
        <v>0.55000000000000004</v>
      </c>
      <c r="AB218" s="969"/>
      <c r="AD218" s="947"/>
    </row>
    <row r="219" spans="1:30" thickBot="1" x14ac:dyDescent="0.35">
      <c r="A219" s="1563"/>
      <c r="B219" s="954" t="s">
        <v>606</v>
      </c>
      <c r="C219" s="954">
        <v>4</v>
      </c>
      <c r="D219" s="966"/>
      <c r="E219" s="966"/>
      <c r="F219" s="954"/>
      <c r="G219" s="968" t="s">
        <v>396</v>
      </c>
      <c r="H219" s="968"/>
      <c r="I219" s="968" t="s">
        <v>396</v>
      </c>
      <c r="J219" s="968"/>
      <c r="K219" s="968" t="s">
        <v>396</v>
      </c>
      <c r="L219" s="968" t="s">
        <v>396</v>
      </c>
      <c r="M219" s="968"/>
      <c r="N219" s="968" t="s">
        <v>396</v>
      </c>
      <c r="O219" s="968" t="s">
        <v>396</v>
      </c>
      <c r="P219" s="967" t="s">
        <v>392</v>
      </c>
      <c r="Q219" s="968">
        <v>0</v>
      </c>
      <c r="R219" s="968">
        <v>0</v>
      </c>
      <c r="S219" s="968"/>
      <c r="T219" s="968">
        <v>22.7</v>
      </c>
      <c r="U219" s="968">
        <v>7.2</v>
      </c>
      <c r="V219" s="968">
        <v>27</v>
      </c>
      <c r="W219" s="968">
        <v>22.7</v>
      </c>
      <c r="X219" s="967">
        <v>7.2</v>
      </c>
      <c r="Y219" s="967">
        <v>27</v>
      </c>
      <c r="Z219" s="968"/>
      <c r="AA219" s="968">
        <v>0.55000000000000004</v>
      </c>
      <c r="AB219" s="969"/>
      <c r="AD219" s="947"/>
    </row>
    <row r="220" spans="1:30" thickBot="1" x14ac:dyDescent="0.35">
      <c r="A220" s="1563"/>
      <c r="B220" s="954" t="s">
        <v>607</v>
      </c>
      <c r="C220" s="954">
        <v>4</v>
      </c>
      <c r="D220" s="966"/>
      <c r="E220" s="966"/>
      <c r="F220" s="954"/>
      <c r="G220" s="968" t="s">
        <v>396</v>
      </c>
      <c r="H220" s="968"/>
      <c r="I220" s="968" t="s">
        <v>396</v>
      </c>
      <c r="J220" s="968"/>
      <c r="K220" s="968" t="s">
        <v>396</v>
      </c>
      <c r="L220" s="968" t="s">
        <v>396</v>
      </c>
      <c r="M220" s="968"/>
      <c r="N220" s="968" t="s">
        <v>396</v>
      </c>
      <c r="O220" s="968" t="s">
        <v>396</v>
      </c>
      <c r="P220" s="967" t="s">
        <v>392</v>
      </c>
      <c r="Q220" s="968">
        <v>0</v>
      </c>
      <c r="R220" s="968">
        <v>0</v>
      </c>
      <c r="S220" s="968"/>
      <c r="T220" s="968">
        <v>8.3000000000000007</v>
      </c>
      <c r="U220" s="968">
        <v>2.7</v>
      </c>
      <c r="V220" s="968">
        <v>9.9</v>
      </c>
      <c r="W220" s="968">
        <v>8.3000000000000007</v>
      </c>
      <c r="X220" s="967">
        <v>2.7</v>
      </c>
      <c r="Y220" s="967">
        <v>9.9</v>
      </c>
      <c r="Z220" s="968"/>
      <c r="AA220" s="968">
        <v>0.55000000000000004</v>
      </c>
      <c r="AB220" s="969"/>
      <c r="AD220" s="947"/>
    </row>
    <row r="221" spans="1:30" thickBot="1" x14ac:dyDescent="0.35">
      <c r="A221" s="976"/>
      <c r="B221" s="954"/>
      <c r="C221" s="954"/>
      <c r="D221" s="966"/>
      <c r="E221" s="966"/>
      <c r="F221" s="954"/>
      <c r="G221" s="968"/>
      <c r="H221" s="968"/>
      <c r="I221" s="968"/>
      <c r="J221" s="968"/>
      <c r="K221" s="968"/>
      <c r="L221" s="968"/>
      <c r="M221" s="968"/>
      <c r="N221" s="968"/>
      <c r="O221" s="968"/>
      <c r="P221" s="967" t="s">
        <v>392</v>
      </c>
      <c r="Q221" s="968"/>
      <c r="R221" s="968"/>
      <c r="S221" s="968"/>
      <c r="T221" s="968"/>
      <c r="U221" s="968"/>
      <c r="V221" s="968"/>
      <c r="W221" s="968"/>
      <c r="X221" s="967"/>
      <c r="Y221" s="967"/>
      <c r="Z221" s="968"/>
      <c r="AA221" s="967"/>
      <c r="AB221" s="969"/>
      <c r="AD221" s="947"/>
    </row>
    <row r="222" spans="1:30" thickBot="1" x14ac:dyDescent="0.35">
      <c r="A222" s="976"/>
      <c r="B222" s="960"/>
      <c r="C222" s="960"/>
      <c r="D222" s="1005"/>
      <c r="E222" s="1005"/>
      <c r="F222" s="960"/>
      <c r="G222" s="968"/>
      <c r="H222" s="968"/>
      <c r="I222" s="968"/>
      <c r="J222" s="968"/>
      <c r="K222" s="968"/>
      <c r="L222" s="968"/>
      <c r="M222" s="968"/>
      <c r="N222" s="968"/>
      <c r="O222" s="968"/>
      <c r="P222" s="967" t="s">
        <v>392</v>
      </c>
      <c r="Q222" s="968"/>
      <c r="R222" s="968"/>
      <c r="S222" s="968"/>
      <c r="T222" s="968"/>
      <c r="U222" s="968"/>
      <c r="V222" s="968"/>
      <c r="W222" s="968"/>
      <c r="X222" s="967"/>
      <c r="Y222" s="967"/>
      <c r="Z222" s="968"/>
      <c r="AA222" s="967"/>
      <c r="AB222" s="969"/>
      <c r="AD222" s="947"/>
    </row>
    <row r="223" spans="1:30" thickBot="1" x14ac:dyDescent="0.35">
      <c r="A223" s="976" t="s">
        <v>608</v>
      </c>
      <c r="B223" s="954" t="s">
        <v>609</v>
      </c>
      <c r="C223" s="954">
        <v>4</v>
      </c>
      <c r="D223" s="966" t="s">
        <v>664</v>
      </c>
      <c r="E223" s="966"/>
      <c r="F223" s="954"/>
      <c r="G223" s="968" t="s">
        <v>396</v>
      </c>
      <c r="H223" s="968"/>
      <c r="I223" s="968" t="s">
        <v>396</v>
      </c>
      <c r="J223" s="968"/>
      <c r="K223" s="968" t="s">
        <v>396</v>
      </c>
      <c r="L223" s="968" t="s">
        <v>396</v>
      </c>
      <c r="M223" s="968"/>
      <c r="N223" s="968" t="s">
        <v>396</v>
      </c>
      <c r="O223" s="968" t="s">
        <v>396</v>
      </c>
      <c r="P223" s="967" t="s">
        <v>392</v>
      </c>
      <c r="Q223" s="968">
        <v>3.4</v>
      </c>
      <c r="R223" s="968">
        <v>0</v>
      </c>
      <c r="S223" s="968"/>
      <c r="T223" s="968">
        <v>22.7</v>
      </c>
      <c r="U223" s="968">
        <v>7.2</v>
      </c>
      <c r="V223" s="968">
        <v>27</v>
      </c>
      <c r="W223" s="968"/>
      <c r="X223" s="968"/>
      <c r="Y223" s="968"/>
      <c r="Z223" s="968"/>
      <c r="AA223" s="968">
        <v>0.55000000000000004</v>
      </c>
      <c r="AB223" s="985"/>
      <c r="AD223" s="947"/>
    </row>
    <row r="224" spans="1:30" thickBot="1" x14ac:dyDescent="0.35">
      <c r="A224" s="976"/>
      <c r="B224" s="968"/>
      <c r="C224" s="968"/>
      <c r="D224" s="968"/>
      <c r="E224" s="968"/>
      <c r="F224" s="968"/>
      <c r="G224" s="1006"/>
      <c r="H224" s="1006"/>
      <c r="I224" s="1006"/>
      <c r="J224" s="1006"/>
      <c r="K224" s="1006"/>
      <c r="L224" s="1006"/>
      <c r="M224" s="1006"/>
      <c r="N224" s="1006"/>
      <c r="O224" s="1006"/>
      <c r="P224" s="1006"/>
      <c r="Q224" s="1006"/>
      <c r="R224" s="1006"/>
      <c r="S224" s="1006"/>
      <c r="T224" s="1006"/>
      <c r="U224" s="1006"/>
      <c r="V224" s="1006"/>
      <c r="W224" s="1006"/>
      <c r="X224" s="1006"/>
      <c r="Y224" s="1006"/>
      <c r="Z224" s="1006"/>
      <c r="AA224" s="1006"/>
      <c r="AD224" s="947"/>
    </row>
    <row r="225" spans="1:30" thickBot="1" x14ac:dyDescent="0.35">
      <c r="A225" s="976"/>
      <c r="B225" s="968"/>
      <c r="C225" s="968"/>
      <c r="D225" s="968"/>
      <c r="E225" s="968"/>
      <c r="F225" s="968"/>
      <c r="G225" s="1006"/>
      <c r="H225" s="1006"/>
      <c r="I225" s="1006"/>
      <c r="J225" s="1006"/>
      <c r="K225" s="1006"/>
      <c r="L225" s="1006"/>
      <c r="M225" s="1006"/>
      <c r="N225" s="1006"/>
      <c r="O225" s="1006"/>
      <c r="P225" s="1006"/>
      <c r="Q225" s="1006"/>
      <c r="R225" s="1006"/>
      <c r="S225" s="1006"/>
      <c r="T225" s="1006"/>
      <c r="U225" s="1006"/>
      <c r="V225" s="1006"/>
      <c r="W225" s="1006"/>
      <c r="X225" s="1006"/>
      <c r="Y225" s="1006"/>
      <c r="Z225" s="1006"/>
      <c r="AA225" s="1006"/>
      <c r="AD225" s="947"/>
    </row>
    <row r="226" spans="1:30" thickBot="1" x14ac:dyDescent="0.35">
      <c r="A226" s="976"/>
      <c r="B226" s="968"/>
      <c r="C226" s="968"/>
      <c r="D226" s="968"/>
      <c r="E226" s="968"/>
      <c r="F226" s="968"/>
      <c r="G226" s="1006"/>
      <c r="H226" s="1006"/>
      <c r="I226" s="1006"/>
      <c r="J226" s="1006"/>
      <c r="K226" s="1006"/>
      <c r="L226" s="1006"/>
      <c r="M226" s="1006"/>
      <c r="N226" s="1006"/>
      <c r="O226" s="1006"/>
      <c r="P226" s="1006"/>
      <c r="Q226" s="1006"/>
      <c r="R226" s="1006"/>
      <c r="S226" s="1006"/>
      <c r="T226" s="1006"/>
      <c r="U226" s="1006"/>
      <c r="V226" s="1006"/>
      <c r="W226" s="1006"/>
      <c r="X226" s="1006"/>
      <c r="Y226" s="1006"/>
      <c r="Z226" s="1006"/>
      <c r="AA226" s="1006"/>
      <c r="AD226" s="947"/>
    </row>
    <row r="227" spans="1:30" thickBot="1" x14ac:dyDescent="0.35">
      <c r="A227" s="976"/>
      <c r="B227" s="968"/>
      <c r="C227" s="968"/>
      <c r="D227" s="968"/>
      <c r="E227" s="968"/>
      <c r="F227" s="968"/>
      <c r="G227" s="1006"/>
      <c r="H227" s="1006"/>
      <c r="I227" s="1006"/>
      <c r="J227" s="1006"/>
      <c r="K227" s="1006"/>
      <c r="L227" s="1006"/>
      <c r="M227" s="1006"/>
      <c r="N227" s="1006"/>
      <c r="O227" s="1006"/>
      <c r="P227" s="1006"/>
      <c r="Q227" s="1006"/>
      <c r="R227" s="1006"/>
      <c r="S227" s="1006"/>
      <c r="T227" s="1006"/>
      <c r="U227" s="1006"/>
      <c r="V227" s="1006"/>
      <c r="W227" s="1006"/>
      <c r="X227" s="1006"/>
      <c r="Y227" s="1006"/>
      <c r="Z227" s="1006"/>
      <c r="AA227" s="1006"/>
      <c r="AD227" s="947"/>
    </row>
    <row r="228" spans="1:30" thickBot="1" x14ac:dyDescent="0.35">
      <c r="A228" s="976"/>
      <c r="B228" s="968"/>
      <c r="C228" s="968"/>
      <c r="D228" s="968"/>
      <c r="E228" s="968"/>
      <c r="F228" s="968"/>
      <c r="G228" s="1006"/>
      <c r="H228" s="1006"/>
      <c r="I228" s="1006"/>
      <c r="J228" s="1006"/>
      <c r="K228" s="1006"/>
      <c r="L228" s="1006"/>
      <c r="M228" s="1006"/>
      <c r="N228" s="1006"/>
      <c r="O228" s="1006"/>
      <c r="P228" s="1006"/>
      <c r="Q228" s="1006"/>
      <c r="R228" s="1006"/>
      <c r="S228" s="1006"/>
      <c r="T228" s="1006"/>
      <c r="U228" s="1006"/>
      <c r="V228" s="1006"/>
      <c r="W228" s="1006"/>
      <c r="X228" s="1006"/>
      <c r="Y228" s="1006"/>
      <c r="Z228" s="1006"/>
      <c r="AA228" s="1006"/>
      <c r="AD228" s="947"/>
    </row>
    <row r="229" spans="1:30" thickBot="1" x14ac:dyDescent="0.35">
      <c r="A229" s="1007"/>
      <c r="B229" s="951"/>
      <c r="C229" s="985"/>
      <c r="D229" s="951"/>
      <c r="E229" s="951"/>
      <c r="F229" s="951"/>
      <c r="G229" s="951"/>
      <c r="H229" s="951"/>
      <c r="I229" s="951"/>
      <c r="J229" s="951"/>
      <c r="K229" s="951"/>
      <c r="L229" s="951"/>
      <c r="M229" s="951"/>
      <c r="N229" s="951"/>
      <c r="O229" s="951"/>
      <c r="P229" s="951"/>
      <c r="Q229" s="951"/>
      <c r="R229" s="951"/>
      <c r="S229" s="951"/>
      <c r="T229" s="951"/>
      <c r="U229" s="951"/>
      <c r="V229" s="951"/>
      <c r="W229" s="951"/>
      <c r="X229" s="951"/>
      <c r="Y229" s="951"/>
      <c r="AD229" s="947"/>
    </row>
    <row r="230" spans="1:30" thickBot="1" x14ac:dyDescent="0.35">
      <c r="A230" s="1007"/>
      <c r="B230" s="951"/>
      <c r="C230" s="985"/>
      <c r="D230" s="951"/>
      <c r="E230" s="951"/>
      <c r="F230" s="951"/>
      <c r="G230" s="951"/>
      <c r="H230" s="951"/>
      <c r="I230" s="951"/>
      <c r="J230" s="951"/>
      <c r="K230" s="951"/>
      <c r="L230" s="951"/>
      <c r="M230" s="951"/>
      <c r="N230" s="951"/>
      <c r="O230" s="951"/>
      <c r="P230" s="951"/>
      <c r="Q230" s="951"/>
      <c r="R230" s="951"/>
      <c r="S230" s="951"/>
      <c r="T230" s="951"/>
      <c r="U230" s="951"/>
      <c r="V230" s="951"/>
      <c r="W230" s="951"/>
      <c r="X230" s="951"/>
      <c r="Y230" s="951"/>
      <c r="AD230" s="947"/>
    </row>
    <row r="231" spans="1:30" thickBot="1" x14ac:dyDescent="0.35">
      <c r="A231" s="1007"/>
      <c r="B231" s="951"/>
      <c r="C231" s="985"/>
      <c r="D231" s="951"/>
      <c r="E231" s="951"/>
      <c r="F231" s="951"/>
      <c r="G231" s="951"/>
      <c r="H231" s="951"/>
      <c r="I231" s="951"/>
      <c r="J231" s="951"/>
      <c r="K231" s="951"/>
      <c r="L231" s="951"/>
      <c r="M231" s="951"/>
      <c r="N231" s="951"/>
      <c r="O231" s="951"/>
      <c r="P231" s="951"/>
      <c r="Q231" s="951"/>
      <c r="R231" s="951"/>
      <c r="S231" s="951"/>
      <c r="T231" s="951"/>
      <c r="U231" s="951"/>
      <c r="V231" s="951"/>
      <c r="W231" s="951"/>
      <c r="X231" s="951"/>
      <c r="Y231" s="951"/>
      <c r="AD231" s="947"/>
    </row>
    <row r="232" spans="1:30" thickBot="1" x14ac:dyDescent="0.35">
      <c r="A232" s="1007"/>
      <c r="B232" s="951"/>
      <c r="C232" s="985"/>
      <c r="D232" s="951"/>
      <c r="E232" s="951"/>
      <c r="F232" s="951"/>
      <c r="G232" s="951"/>
      <c r="H232" s="951"/>
      <c r="I232" s="951"/>
      <c r="J232" s="951"/>
      <c r="K232" s="951"/>
      <c r="L232" s="951"/>
      <c r="M232" s="951"/>
      <c r="N232" s="951"/>
      <c r="O232" s="951"/>
      <c r="P232" s="951"/>
      <c r="Q232" s="951"/>
      <c r="R232" s="951"/>
      <c r="S232" s="951"/>
      <c r="T232" s="951"/>
      <c r="U232" s="951"/>
      <c r="V232" s="951"/>
      <c r="W232" s="951"/>
      <c r="X232" s="951"/>
      <c r="Y232" s="951"/>
      <c r="AD232" s="947"/>
    </row>
    <row r="233" spans="1:30" thickBot="1" x14ac:dyDescent="0.35">
      <c r="A233" s="1007"/>
      <c r="B233" s="951"/>
      <c r="C233" s="985"/>
      <c r="D233" s="951"/>
      <c r="E233" s="951"/>
      <c r="F233" s="951"/>
      <c r="G233" s="951"/>
      <c r="H233" s="951"/>
      <c r="I233" s="951"/>
      <c r="J233" s="951"/>
      <c r="K233" s="951"/>
      <c r="L233" s="951"/>
      <c r="M233" s="951"/>
      <c r="N233" s="951"/>
      <c r="O233" s="951"/>
      <c r="P233" s="951"/>
      <c r="Q233" s="951"/>
      <c r="R233" s="951"/>
      <c r="S233" s="951"/>
      <c r="T233" s="951"/>
      <c r="U233" s="951"/>
      <c r="V233" s="951"/>
      <c r="W233" s="951"/>
      <c r="X233" s="951"/>
      <c r="Y233" s="951"/>
      <c r="AD233" s="947"/>
    </row>
    <row r="234" spans="1:30" thickBot="1" x14ac:dyDescent="0.35">
      <c r="A234" s="1007"/>
      <c r="B234" s="951"/>
      <c r="C234" s="985"/>
      <c r="D234" s="951"/>
      <c r="E234" s="951"/>
      <c r="F234" s="951"/>
      <c r="G234" s="951"/>
      <c r="H234" s="951"/>
      <c r="I234" s="951"/>
      <c r="J234" s="951"/>
      <c r="K234" s="951"/>
      <c r="L234" s="951"/>
      <c r="M234" s="951"/>
      <c r="N234" s="951"/>
      <c r="O234" s="951"/>
      <c r="P234" s="951"/>
      <c r="Q234" s="951"/>
      <c r="R234" s="951"/>
      <c r="S234" s="951"/>
      <c r="T234" s="951"/>
      <c r="U234" s="951"/>
      <c r="V234" s="951"/>
      <c r="W234" s="951"/>
      <c r="X234" s="951"/>
      <c r="Y234" s="951"/>
      <c r="AD234" s="947"/>
    </row>
    <row r="235" spans="1:30" thickBot="1" x14ac:dyDescent="0.35">
      <c r="A235" s="1007"/>
      <c r="B235" s="951"/>
      <c r="C235" s="985"/>
      <c r="D235" s="951"/>
      <c r="E235" s="951"/>
      <c r="F235" s="951"/>
      <c r="G235" s="951"/>
      <c r="H235" s="951"/>
      <c r="I235" s="951"/>
      <c r="J235" s="951"/>
      <c r="K235" s="951"/>
      <c r="L235" s="951"/>
      <c r="M235" s="951"/>
      <c r="N235" s="951"/>
      <c r="O235" s="951"/>
      <c r="P235" s="951"/>
      <c r="Q235" s="951"/>
      <c r="R235" s="951"/>
      <c r="S235" s="951"/>
      <c r="T235" s="951"/>
      <c r="U235" s="951"/>
      <c r="V235" s="951"/>
      <c r="W235" s="951"/>
      <c r="X235" s="951"/>
      <c r="Y235" s="951"/>
      <c r="AD235" s="947"/>
    </row>
    <row r="236" spans="1:30" thickBot="1" x14ac:dyDescent="0.35">
      <c r="A236" s="1007"/>
      <c r="B236" s="951"/>
      <c r="C236" s="985"/>
      <c r="D236" s="951"/>
      <c r="E236" s="951"/>
      <c r="F236" s="951"/>
      <c r="G236" s="951"/>
      <c r="H236" s="951"/>
      <c r="I236" s="951"/>
      <c r="J236" s="951"/>
      <c r="K236" s="951"/>
      <c r="L236" s="951"/>
      <c r="M236" s="951"/>
      <c r="N236" s="951"/>
      <c r="O236" s="951"/>
      <c r="P236" s="951"/>
      <c r="Q236" s="951"/>
      <c r="R236" s="951"/>
      <c r="S236" s="951"/>
      <c r="T236" s="951"/>
      <c r="U236" s="951"/>
      <c r="V236" s="951"/>
      <c r="W236" s="951"/>
      <c r="X236" s="951"/>
      <c r="Y236" s="951"/>
      <c r="AD236" s="947"/>
    </row>
    <row r="237" spans="1:30" thickBot="1" x14ac:dyDescent="0.35">
      <c r="A237" s="1007"/>
      <c r="B237" s="951"/>
      <c r="C237" s="985"/>
      <c r="D237" s="951"/>
      <c r="E237" s="951"/>
      <c r="F237" s="951"/>
      <c r="G237" s="951"/>
      <c r="H237" s="951"/>
      <c r="I237" s="951"/>
      <c r="J237" s="951"/>
      <c r="K237" s="951"/>
      <c r="L237" s="951"/>
      <c r="M237" s="951"/>
      <c r="N237" s="951"/>
      <c r="O237" s="951"/>
      <c r="P237" s="951"/>
      <c r="Q237" s="951"/>
      <c r="R237" s="951"/>
      <c r="S237" s="951"/>
      <c r="T237" s="951"/>
      <c r="U237" s="951"/>
      <c r="V237" s="951"/>
      <c r="W237" s="951"/>
      <c r="X237" s="951"/>
      <c r="Y237" s="951"/>
      <c r="AD237" s="947"/>
    </row>
    <row r="238" spans="1:30" thickBot="1" x14ac:dyDescent="0.35">
      <c r="A238" s="1007"/>
      <c r="B238" s="951"/>
      <c r="C238" s="985"/>
      <c r="D238" s="951"/>
      <c r="E238" s="951"/>
      <c r="F238" s="951"/>
      <c r="G238" s="951"/>
      <c r="H238" s="951"/>
      <c r="I238" s="951"/>
      <c r="J238" s="951"/>
      <c r="K238" s="951"/>
      <c r="L238" s="951"/>
      <c r="M238" s="951"/>
      <c r="N238" s="951"/>
      <c r="O238" s="951"/>
      <c r="P238" s="951"/>
      <c r="Q238" s="951"/>
      <c r="R238" s="951"/>
      <c r="S238" s="951"/>
      <c r="T238" s="951"/>
      <c r="U238" s="951"/>
      <c r="V238" s="951"/>
      <c r="W238" s="951"/>
      <c r="X238" s="951"/>
      <c r="Y238" s="951"/>
      <c r="AD238" s="947"/>
    </row>
    <row r="239" spans="1:30" thickBot="1" x14ac:dyDescent="0.35">
      <c r="A239" s="1007"/>
      <c r="B239" s="951"/>
      <c r="C239" s="985"/>
      <c r="D239" s="951"/>
      <c r="E239" s="951"/>
      <c r="F239" s="951"/>
      <c r="G239" s="951"/>
      <c r="H239" s="951"/>
      <c r="I239" s="951"/>
      <c r="J239" s="951"/>
      <c r="K239" s="951"/>
      <c r="L239" s="951"/>
      <c r="M239" s="951"/>
      <c r="N239" s="951"/>
      <c r="O239" s="951"/>
      <c r="P239" s="951"/>
      <c r="Q239" s="951"/>
      <c r="R239" s="951"/>
      <c r="S239" s="951"/>
      <c r="T239" s="951"/>
      <c r="U239" s="951"/>
      <c r="V239" s="951"/>
      <c r="W239" s="951"/>
      <c r="X239" s="951"/>
      <c r="Y239" s="951"/>
      <c r="AD239" s="947"/>
    </row>
    <row r="240" spans="1:30" thickBot="1" x14ac:dyDescent="0.35">
      <c r="A240" s="1007"/>
      <c r="B240" s="951"/>
      <c r="C240" s="985"/>
      <c r="D240" s="951"/>
      <c r="E240" s="951"/>
      <c r="F240" s="951"/>
      <c r="G240" s="951"/>
      <c r="H240" s="951"/>
      <c r="I240" s="951"/>
      <c r="J240" s="951"/>
      <c r="K240" s="951"/>
      <c r="L240" s="951"/>
      <c r="M240" s="951"/>
      <c r="N240" s="951"/>
      <c r="O240" s="951"/>
      <c r="P240" s="951"/>
      <c r="Q240" s="951"/>
      <c r="R240" s="951"/>
      <c r="S240" s="951"/>
      <c r="T240" s="951"/>
      <c r="U240" s="951"/>
      <c r="V240" s="951"/>
      <c r="W240" s="951"/>
      <c r="X240" s="951"/>
      <c r="Y240" s="951"/>
      <c r="AD240" s="947"/>
    </row>
    <row r="241" spans="1:30" thickBot="1" x14ac:dyDescent="0.35">
      <c r="A241" s="1007"/>
      <c r="B241" s="951"/>
      <c r="C241" s="985"/>
      <c r="D241" s="951"/>
      <c r="E241" s="951"/>
      <c r="F241" s="951"/>
      <c r="G241" s="951"/>
      <c r="H241" s="951"/>
      <c r="I241" s="951"/>
      <c r="J241" s="951"/>
      <c r="K241" s="951"/>
      <c r="L241" s="951"/>
      <c r="M241" s="951"/>
      <c r="N241" s="951"/>
      <c r="O241" s="951"/>
      <c r="P241" s="951"/>
      <c r="Q241" s="951"/>
      <c r="R241" s="951"/>
      <c r="S241" s="951"/>
      <c r="T241" s="951"/>
      <c r="U241" s="951"/>
      <c r="V241" s="951"/>
      <c r="W241" s="951"/>
      <c r="X241" s="951"/>
      <c r="Y241" s="951"/>
      <c r="AD241" s="947"/>
    </row>
    <row r="242" spans="1:30" thickBot="1" x14ac:dyDescent="0.35">
      <c r="A242" s="1007"/>
      <c r="B242" s="951"/>
      <c r="C242" s="985"/>
      <c r="D242" s="951"/>
      <c r="E242" s="951"/>
      <c r="F242" s="951"/>
      <c r="G242" s="951"/>
      <c r="H242" s="951"/>
      <c r="I242" s="951"/>
      <c r="J242" s="951"/>
      <c r="K242" s="951"/>
      <c r="L242" s="951"/>
      <c r="M242" s="951"/>
      <c r="N242" s="951"/>
      <c r="O242" s="951"/>
      <c r="P242" s="951"/>
      <c r="Q242" s="951"/>
      <c r="R242" s="951"/>
      <c r="S242" s="951"/>
      <c r="T242" s="951"/>
      <c r="U242" s="951"/>
      <c r="V242" s="951"/>
      <c r="W242" s="951"/>
      <c r="X242" s="951"/>
      <c r="Y242" s="951"/>
      <c r="AD242" s="947"/>
    </row>
    <row r="243" spans="1:30" thickBot="1" x14ac:dyDescent="0.35">
      <c r="A243" s="1007"/>
      <c r="B243" s="951"/>
      <c r="C243" s="985"/>
      <c r="D243" s="951"/>
      <c r="E243" s="951"/>
      <c r="F243" s="951"/>
      <c r="G243" s="951"/>
      <c r="H243" s="951"/>
      <c r="I243" s="951"/>
      <c r="J243" s="951"/>
      <c r="K243" s="951"/>
      <c r="L243" s="951"/>
      <c r="M243" s="951"/>
      <c r="N243" s="951"/>
      <c r="O243" s="951"/>
      <c r="P243" s="951"/>
      <c r="Q243" s="951"/>
      <c r="R243" s="951"/>
      <c r="S243" s="951"/>
      <c r="T243" s="951"/>
      <c r="U243" s="951"/>
      <c r="V243" s="951"/>
      <c r="W243" s="951"/>
      <c r="X243" s="951"/>
      <c r="Y243" s="951"/>
      <c r="AD243" s="947"/>
    </row>
    <row r="244" spans="1:30" thickBot="1" x14ac:dyDescent="0.35">
      <c r="A244" s="1007"/>
      <c r="B244" s="951"/>
      <c r="C244" s="985"/>
      <c r="D244" s="951"/>
      <c r="E244" s="951"/>
      <c r="F244" s="951"/>
      <c r="G244" s="951"/>
      <c r="H244" s="951"/>
      <c r="I244" s="951"/>
      <c r="J244" s="951"/>
      <c r="K244" s="951"/>
      <c r="L244" s="951"/>
      <c r="M244" s="951"/>
      <c r="N244" s="951"/>
      <c r="O244" s="951"/>
      <c r="P244" s="951"/>
      <c r="Q244" s="951"/>
      <c r="R244" s="951"/>
      <c r="S244" s="951"/>
      <c r="T244" s="951"/>
      <c r="U244" s="951"/>
      <c r="V244" s="951"/>
      <c r="W244" s="951"/>
      <c r="X244" s="951"/>
      <c r="Y244" s="951"/>
      <c r="AD244" s="947"/>
    </row>
    <row r="245" spans="1:30" thickBot="1" x14ac:dyDescent="0.35">
      <c r="A245" s="1007"/>
      <c r="B245" s="951"/>
      <c r="C245" s="985"/>
      <c r="D245" s="951"/>
      <c r="E245" s="951"/>
      <c r="F245" s="951"/>
      <c r="G245" s="951"/>
      <c r="H245" s="951"/>
      <c r="I245" s="951"/>
      <c r="J245" s="951"/>
      <c r="K245" s="951"/>
      <c r="L245" s="951"/>
      <c r="M245" s="951"/>
      <c r="N245" s="951"/>
      <c r="O245" s="951"/>
      <c r="P245" s="951"/>
      <c r="Q245" s="951"/>
      <c r="R245" s="951"/>
      <c r="S245" s="951"/>
      <c r="T245" s="951"/>
      <c r="U245" s="951"/>
      <c r="V245" s="951"/>
      <c r="W245" s="951"/>
      <c r="X245" s="951"/>
      <c r="Y245" s="951"/>
      <c r="AD245" s="947"/>
    </row>
    <row r="246" spans="1:30" thickBot="1" x14ac:dyDescent="0.35">
      <c r="A246" s="1007"/>
      <c r="B246" s="951"/>
      <c r="C246" s="985"/>
      <c r="D246" s="951"/>
      <c r="E246" s="951"/>
      <c r="F246" s="951"/>
      <c r="G246" s="951"/>
      <c r="H246" s="951"/>
      <c r="I246" s="951"/>
      <c r="J246" s="951"/>
      <c r="K246" s="951"/>
      <c r="L246" s="951"/>
      <c r="M246" s="951"/>
      <c r="N246" s="951"/>
      <c r="O246" s="951"/>
      <c r="P246" s="951"/>
      <c r="Q246" s="951"/>
      <c r="R246" s="951"/>
      <c r="S246" s="951"/>
      <c r="T246" s="951"/>
      <c r="U246" s="951"/>
      <c r="V246" s="951"/>
      <c r="W246" s="951"/>
      <c r="X246" s="951"/>
      <c r="Y246" s="951"/>
      <c r="AD246" s="947"/>
    </row>
    <row r="247" spans="1:30" thickBot="1" x14ac:dyDescent="0.35">
      <c r="A247" s="1007"/>
      <c r="B247" s="951"/>
      <c r="C247" s="985"/>
      <c r="D247" s="951"/>
      <c r="E247" s="951"/>
      <c r="F247" s="951"/>
      <c r="G247" s="951"/>
      <c r="H247" s="951"/>
      <c r="I247" s="951"/>
      <c r="J247" s="951"/>
      <c r="K247" s="951"/>
      <c r="L247" s="951"/>
      <c r="M247" s="951"/>
      <c r="N247" s="951"/>
      <c r="O247" s="951"/>
      <c r="P247" s="951"/>
      <c r="Q247" s="951"/>
      <c r="R247" s="951"/>
      <c r="S247" s="951"/>
      <c r="T247" s="951"/>
      <c r="U247" s="951"/>
      <c r="V247" s="951"/>
      <c r="W247" s="951"/>
      <c r="X247" s="951"/>
      <c r="Y247" s="951"/>
      <c r="AD247" s="947"/>
    </row>
    <row r="248" spans="1:30" thickBot="1" x14ac:dyDescent="0.35">
      <c r="A248" s="1007"/>
      <c r="B248" s="951"/>
      <c r="C248" s="985"/>
      <c r="D248" s="951"/>
      <c r="E248" s="951"/>
      <c r="F248" s="951"/>
      <c r="G248" s="951"/>
      <c r="H248" s="951"/>
      <c r="I248" s="951"/>
      <c r="J248" s="951"/>
      <c r="K248" s="951"/>
      <c r="L248" s="951"/>
      <c r="M248" s="951"/>
      <c r="N248" s="951"/>
      <c r="O248" s="951"/>
      <c r="P248" s="951"/>
      <c r="Q248" s="951"/>
      <c r="R248" s="951"/>
      <c r="S248" s="951"/>
      <c r="T248" s="951"/>
      <c r="U248" s="951"/>
      <c r="V248" s="951"/>
      <c r="W248" s="951"/>
      <c r="X248" s="951"/>
      <c r="Y248" s="951"/>
      <c r="AD248" s="947"/>
    </row>
    <row r="249" spans="1:30" thickBot="1" x14ac:dyDescent="0.35">
      <c r="A249" s="1007"/>
      <c r="B249" s="951"/>
      <c r="C249" s="985"/>
      <c r="D249" s="951"/>
      <c r="E249" s="951"/>
      <c r="F249" s="951"/>
      <c r="G249" s="951"/>
      <c r="H249" s="951"/>
      <c r="I249" s="951"/>
      <c r="J249" s="951"/>
      <c r="K249" s="951"/>
      <c r="L249" s="951"/>
      <c r="M249" s="951"/>
      <c r="N249" s="951"/>
      <c r="O249" s="951"/>
      <c r="P249" s="951"/>
      <c r="Q249" s="951"/>
      <c r="R249" s="951"/>
      <c r="S249" s="951"/>
      <c r="T249" s="951"/>
      <c r="U249" s="951"/>
      <c r="V249" s="951"/>
      <c r="W249" s="951"/>
      <c r="X249" s="951"/>
      <c r="Y249" s="951"/>
      <c r="AD249" s="947"/>
    </row>
    <row r="250" spans="1:30" thickBot="1" x14ac:dyDescent="0.35">
      <c r="A250" s="1007"/>
      <c r="B250" s="951"/>
      <c r="C250" s="985"/>
      <c r="D250" s="951"/>
      <c r="E250" s="951"/>
      <c r="F250" s="951"/>
      <c r="G250" s="951"/>
      <c r="H250" s="951"/>
      <c r="I250" s="951"/>
      <c r="J250" s="951"/>
      <c r="K250" s="951"/>
      <c r="L250" s="951"/>
      <c r="M250" s="951"/>
      <c r="N250" s="951"/>
      <c r="O250" s="951"/>
      <c r="P250" s="951"/>
      <c r="Q250" s="951"/>
      <c r="R250" s="951"/>
      <c r="S250" s="951"/>
      <c r="T250" s="951"/>
      <c r="U250" s="951"/>
      <c r="V250" s="951"/>
      <c r="W250" s="951"/>
      <c r="X250" s="951"/>
      <c r="Y250" s="951"/>
      <c r="AD250" s="947"/>
    </row>
    <row r="251" spans="1:30" thickBot="1" x14ac:dyDescent="0.35">
      <c r="A251" s="1007"/>
      <c r="B251" s="951"/>
      <c r="C251" s="985"/>
      <c r="D251" s="951"/>
      <c r="E251" s="951"/>
      <c r="F251" s="951"/>
      <c r="G251" s="951"/>
      <c r="H251" s="951"/>
      <c r="I251" s="951"/>
      <c r="J251" s="951"/>
      <c r="K251" s="951"/>
      <c r="L251" s="951"/>
      <c r="M251" s="951"/>
      <c r="N251" s="951"/>
      <c r="O251" s="951"/>
      <c r="P251" s="951"/>
      <c r="Q251" s="951"/>
      <c r="R251" s="951"/>
      <c r="S251" s="951"/>
      <c r="T251" s="951"/>
      <c r="U251" s="951"/>
      <c r="V251" s="951"/>
      <c r="W251" s="951"/>
      <c r="X251" s="951"/>
      <c r="Y251" s="951"/>
      <c r="AD251" s="947"/>
    </row>
    <row r="252" spans="1:30" thickBot="1" x14ac:dyDescent="0.35">
      <c r="A252" s="1007"/>
      <c r="B252" s="951"/>
      <c r="C252" s="985"/>
      <c r="D252" s="951"/>
      <c r="E252" s="951"/>
      <c r="F252" s="951"/>
      <c r="G252" s="951"/>
      <c r="H252" s="951"/>
      <c r="I252" s="951"/>
      <c r="J252" s="951"/>
      <c r="K252" s="951"/>
      <c r="L252" s="951"/>
      <c r="M252" s="951"/>
      <c r="N252" s="951"/>
      <c r="O252" s="951"/>
      <c r="P252" s="951"/>
      <c r="Q252" s="951"/>
      <c r="R252" s="951"/>
      <c r="S252" s="951"/>
      <c r="T252" s="951"/>
      <c r="U252" s="951"/>
      <c r="V252" s="951"/>
      <c r="W252" s="951"/>
      <c r="X252" s="951"/>
      <c r="Y252" s="951"/>
      <c r="AD252" s="947"/>
    </row>
    <row r="253" spans="1:30" thickBot="1" x14ac:dyDescent="0.35">
      <c r="A253" s="1007"/>
      <c r="B253" s="951"/>
      <c r="C253" s="985"/>
      <c r="D253" s="951"/>
      <c r="E253" s="951"/>
      <c r="F253" s="951"/>
      <c r="G253" s="951"/>
      <c r="H253" s="951"/>
      <c r="I253" s="951"/>
      <c r="J253" s="951"/>
      <c r="K253" s="951"/>
      <c r="L253" s="951"/>
      <c r="M253" s="951"/>
      <c r="N253" s="951"/>
      <c r="O253" s="951"/>
      <c r="P253" s="951"/>
      <c r="Q253" s="951"/>
      <c r="R253" s="951"/>
      <c r="S253" s="951"/>
      <c r="T253" s="951"/>
      <c r="U253" s="951"/>
      <c r="V253" s="951"/>
      <c r="W253" s="951"/>
      <c r="X253" s="951"/>
      <c r="Y253" s="951"/>
      <c r="AD253" s="947"/>
    </row>
    <row r="254" spans="1:30" thickBot="1" x14ac:dyDescent="0.35">
      <c r="A254" s="1007"/>
      <c r="B254" s="951"/>
      <c r="C254" s="985"/>
      <c r="D254" s="951"/>
      <c r="E254" s="951"/>
      <c r="F254" s="951"/>
      <c r="G254" s="951"/>
      <c r="H254" s="951"/>
      <c r="I254" s="951"/>
      <c r="J254" s="951"/>
      <c r="K254" s="951"/>
      <c r="L254" s="951"/>
      <c r="M254" s="951"/>
      <c r="N254" s="951"/>
      <c r="O254" s="951"/>
      <c r="P254" s="951"/>
      <c r="Q254" s="951"/>
      <c r="R254" s="951"/>
      <c r="S254" s="951"/>
      <c r="T254" s="951"/>
      <c r="U254" s="951"/>
      <c r="V254" s="951"/>
      <c r="W254" s="951"/>
      <c r="X254" s="951"/>
      <c r="Y254" s="951"/>
      <c r="AD254" s="947"/>
    </row>
    <row r="255" spans="1:30" thickBot="1" x14ac:dyDescent="0.35">
      <c r="A255" s="1007"/>
      <c r="B255" s="951"/>
      <c r="C255" s="985"/>
      <c r="D255" s="951"/>
      <c r="E255" s="951"/>
      <c r="F255" s="951"/>
      <c r="G255" s="951"/>
      <c r="H255" s="951"/>
      <c r="I255" s="951"/>
      <c r="J255" s="951"/>
      <c r="K255" s="951"/>
      <c r="L255" s="951"/>
      <c r="M255" s="951"/>
      <c r="N255" s="951"/>
      <c r="O255" s="951"/>
      <c r="P255" s="951"/>
      <c r="Q255" s="951"/>
      <c r="R255" s="951"/>
      <c r="S255" s="951"/>
      <c r="T255" s="951"/>
      <c r="U255" s="951"/>
      <c r="V255" s="951"/>
      <c r="W255" s="951"/>
      <c r="X255" s="951"/>
      <c r="Y255" s="951"/>
      <c r="AD255" s="947"/>
    </row>
    <row r="256" spans="1:30" thickBot="1" x14ac:dyDescent="0.35">
      <c r="A256" s="1007"/>
      <c r="B256" s="951"/>
      <c r="C256" s="985"/>
      <c r="D256" s="951"/>
      <c r="E256" s="951"/>
      <c r="F256" s="951"/>
      <c r="G256" s="951"/>
      <c r="H256" s="951"/>
      <c r="I256" s="951"/>
      <c r="J256" s="951"/>
      <c r="K256" s="951"/>
      <c r="L256" s="951"/>
      <c r="M256" s="951"/>
      <c r="N256" s="951"/>
      <c r="O256" s="951"/>
      <c r="P256" s="951"/>
      <c r="Q256" s="951"/>
      <c r="R256" s="951"/>
      <c r="S256" s="951"/>
      <c r="T256" s="951"/>
      <c r="U256" s="951"/>
      <c r="V256" s="951"/>
      <c r="W256" s="951"/>
      <c r="X256" s="951"/>
      <c r="Y256" s="951"/>
      <c r="AD256" s="947"/>
    </row>
    <row r="257" spans="1:30" thickBot="1" x14ac:dyDescent="0.35">
      <c r="A257" s="1007"/>
      <c r="B257" s="951"/>
      <c r="C257" s="985"/>
      <c r="D257" s="951"/>
      <c r="E257" s="951"/>
      <c r="F257" s="951"/>
      <c r="G257" s="951"/>
      <c r="H257" s="951"/>
      <c r="I257" s="951"/>
      <c r="J257" s="951"/>
      <c r="K257" s="951"/>
      <c r="L257" s="951"/>
      <c r="M257" s="951"/>
      <c r="N257" s="951"/>
      <c r="O257" s="951"/>
      <c r="P257" s="951"/>
      <c r="Q257" s="951"/>
      <c r="R257" s="951"/>
      <c r="S257" s="951"/>
      <c r="T257" s="951"/>
      <c r="U257" s="951"/>
      <c r="V257" s="951"/>
      <c r="W257" s="951"/>
      <c r="X257" s="951"/>
      <c r="Y257" s="951"/>
      <c r="AD257" s="947"/>
    </row>
    <row r="258" spans="1:30" thickBot="1" x14ac:dyDescent="0.35">
      <c r="A258" s="1007"/>
      <c r="B258" s="951"/>
      <c r="C258" s="985"/>
      <c r="D258" s="951"/>
      <c r="E258" s="951"/>
      <c r="F258" s="951"/>
      <c r="G258" s="951"/>
      <c r="H258" s="951"/>
      <c r="I258" s="951"/>
      <c r="J258" s="951"/>
      <c r="K258" s="951"/>
      <c r="L258" s="951"/>
      <c r="M258" s="951"/>
      <c r="N258" s="951"/>
      <c r="O258" s="951"/>
      <c r="P258" s="951"/>
      <c r="Q258" s="951"/>
      <c r="R258" s="951"/>
      <c r="S258" s="951"/>
      <c r="T258" s="951"/>
      <c r="U258" s="951"/>
      <c r="V258" s="951"/>
      <c r="W258" s="951"/>
      <c r="X258" s="951"/>
      <c r="Y258" s="951"/>
      <c r="AD258" s="947"/>
    </row>
    <row r="259" spans="1:30" thickBot="1" x14ac:dyDescent="0.35">
      <c r="A259" s="1007"/>
      <c r="B259" s="951"/>
      <c r="C259" s="985"/>
      <c r="D259" s="951"/>
      <c r="E259" s="951"/>
      <c r="F259" s="951"/>
      <c r="G259" s="951"/>
      <c r="H259" s="951"/>
      <c r="I259" s="951"/>
      <c r="J259" s="951"/>
      <c r="K259" s="951"/>
      <c r="L259" s="951"/>
      <c r="M259" s="951"/>
      <c r="N259" s="951"/>
      <c r="O259" s="951"/>
      <c r="P259" s="951"/>
      <c r="Q259" s="951"/>
      <c r="R259" s="951"/>
      <c r="S259" s="951"/>
      <c r="T259" s="951"/>
      <c r="U259" s="951"/>
      <c r="V259" s="951"/>
      <c r="W259" s="951"/>
      <c r="X259" s="951"/>
      <c r="Y259" s="951"/>
      <c r="AD259" s="947"/>
    </row>
    <row r="260" spans="1:30" thickBot="1" x14ac:dyDescent="0.35">
      <c r="A260" s="1007"/>
      <c r="B260" s="951"/>
      <c r="C260" s="985"/>
      <c r="D260" s="951"/>
      <c r="E260" s="951"/>
      <c r="F260" s="951"/>
      <c r="G260" s="951"/>
      <c r="H260" s="951"/>
      <c r="I260" s="951"/>
      <c r="J260" s="951"/>
      <c r="K260" s="951"/>
      <c r="L260" s="951"/>
      <c r="M260" s="951"/>
      <c r="N260" s="951"/>
      <c r="O260" s="951"/>
      <c r="P260" s="951"/>
      <c r="Q260" s="951"/>
      <c r="R260" s="951"/>
      <c r="S260" s="951"/>
      <c r="T260" s="951"/>
      <c r="U260" s="951"/>
      <c r="V260" s="951"/>
      <c r="W260" s="951"/>
      <c r="X260" s="951"/>
      <c r="Y260" s="951"/>
      <c r="AD260" s="947"/>
    </row>
    <row r="261" spans="1:30" thickBot="1" x14ac:dyDescent="0.35">
      <c r="A261" s="1007"/>
      <c r="B261" s="951"/>
      <c r="C261" s="985"/>
      <c r="D261" s="951"/>
      <c r="E261" s="951"/>
      <c r="F261" s="951"/>
      <c r="G261" s="951"/>
      <c r="H261" s="951"/>
      <c r="I261" s="951"/>
      <c r="J261" s="951"/>
      <c r="K261" s="951"/>
      <c r="L261" s="951"/>
      <c r="M261" s="951"/>
      <c r="N261" s="951"/>
      <c r="O261" s="951"/>
      <c r="P261" s="951"/>
      <c r="Q261" s="951"/>
      <c r="R261" s="951"/>
      <c r="S261" s="951"/>
      <c r="T261" s="951"/>
      <c r="U261" s="951"/>
      <c r="V261" s="951"/>
      <c r="W261" s="951"/>
      <c r="X261" s="951"/>
      <c r="Y261" s="951"/>
      <c r="AD261" s="947"/>
    </row>
    <row r="262" spans="1:30" thickBot="1" x14ac:dyDescent="0.35">
      <c r="A262" s="1007"/>
      <c r="B262" s="951"/>
      <c r="C262" s="985"/>
      <c r="D262" s="951"/>
      <c r="E262" s="951"/>
      <c r="F262" s="951"/>
      <c r="G262" s="951"/>
      <c r="H262" s="951"/>
      <c r="I262" s="951"/>
      <c r="J262" s="951"/>
      <c r="K262" s="951"/>
      <c r="L262" s="951"/>
      <c r="M262" s="951"/>
      <c r="N262" s="951"/>
      <c r="O262" s="951"/>
      <c r="P262" s="951"/>
      <c r="Q262" s="951"/>
      <c r="R262" s="951"/>
      <c r="S262" s="951"/>
      <c r="T262" s="951"/>
      <c r="U262" s="951"/>
      <c r="V262" s="951"/>
      <c r="W262" s="951"/>
      <c r="X262" s="951"/>
      <c r="Y262" s="951"/>
      <c r="AD262" s="947"/>
    </row>
    <row r="263" spans="1:30" thickBot="1" x14ac:dyDescent="0.35">
      <c r="A263" s="1007"/>
      <c r="B263" s="951"/>
      <c r="C263" s="985"/>
      <c r="D263" s="951"/>
      <c r="E263" s="951"/>
      <c r="F263" s="951"/>
      <c r="G263" s="951"/>
      <c r="H263" s="951"/>
      <c r="I263" s="951"/>
      <c r="J263" s="951"/>
      <c r="K263" s="951"/>
      <c r="L263" s="951"/>
      <c r="M263" s="951"/>
      <c r="N263" s="951"/>
      <c r="O263" s="951"/>
      <c r="P263" s="951"/>
      <c r="Q263" s="951"/>
      <c r="R263" s="951"/>
      <c r="S263" s="951"/>
      <c r="T263" s="951"/>
      <c r="U263" s="951"/>
      <c r="V263" s="951"/>
      <c r="W263" s="951"/>
      <c r="X263" s="951"/>
      <c r="Y263" s="951"/>
      <c r="AD263" s="947"/>
    </row>
    <row r="264" spans="1:30" thickBot="1" x14ac:dyDescent="0.35">
      <c r="A264" s="1007"/>
      <c r="B264" s="951"/>
      <c r="C264" s="985"/>
      <c r="D264" s="951"/>
      <c r="E264" s="951"/>
      <c r="F264" s="951"/>
      <c r="G264" s="951"/>
      <c r="H264" s="951"/>
      <c r="I264" s="951"/>
      <c r="J264" s="951"/>
      <c r="K264" s="951"/>
      <c r="L264" s="951"/>
      <c r="M264" s="951"/>
      <c r="N264" s="951"/>
      <c r="O264" s="951"/>
      <c r="P264" s="951"/>
      <c r="Q264" s="951"/>
      <c r="R264" s="951"/>
      <c r="S264" s="951"/>
      <c r="T264" s="951"/>
      <c r="U264" s="951"/>
      <c r="V264" s="951"/>
      <c r="W264" s="951"/>
      <c r="X264" s="951"/>
      <c r="Y264" s="951"/>
      <c r="AD264" s="947"/>
    </row>
    <row r="265" spans="1:30" thickBot="1" x14ac:dyDescent="0.35">
      <c r="A265" s="1007"/>
      <c r="B265" s="951"/>
      <c r="C265" s="985"/>
      <c r="D265" s="951"/>
      <c r="E265" s="951"/>
      <c r="F265" s="951"/>
      <c r="G265" s="951"/>
      <c r="H265" s="951"/>
      <c r="I265" s="951"/>
      <c r="J265" s="951"/>
      <c r="K265" s="951"/>
      <c r="L265" s="951"/>
      <c r="M265" s="951"/>
      <c r="N265" s="951"/>
      <c r="O265" s="951"/>
      <c r="P265" s="951"/>
      <c r="Q265" s="951"/>
      <c r="R265" s="951"/>
      <c r="S265" s="951"/>
      <c r="T265" s="951"/>
      <c r="U265" s="951"/>
      <c r="V265" s="951"/>
      <c r="W265" s="951"/>
      <c r="X265" s="951"/>
      <c r="Y265" s="951"/>
      <c r="AD265" s="947"/>
    </row>
    <row r="266" spans="1:30" thickBot="1" x14ac:dyDescent="0.35">
      <c r="A266" s="1007"/>
      <c r="B266" s="951"/>
      <c r="C266" s="985"/>
      <c r="D266" s="951"/>
      <c r="E266" s="951"/>
      <c r="F266" s="951"/>
      <c r="G266" s="951"/>
      <c r="H266" s="951"/>
      <c r="I266" s="951"/>
      <c r="J266" s="951"/>
      <c r="K266" s="951"/>
      <c r="L266" s="951"/>
      <c r="M266" s="951"/>
      <c r="N266" s="951"/>
      <c r="O266" s="951"/>
      <c r="P266" s="951"/>
      <c r="Q266" s="951"/>
      <c r="R266" s="951"/>
      <c r="S266" s="951"/>
      <c r="T266" s="951"/>
      <c r="U266" s="951"/>
      <c r="V266" s="951"/>
      <c r="W266" s="951"/>
      <c r="X266" s="951"/>
      <c r="Y266" s="951"/>
      <c r="AD266" s="947"/>
    </row>
    <row r="267" spans="1:30" thickBot="1" x14ac:dyDescent="0.35">
      <c r="A267" s="1007"/>
      <c r="B267" s="951"/>
      <c r="C267" s="985"/>
      <c r="D267" s="951"/>
      <c r="E267" s="951"/>
      <c r="F267" s="951"/>
      <c r="G267" s="951"/>
      <c r="H267" s="951"/>
      <c r="I267" s="951"/>
      <c r="J267" s="951"/>
      <c r="K267" s="951"/>
      <c r="L267" s="951"/>
      <c r="M267" s="951"/>
      <c r="N267" s="951"/>
      <c r="O267" s="951"/>
      <c r="P267" s="951"/>
      <c r="Q267" s="951"/>
      <c r="R267" s="951"/>
      <c r="S267" s="951"/>
      <c r="T267" s="951"/>
      <c r="U267" s="951"/>
      <c r="V267" s="951"/>
      <c r="W267" s="951"/>
      <c r="X267" s="951"/>
      <c r="Y267" s="951"/>
      <c r="AD267" s="947"/>
    </row>
    <row r="268" spans="1:30" thickBot="1" x14ac:dyDescent="0.35">
      <c r="A268" s="1007"/>
      <c r="B268" s="951"/>
      <c r="C268" s="985"/>
      <c r="D268" s="951"/>
      <c r="E268" s="951"/>
      <c r="F268" s="951"/>
      <c r="G268" s="951"/>
      <c r="H268" s="951"/>
      <c r="I268" s="951"/>
      <c r="J268" s="951"/>
      <c r="K268" s="951"/>
      <c r="L268" s="951"/>
      <c r="M268" s="951"/>
      <c r="N268" s="951"/>
      <c r="O268" s="951"/>
      <c r="P268" s="951"/>
      <c r="Q268" s="951"/>
      <c r="R268" s="951"/>
      <c r="S268" s="951"/>
      <c r="T268" s="951"/>
      <c r="U268" s="951"/>
      <c r="V268" s="951"/>
      <c r="W268" s="951"/>
      <c r="X268" s="951"/>
      <c r="Y268" s="951"/>
      <c r="AD268" s="947"/>
    </row>
    <row r="269" spans="1:30" thickBot="1" x14ac:dyDescent="0.35">
      <c r="A269" s="1007"/>
      <c r="B269" s="951"/>
      <c r="C269" s="985"/>
      <c r="D269" s="951"/>
      <c r="E269" s="951"/>
      <c r="F269" s="951"/>
      <c r="G269" s="951"/>
      <c r="H269" s="951"/>
      <c r="I269" s="951"/>
      <c r="J269" s="951"/>
      <c r="K269" s="951"/>
      <c r="L269" s="951"/>
      <c r="M269" s="951"/>
      <c r="N269" s="951"/>
      <c r="O269" s="951"/>
      <c r="P269" s="951"/>
      <c r="Q269" s="951"/>
      <c r="R269" s="951"/>
      <c r="S269" s="951"/>
      <c r="T269" s="951"/>
      <c r="U269" s="951"/>
      <c r="V269" s="951"/>
      <c r="W269" s="951"/>
      <c r="X269" s="951"/>
      <c r="Y269" s="951"/>
      <c r="AD269" s="947"/>
    </row>
    <row r="270" spans="1:30" thickBot="1" x14ac:dyDescent="0.35">
      <c r="A270" s="1007"/>
      <c r="B270" s="951"/>
      <c r="C270" s="985"/>
      <c r="D270" s="951"/>
      <c r="E270" s="951"/>
      <c r="F270" s="951"/>
      <c r="G270" s="951"/>
      <c r="H270" s="951"/>
      <c r="I270" s="951"/>
      <c r="J270" s="951"/>
      <c r="K270" s="951"/>
      <c r="L270" s="951"/>
      <c r="M270" s="951"/>
      <c r="N270" s="951"/>
      <c r="O270" s="951"/>
      <c r="P270" s="951"/>
      <c r="Q270" s="951"/>
      <c r="R270" s="951"/>
      <c r="S270" s="951"/>
      <c r="T270" s="951"/>
      <c r="U270" s="951"/>
      <c r="V270" s="951"/>
      <c r="W270" s="951"/>
      <c r="X270" s="951"/>
      <c r="Y270" s="951"/>
      <c r="AD270" s="947"/>
    </row>
    <row r="271" spans="1:30" thickBot="1" x14ac:dyDescent="0.35">
      <c r="A271" s="1007"/>
      <c r="B271" s="951"/>
      <c r="C271" s="985"/>
      <c r="D271" s="951"/>
      <c r="E271" s="951"/>
      <c r="F271" s="951"/>
      <c r="G271" s="951"/>
      <c r="H271" s="951"/>
      <c r="I271" s="951"/>
      <c r="J271" s="951"/>
      <c r="K271" s="951"/>
      <c r="L271" s="951"/>
      <c r="M271" s="951"/>
      <c r="N271" s="951"/>
      <c r="O271" s="951"/>
      <c r="P271" s="951"/>
      <c r="Q271" s="951"/>
      <c r="R271" s="951"/>
      <c r="S271" s="951"/>
      <c r="T271" s="951"/>
      <c r="U271" s="951"/>
      <c r="V271" s="951"/>
      <c r="W271" s="951"/>
      <c r="X271" s="951"/>
      <c r="Y271" s="951"/>
      <c r="AD271" s="947"/>
    </row>
    <row r="272" spans="1:30" thickBot="1" x14ac:dyDescent="0.35">
      <c r="A272" s="1007"/>
      <c r="B272" s="951"/>
      <c r="C272" s="985"/>
      <c r="D272" s="951"/>
      <c r="E272" s="951"/>
      <c r="F272" s="951"/>
      <c r="G272" s="951"/>
      <c r="H272" s="951"/>
      <c r="I272" s="951"/>
      <c r="J272" s="951"/>
      <c r="K272" s="951"/>
      <c r="L272" s="951"/>
      <c r="M272" s="951"/>
      <c r="N272" s="951"/>
      <c r="O272" s="951"/>
      <c r="P272" s="951"/>
      <c r="Q272" s="951"/>
      <c r="R272" s="951"/>
      <c r="S272" s="951"/>
      <c r="T272" s="951"/>
      <c r="U272" s="951"/>
      <c r="V272" s="951"/>
      <c r="W272" s="951"/>
      <c r="X272" s="951"/>
      <c r="Y272" s="951"/>
      <c r="AD272" s="947"/>
    </row>
    <row r="273" spans="1:30" thickBot="1" x14ac:dyDescent="0.35">
      <c r="A273" s="1007"/>
      <c r="B273" s="951"/>
      <c r="C273" s="985"/>
      <c r="D273" s="951"/>
      <c r="E273" s="951"/>
      <c r="F273" s="951"/>
      <c r="G273" s="951"/>
      <c r="H273" s="951"/>
      <c r="I273" s="951"/>
      <c r="J273" s="951"/>
      <c r="K273" s="951"/>
      <c r="L273" s="951"/>
      <c r="M273" s="951"/>
      <c r="N273" s="951"/>
      <c r="O273" s="951"/>
      <c r="P273" s="951"/>
      <c r="Q273" s="951"/>
      <c r="R273" s="951"/>
      <c r="S273" s="951"/>
      <c r="T273" s="951"/>
      <c r="U273" s="951"/>
      <c r="V273" s="951"/>
      <c r="W273" s="951"/>
      <c r="X273" s="951"/>
      <c r="Y273" s="951"/>
      <c r="AD273" s="947"/>
    </row>
    <row r="274" spans="1:30" thickBot="1" x14ac:dyDescent="0.35">
      <c r="A274" s="1007"/>
      <c r="B274" s="951"/>
      <c r="C274" s="985"/>
      <c r="D274" s="951"/>
      <c r="E274" s="951"/>
      <c r="F274" s="951"/>
      <c r="G274" s="951"/>
      <c r="H274" s="951"/>
      <c r="I274" s="951"/>
      <c r="J274" s="951"/>
      <c r="K274" s="951"/>
      <c r="L274" s="951"/>
      <c r="M274" s="951"/>
      <c r="N274" s="951"/>
      <c r="O274" s="951"/>
      <c r="P274" s="951"/>
      <c r="Q274" s="951"/>
      <c r="R274" s="951"/>
      <c r="S274" s="951"/>
      <c r="T274" s="951"/>
      <c r="U274" s="951"/>
      <c r="V274" s="951"/>
      <c r="W274" s="951"/>
      <c r="X274" s="951"/>
      <c r="Y274" s="951"/>
      <c r="AD274" s="947"/>
    </row>
    <row r="275" spans="1:30" thickBot="1" x14ac:dyDescent="0.35">
      <c r="A275" s="1007"/>
      <c r="B275" s="951"/>
      <c r="C275" s="985"/>
      <c r="D275" s="951"/>
      <c r="E275" s="951"/>
      <c r="F275" s="951"/>
      <c r="G275" s="951"/>
      <c r="H275" s="951"/>
      <c r="I275" s="951"/>
      <c r="J275" s="951"/>
      <c r="K275" s="951"/>
      <c r="L275" s="951"/>
      <c r="M275" s="951"/>
      <c r="N275" s="951"/>
      <c r="O275" s="951"/>
      <c r="P275" s="951"/>
      <c r="Q275" s="951"/>
      <c r="R275" s="951"/>
      <c r="S275" s="951"/>
      <c r="T275" s="951"/>
      <c r="U275" s="951"/>
      <c r="V275" s="951"/>
      <c r="W275" s="951"/>
      <c r="X275" s="951"/>
      <c r="Y275" s="951"/>
      <c r="AD275" s="947"/>
    </row>
    <row r="276" spans="1:30" thickBot="1" x14ac:dyDescent="0.35">
      <c r="A276" s="1007"/>
      <c r="B276" s="951"/>
      <c r="C276" s="985"/>
      <c r="D276" s="951"/>
      <c r="E276" s="951"/>
      <c r="F276" s="951"/>
      <c r="G276" s="951"/>
      <c r="H276" s="951"/>
      <c r="I276" s="951"/>
      <c r="J276" s="951"/>
      <c r="K276" s="951"/>
      <c r="L276" s="951"/>
      <c r="M276" s="951"/>
      <c r="N276" s="951"/>
      <c r="O276" s="951"/>
      <c r="P276" s="951"/>
      <c r="Q276" s="951"/>
      <c r="R276" s="951"/>
      <c r="S276" s="951"/>
      <c r="T276" s="951"/>
      <c r="U276" s="951"/>
      <c r="V276" s="951"/>
      <c r="W276" s="951"/>
      <c r="X276" s="951"/>
      <c r="Y276" s="951"/>
      <c r="AD276" s="947"/>
    </row>
    <row r="277" spans="1:30" thickBot="1" x14ac:dyDescent="0.35">
      <c r="A277" s="1007"/>
      <c r="B277" s="951"/>
      <c r="C277" s="985"/>
      <c r="D277" s="951"/>
      <c r="E277" s="951"/>
      <c r="F277" s="951"/>
      <c r="G277" s="951"/>
      <c r="H277" s="951"/>
      <c r="I277" s="951"/>
      <c r="J277" s="951"/>
      <c r="K277" s="951"/>
      <c r="L277" s="951"/>
      <c r="M277" s="951"/>
      <c r="N277" s="951"/>
      <c r="O277" s="951"/>
      <c r="P277" s="951"/>
      <c r="Q277" s="951"/>
      <c r="R277" s="951"/>
      <c r="S277" s="951"/>
      <c r="T277" s="951"/>
      <c r="U277" s="951"/>
      <c r="V277" s="951"/>
      <c r="W277" s="951"/>
      <c r="X277" s="951"/>
      <c r="Y277" s="951"/>
      <c r="AD277" s="947"/>
    </row>
    <row r="278" spans="1:30" thickBot="1" x14ac:dyDescent="0.35">
      <c r="A278" s="1007"/>
      <c r="B278" s="951"/>
      <c r="C278" s="985"/>
      <c r="D278" s="951"/>
      <c r="E278" s="951"/>
      <c r="F278" s="951"/>
      <c r="G278" s="951"/>
      <c r="H278" s="951"/>
      <c r="I278" s="951"/>
      <c r="J278" s="951"/>
      <c r="K278" s="951"/>
      <c r="L278" s="951"/>
      <c r="M278" s="951"/>
      <c r="N278" s="951"/>
      <c r="O278" s="951"/>
      <c r="P278" s="951"/>
      <c r="Q278" s="951"/>
      <c r="R278" s="951"/>
      <c r="S278" s="951"/>
      <c r="T278" s="951"/>
      <c r="U278" s="951"/>
      <c r="V278" s="951"/>
      <c r="W278" s="951"/>
      <c r="X278" s="951"/>
      <c r="Y278" s="951"/>
      <c r="AD278" s="947"/>
    </row>
    <row r="279" spans="1:30" thickBot="1" x14ac:dyDescent="0.35">
      <c r="A279" s="1007"/>
      <c r="B279" s="951"/>
      <c r="C279" s="985"/>
      <c r="D279" s="951"/>
      <c r="E279" s="951"/>
      <c r="F279" s="951"/>
      <c r="G279" s="951"/>
      <c r="H279" s="951"/>
      <c r="I279" s="951"/>
      <c r="J279" s="951"/>
      <c r="K279" s="951"/>
      <c r="L279" s="951"/>
      <c r="M279" s="951"/>
      <c r="N279" s="951"/>
      <c r="O279" s="951"/>
      <c r="P279" s="951"/>
      <c r="Q279" s="951"/>
      <c r="R279" s="951"/>
      <c r="S279" s="951"/>
      <c r="T279" s="951"/>
      <c r="U279" s="951"/>
      <c r="V279" s="951"/>
      <c r="W279" s="951"/>
      <c r="X279" s="951"/>
      <c r="Y279" s="951"/>
      <c r="AD279" s="947"/>
    </row>
    <row r="280" spans="1:30" thickBot="1" x14ac:dyDescent="0.35">
      <c r="A280" s="1007"/>
      <c r="B280" s="951"/>
      <c r="C280" s="985"/>
      <c r="D280" s="951"/>
      <c r="E280" s="951"/>
      <c r="F280" s="951"/>
      <c r="G280" s="951"/>
      <c r="H280" s="951"/>
      <c r="I280" s="951"/>
      <c r="J280" s="951"/>
      <c r="K280" s="951"/>
      <c r="L280" s="951"/>
      <c r="M280" s="951"/>
      <c r="N280" s="951"/>
      <c r="O280" s="951"/>
      <c r="P280" s="951"/>
      <c r="Q280" s="951"/>
      <c r="R280" s="951"/>
      <c r="S280" s="951"/>
      <c r="T280" s="951"/>
      <c r="U280" s="951"/>
      <c r="V280" s="951"/>
      <c r="W280" s="951"/>
      <c r="X280" s="951"/>
      <c r="Y280" s="951"/>
      <c r="AD280" s="947"/>
    </row>
    <row r="281" spans="1:30" thickBot="1" x14ac:dyDescent="0.35">
      <c r="A281" s="1007"/>
      <c r="B281" s="951"/>
      <c r="C281" s="985"/>
      <c r="D281" s="951"/>
      <c r="E281" s="951"/>
      <c r="F281" s="951"/>
      <c r="G281" s="951"/>
      <c r="H281" s="951"/>
      <c r="I281" s="951"/>
      <c r="J281" s="951"/>
      <c r="K281" s="951"/>
      <c r="L281" s="951"/>
      <c r="M281" s="951"/>
      <c r="N281" s="951"/>
      <c r="O281" s="951"/>
      <c r="P281" s="951"/>
      <c r="Q281" s="951"/>
      <c r="R281" s="951"/>
      <c r="S281" s="951"/>
      <c r="T281" s="951"/>
      <c r="U281" s="951"/>
      <c r="V281" s="951"/>
      <c r="W281" s="951"/>
      <c r="X281" s="951"/>
      <c r="Y281" s="951"/>
      <c r="AD281" s="947"/>
    </row>
    <row r="282" spans="1:30" thickBot="1" x14ac:dyDescent="0.35">
      <c r="A282" s="1007"/>
      <c r="B282" s="951"/>
      <c r="C282" s="985"/>
      <c r="D282" s="951"/>
      <c r="E282" s="951"/>
      <c r="F282" s="951"/>
      <c r="G282" s="951"/>
      <c r="H282" s="951"/>
      <c r="I282" s="951"/>
      <c r="J282" s="951"/>
      <c r="K282" s="951"/>
      <c r="L282" s="951"/>
      <c r="M282" s="951"/>
      <c r="N282" s="951"/>
      <c r="O282" s="951"/>
      <c r="P282" s="951"/>
      <c r="Q282" s="951"/>
      <c r="R282" s="951"/>
      <c r="S282" s="951"/>
      <c r="T282" s="951"/>
      <c r="U282" s="951"/>
      <c r="V282" s="951"/>
      <c r="W282" s="951"/>
      <c r="X282" s="951"/>
      <c r="Y282" s="951"/>
      <c r="AD282" s="947"/>
    </row>
    <row r="283" spans="1:30" thickBot="1" x14ac:dyDescent="0.35">
      <c r="A283" s="1007"/>
      <c r="B283" s="951"/>
      <c r="C283" s="985"/>
      <c r="D283" s="951"/>
      <c r="E283" s="951"/>
      <c r="F283" s="951"/>
      <c r="G283" s="951"/>
      <c r="H283" s="951"/>
      <c r="I283" s="951"/>
      <c r="J283" s="951"/>
      <c r="K283" s="951"/>
      <c r="L283" s="951"/>
      <c r="M283" s="951"/>
      <c r="N283" s="951"/>
      <c r="O283" s="951"/>
      <c r="P283" s="951"/>
      <c r="Q283" s="951"/>
      <c r="R283" s="951"/>
      <c r="S283" s="951"/>
      <c r="T283" s="951"/>
      <c r="U283" s="951"/>
      <c r="V283" s="951"/>
      <c r="W283" s="951"/>
      <c r="X283" s="951"/>
      <c r="Y283" s="951"/>
      <c r="AD283" s="947"/>
    </row>
    <row r="284" spans="1:30" thickBot="1" x14ac:dyDescent="0.35">
      <c r="A284" s="1007"/>
      <c r="B284" s="951"/>
      <c r="C284" s="985"/>
      <c r="D284" s="951"/>
      <c r="E284" s="951"/>
      <c r="F284" s="951"/>
      <c r="G284" s="951"/>
      <c r="H284" s="951"/>
      <c r="I284" s="951"/>
      <c r="J284" s="951"/>
      <c r="K284" s="951"/>
      <c r="L284" s="951"/>
      <c r="M284" s="951"/>
      <c r="N284" s="951"/>
      <c r="O284" s="951"/>
      <c r="P284" s="951"/>
      <c r="Q284" s="951"/>
      <c r="R284" s="951"/>
      <c r="S284" s="951"/>
      <c r="T284" s="951"/>
      <c r="U284" s="951"/>
      <c r="V284" s="951"/>
      <c r="W284" s="951"/>
      <c r="X284" s="951"/>
      <c r="Y284" s="951"/>
      <c r="AD284" s="947"/>
    </row>
    <row r="285" spans="1:30" thickBot="1" x14ac:dyDescent="0.35">
      <c r="A285" s="1007"/>
      <c r="B285" s="951"/>
      <c r="C285" s="985"/>
      <c r="D285" s="951"/>
      <c r="E285" s="951"/>
      <c r="F285" s="951"/>
      <c r="G285" s="951"/>
      <c r="H285" s="951"/>
      <c r="I285" s="951"/>
      <c r="J285" s="951"/>
      <c r="K285" s="951"/>
      <c r="L285" s="951"/>
      <c r="M285" s="951"/>
      <c r="N285" s="951"/>
      <c r="O285" s="951"/>
      <c r="P285" s="951"/>
      <c r="Q285" s="951"/>
      <c r="R285" s="951"/>
      <c r="S285" s="951"/>
      <c r="T285" s="951"/>
      <c r="U285" s="951"/>
      <c r="V285" s="951"/>
      <c r="W285" s="951"/>
      <c r="X285" s="951"/>
      <c r="Y285" s="951"/>
      <c r="AD285" s="947"/>
    </row>
    <row r="286" spans="1:30" thickBot="1" x14ac:dyDescent="0.35">
      <c r="A286" s="1007"/>
      <c r="B286" s="951"/>
      <c r="C286" s="985"/>
      <c r="D286" s="951"/>
      <c r="E286" s="951"/>
      <c r="F286" s="951"/>
      <c r="G286" s="951"/>
      <c r="H286" s="951"/>
      <c r="I286" s="951"/>
      <c r="J286" s="951"/>
      <c r="K286" s="951"/>
      <c r="L286" s="951"/>
      <c r="M286" s="951"/>
      <c r="N286" s="951"/>
      <c r="O286" s="951"/>
      <c r="P286" s="951"/>
      <c r="Q286" s="951"/>
      <c r="R286" s="951"/>
      <c r="S286" s="951"/>
      <c r="T286" s="951"/>
      <c r="U286" s="951"/>
      <c r="V286" s="951"/>
      <c r="W286" s="951"/>
      <c r="X286" s="951"/>
      <c r="Y286" s="951"/>
      <c r="AD286" s="947"/>
    </row>
    <row r="287" spans="1:30" thickBot="1" x14ac:dyDescent="0.35">
      <c r="A287" s="1007"/>
      <c r="B287" s="951"/>
      <c r="C287" s="985"/>
      <c r="D287" s="951"/>
      <c r="E287" s="951"/>
      <c r="F287" s="951"/>
      <c r="G287" s="951"/>
      <c r="H287" s="951"/>
      <c r="I287" s="951"/>
      <c r="J287" s="951"/>
      <c r="K287" s="951"/>
      <c r="L287" s="951"/>
      <c r="M287" s="951"/>
      <c r="N287" s="951"/>
      <c r="O287" s="951"/>
      <c r="P287" s="951"/>
      <c r="Q287" s="951"/>
      <c r="R287" s="951"/>
      <c r="S287" s="951"/>
      <c r="T287" s="951"/>
      <c r="U287" s="951"/>
      <c r="V287" s="951"/>
      <c r="W287" s="951"/>
      <c r="X287" s="951"/>
      <c r="Y287" s="951"/>
      <c r="AD287" s="947"/>
    </row>
    <row r="288" spans="1:30" thickBot="1" x14ac:dyDescent="0.35">
      <c r="A288" s="1007"/>
      <c r="B288" s="951"/>
      <c r="C288" s="985"/>
      <c r="D288" s="951"/>
      <c r="E288" s="951"/>
      <c r="F288" s="951"/>
      <c r="G288" s="951"/>
      <c r="H288" s="951"/>
      <c r="I288" s="951"/>
      <c r="J288" s="951"/>
      <c r="K288" s="951"/>
      <c r="L288" s="951"/>
      <c r="M288" s="951"/>
      <c r="N288" s="951"/>
      <c r="O288" s="951"/>
      <c r="P288" s="951"/>
      <c r="Q288" s="951"/>
      <c r="R288" s="951"/>
      <c r="S288" s="951"/>
      <c r="T288" s="951"/>
      <c r="U288" s="951"/>
      <c r="V288" s="951"/>
      <c r="W288" s="951"/>
      <c r="X288" s="951"/>
      <c r="Y288" s="951"/>
      <c r="AD288" s="947"/>
    </row>
    <row r="289" spans="1:30" thickBot="1" x14ac:dyDescent="0.35">
      <c r="A289" s="1007"/>
      <c r="B289" s="951"/>
      <c r="C289" s="985"/>
      <c r="D289" s="951"/>
      <c r="E289" s="951"/>
      <c r="F289" s="951"/>
      <c r="G289" s="951"/>
      <c r="H289" s="951"/>
      <c r="I289" s="951"/>
      <c r="J289" s="951"/>
      <c r="K289" s="951"/>
      <c r="L289" s="951"/>
      <c r="M289" s="951"/>
      <c r="N289" s="951"/>
      <c r="O289" s="951"/>
      <c r="P289" s="951"/>
      <c r="Q289" s="951"/>
      <c r="R289" s="951"/>
      <c r="S289" s="951"/>
      <c r="T289" s="951"/>
      <c r="U289" s="951"/>
      <c r="V289" s="951"/>
      <c r="W289" s="951"/>
      <c r="X289" s="951"/>
      <c r="Y289" s="951"/>
      <c r="AD289" s="947"/>
    </row>
    <row r="290" spans="1:30" thickBot="1" x14ac:dyDescent="0.35">
      <c r="A290" s="1007"/>
      <c r="B290" s="951"/>
      <c r="C290" s="985"/>
      <c r="D290" s="951"/>
      <c r="E290" s="951"/>
      <c r="F290" s="951"/>
      <c r="G290" s="951"/>
      <c r="H290" s="951"/>
      <c r="I290" s="951"/>
      <c r="J290" s="951"/>
      <c r="K290" s="951"/>
      <c r="L290" s="951"/>
      <c r="M290" s="951"/>
      <c r="N290" s="951"/>
      <c r="O290" s="951"/>
      <c r="P290" s="951"/>
      <c r="Q290" s="951"/>
      <c r="R290" s="951"/>
      <c r="S290" s="951"/>
      <c r="T290" s="951"/>
      <c r="U290" s="951"/>
      <c r="V290" s="951"/>
      <c r="W290" s="951"/>
      <c r="X290" s="951"/>
      <c r="Y290" s="951"/>
      <c r="AD290" s="947"/>
    </row>
    <row r="291" spans="1:30" thickBot="1" x14ac:dyDescent="0.35">
      <c r="A291" s="1007"/>
      <c r="B291" s="951"/>
      <c r="C291" s="985"/>
      <c r="D291" s="951"/>
      <c r="E291" s="951"/>
      <c r="F291" s="951"/>
      <c r="G291" s="951"/>
      <c r="H291" s="951"/>
      <c r="I291" s="951"/>
      <c r="J291" s="951"/>
      <c r="K291" s="951"/>
      <c r="L291" s="951"/>
      <c r="M291" s="951"/>
      <c r="N291" s="951"/>
      <c r="O291" s="951"/>
      <c r="P291" s="951"/>
      <c r="Q291" s="951"/>
      <c r="R291" s="951"/>
      <c r="S291" s="951"/>
      <c r="T291" s="951"/>
      <c r="U291" s="951"/>
      <c r="V291" s="951"/>
      <c r="W291" s="951"/>
      <c r="X291" s="951"/>
      <c r="Y291" s="951"/>
      <c r="AD291" s="947"/>
    </row>
    <row r="292" spans="1:30" thickBot="1" x14ac:dyDescent="0.35">
      <c r="A292" s="1007"/>
      <c r="B292" s="951"/>
      <c r="C292" s="985"/>
      <c r="D292" s="951"/>
      <c r="E292" s="951"/>
      <c r="F292" s="951"/>
      <c r="G292" s="951"/>
      <c r="H292" s="951"/>
      <c r="I292" s="951"/>
      <c r="J292" s="951"/>
      <c r="K292" s="951"/>
      <c r="L292" s="951"/>
      <c r="M292" s="951"/>
      <c r="N292" s="951"/>
      <c r="O292" s="951"/>
      <c r="P292" s="951"/>
      <c r="Q292" s="951"/>
      <c r="R292" s="951"/>
      <c r="S292" s="951"/>
      <c r="T292" s="951"/>
      <c r="U292" s="951"/>
      <c r="V292" s="951"/>
      <c r="W292" s="951"/>
      <c r="X292" s="951"/>
      <c r="Y292" s="951"/>
      <c r="AD292" s="947"/>
    </row>
    <row r="293" spans="1:30" thickBot="1" x14ac:dyDescent="0.35">
      <c r="A293" s="1007"/>
      <c r="B293" s="951"/>
      <c r="C293" s="985"/>
      <c r="D293" s="951"/>
      <c r="E293" s="951"/>
      <c r="F293" s="951"/>
      <c r="G293" s="951"/>
      <c r="H293" s="951"/>
      <c r="I293" s="951"/>
      <c r="J293" s="951"/>
      <c r="K293" s="951"/>
      <c r="L293" s="951"/>
      <c r="M293" s="951"/>
      <c r="N293" s="951"/>
      <c r="O293" s="951"/>
      <c r="P293" s="951"/>
      <c r="Q293" s="951"/>
      <c r="R293" s="951"/>
      <c r="S293" s="951"/>
      <c r="T293" s="951"/>
      <c r="U293" s="951"/>
      <c r="V293" s="951"/>
      <c r="W293" s="951"/>
      <c r="X293" s="951"/>
      <c r="Y293" s="951"/>
      <c r="AD293" s="947"/>
    </row>
    <row r="294" spans="1:30" thickBot="1" x14ac:dyDescent="0.35">
      <c r="A294" s="1007"/>
      <c r="B294" s="951"/>
      <c r="C294" s="985"/>
      <c r="D294" s="951"/>
      <c r="E294" s="951"/>
      <c r="F294" s="951"/>
      <c r="G294" s="951"/>
      <c r="H294" s="951"/>
      <c r="I294" s="951"/>
      <c r="J294" s="951"/>
      <c r="K294" s="951"/>
      <c r="L294" s="951"/>
      <c r="M294" s="951"/>
      <c r="N294" s="951"/>
      <c r="O294" s="951"/>
      <c r="P294" s="951"/>
      <c r="Q294" s="951"/>
      <c r="R294" s="951"/>
      <c r="S294" s="951"/>
      <c r="T294" s="951"/>
      <c r="U294" s="951"/>
      <c r="V294" s="951"/>
      <c r="W294" s="951"/>
      <c r="X294" s="951"/>
      <c r="Y294" s="951"/>
      <c r="AD294" s="947"/>
    </row>
    <row r="295" spans="1:30" thickBot="1" x14ac:dyDescent="0.35">
      <c r="A295" s="1007"/>
      <c r="B295" s="951"/>
      <c r="C295" s="985"/>
      <c r="D295" s="951"/>
      <c r="E295" s="951"/>
      <c r="F295" s="951"/>
      <c r="G295" s="951"/>
      <c r="H295" s="951"/>
      <c r="I295" s="951"/>
      <c r="J295" s="951"/>
      <c r="K295" s="951"/>
      <c r="L295" s="951"/>
      <c r="M295" s="951"/>
      <c r="N295" s="951"/>
      <c r="O295" s="951"/>
      <c r="P295" s="951"/>
      <c r="Q295" s="951"/>
      <c r="R295" s="951"/>
      <c r="S295" s="951"/>
      <c r="T295" s="951"/>
      <c r="U295" s="951"/>
      <c r="V295" s="951"/>
      <c r="W295" s="951"/>
      <c r="X295" s="951"/>
      <c r="Y295" s="951"/>
      <c r="AD295" s="947"/>
    </row>
    <row r="296" spans="1:30" thickBot="1" x14ac:dyDescent="0.35">
      <c r="A296" s="1007"/>
      <c r="B296" s="951"/>
      <c r="C296" s="985"/>
      <c r="D296" s="951"/>
      <c r="E296" s="951"/>
      <c r="F296" s="951"/>
      <c r="G296" s="951"/>
      <c r="H296" s="951"/>
      <c r="I296" s="951"/>
      <c r="J296" s="951"/>
      <c r="K296" s="951"/>
      <c r="L296" s="951"/>
      <c r="M296" s="951"/>
      <c r="N296" s="951"/>
      <c r="O296" s="951"/>
      <c r="P296" s="951"/>
      <c r="Q296" s="951"/>
      <c r="R296" s="951"/>
      <c r="S296" s="951"/>
      <c r="T296" s="951"/>
      <c r="U296" s="951"/>
      <c r="V296" s="951"/>
      <c r="W296" s="951"/>
      <c r="X296" s="951"/>
      <c r="Y296" s="951"/>
      <c r="AD296" s="947"/>
    </row>
    <row r="297" spans="1:30" thickBot="1" x14ac:dyDescent="0.35">
      <c r="A297" s="1007"/>
      <c r="B297" s="951"/>
      <c r="C297" s="985"/>
      <c r="D297" s="951"/>
      <c r="E297" s="951"/>
      <c r="F297" s="951"/>
      <c r="G297" s="951"/>
      <c r="H297" s="951"/>
      <c r="I297" s="951"/>
      <c r="J297" s="951"/>
      <c r="K297" s="951"/>
      <c r="L297" s="951"/>
      <c r="M297" s="951"/>
      <c r="N297" s="951"/>
      <c r="O297" s="951"/>
      <c r="P297" s="951"/>
      <c r="Q297" s="951"/>
      <c r="R297" s="951"/>
      <c r="S297" s="951"/>
      <c r="T297" s="951"/>
      <c r="U297" s="951"/>
      <c r="V297" s="951"/>
      <c r="W297" s="951"/>
      <c r="X297" s="951"/>
      <c r="Y297" s="951"/>
      <c r="AD297" s="947"/>
    </row>
    <row r="298" spans="1:30" thickBot="1" x14ac:dyDescent="0.35">
      <c r="A298" s="1007"/>
      <c r="B298" s="951"/>
      <c r="C298" s="985"/>
      <c r="D298" s="951"/>
      <c r="E298" s="951"/>
      <c r="F298" s="951"/>
      <c r="G298" s="951"/>
      <c r="H298" s="951"/>
      <c r="I298" s="951"/>
      <c r="J298" s="951"/>
      <c r="K298" s="951"/>
      <c r="L298" s="951"/>
      <c r="M298" s="951"/>
      <c r="N298" s="951"/>
      <c r="O298" s="951"/>
      <c r="P298" s="951"/>
      <c r="Q298" s="951"/>
      <c r="R298" s="951"/>
      <c r="S298" s="951"/>
      <c r="T298" s="951"/>
      <c r="U298" s="951"/>
      <c r="V298" s="951"/>
      <c r="W298" s="951"/>
      <c r="X298" s="951"/>
      <c r="Y298" s="951"/>
      <c r="AD298" s="947"/>
    </row>
    <row r="299" spans="1:30" thickBot="1" x14ac:dyDescent="0.35">
      <c r="A299" s="1007"/>
      <c r="B299" s="951"/>
      <c r="C299" s="985"/>
      <c r="D299" s="951"/>
      <c r="E299" s="951"/>
      <c r="F299" s="951"/>
      <c r="G299" s="951"/>
      <c r="H299" s="951"/>
      <c r="I299" s="951"/>
      <c r="J299" s="951"/>
      <c r="K299" s="951"/>
      <c r="L299" s="951"/>
      <c r="M299" s="951"/>
      <c r="N299" s="951"/>
      <c r="O299" s="951"/>
      <c r="P299" s="951"/>
      <c r="Q299" s="951"/>
      <c r="R299" s="951"/>
      <c r="S299" s="951"/>
      <c r="T299" s="951"/>
      <c r="U299" s="951"/>
      <c r="V299" s="951"/>
      <c r="W299" s="951"/>
      <c r="X299" s="951"/>
      <c r="Y299" s="951"/>
      <c r="AD299" s="947"/>
    </row>
    <row r="300" spans="1:30" thickBot="1" x14ac:dyDescent="0.35">
      <c r="A300" s="1007"/>
      <c r="B300" s="951"/>
      <c r="C300" s="985"/>
      <c r="D300" s="951"/>
      <c r="E300" s="951"/>
      <c r="F300" s="951"/>
      <c r="G300" s="951"/>
      <c r="H300" s="951"/>
      <c r="I300" s="951"/>
      <c r="J300" s="951"/>
      <c r="K300" s="951"/>
      <c r="L300" s="951"/>
      <c r="M300" s="951"/>
      <c r="N300" s="951"/>
      <c r="O300" s="951"/>
      <c r="P300" s="951"/>
      <c r="Q300" s="951"/>
      <c r="R300" s="951"/>
      <c r="S300" s="951"/>
      <c r="T300" s="951"/>
      <c r="U300" s="951"/>
      <c r="V300" s="951"/>
      <c r="W300" s="951"/>
      <c r="X300" s="951"/>
      <c r="Y300" s="951"/>
      <c r="AD300" s="947"/>
    </row>
    <row r="301" spans="1:30" thickBot="1" x14ac:dyDescent="0.35">
      <c r="A301" s="1007"/>
      <c r="B301" s="951"/>
      <c r="C301" s="985"/>
      <c r="D301" s="951"/>
      <c r="E301" s="951"/>
      <c r="F301" s="951"/>
      <c r="G301" s="951"/>
      <c r="H301" s="951"/>
      <c r="I301" s="951"/>
      <c r="J301" s="951"/>
      <c r="K301" s="951"/>
      <c r="L301" s="951"/>
      <c r="M301" s="951"/>
      <c r="N301" s="951"/>
      <c r="O301" s="951"/>
      <c r="P301" s="951"/>
      <c r="Q301" s="951"/>
      <c r="R301" s="951"/>
      <c r="S301" s="951"/>
      <c r="T301" s="951"/>
      <c r="U301" s="951"/>
      <c r="V301" s="951"/>
      <c r="W301" s="951"/>
      <c r="X301" s="951"/>
      <c r="Y301" s="951"/>
      <c r="AD301" s="947"/>
    </row>
    <row r="302" spans="1:30" thickBot="1" x14ac:dyDescent="0.35">
      <c r="A302" s="1007"/>
      <c r="B302" s="951"/>
      <c r="C302" s="985"/>
      <c r="D302" s="951"/>
      <c r="E302" s="951"/>
      <c r="F302" s="951"/>
      <c r="G302" s="951"/>
      <c r="H302" s="951"/>
      <c r="I302" s="951"/>
      <c r="J302" s="951"/>
      <c r="K302" s="951"/>
      <c r="L302" s="951"/>
      <c r="M302" s="951"/>
      <c r="N302" s="951"/>
      <c r="O302" s="951"/>
      <c r="P302" s="951"/>
      <c r="Q302" s="951"/>
      <c r="R302" s="951"/>
      <c r="S302" s="951"/>
      <c r="T302" s="951"/>
      <c r="U302" s="951"/>
      <c r="V302" s="951"/>
      <c r="W302" s="951"/>
      <c r="X302" s="951"/>
      <c r="Y302" s="951"/>
      <c r="AD302" s="947"/>
    </row>
    <row r="303" spans="1:30" thickBot="1" x14ac:dyDescent="0.35">
      <c r="A303" s="1007"/>
      <c r="B303" s="951"/>
      <c r="C303" s="985"/>
      <c r="D303" s="951"/>
      <c r="E303" s="951"/>
      <c r="F303" s="951"/>
      <c r="G303" s="951"/>
      <c r="H303" s="951"/>
      <c r="I303" s="951"/>
      <c r="J303" s="951"/>
      <c r="K303" s="951"/>
      <c r="L303" s="951"/>
      <c r="M303" s="951"/>
      <c r="N303" s="951"/>
      <c r="O303" s="951"/>
      <c r="P303" s="951"/>
      <c r="Q303" s="951"/>
      <c r="R303" s="951"/>
      <c r="S303" s="951"/>
      <c r="T303" s="951"/>
      <c r="U303" s="951"/>
      <c r="V303" s="951"/>
      <c r="W303" s="951"/>
      <c r="X303" s="951"/>
      <c r="Y303" s="951"/>
      <c r="AD303" s="947"/>
    </row>
    <row r="304" spans="1:30" thickBot="1" x14ac:dyDescent="0.35">
      <c r="A304" s="1007"/>
      <c r="B304" s="951"/>
      <c r="C304" s="985"/>
      <c r="D304" s="951"/>
      <c r="E304" s="951"/>
      <c r="F304" s="951"/>
      <c r="G304" s="951"/>
      <c r="H304" s="951"/>
      <c r="I304" s="951"/>
      <c r="J304" s="951"/>
      <c r="K304" s="951"/>
      <c r="L304" s="951"/>
      <c r="M304" s="951"/>
      <c r="N304" s="951"/>
      <c r="O304" s="951"/>
      <c r="P304" s="951"/>
      <c r="Q304" s="951"/>
      <c r="R304" s="951"/>
      <c r="S304" s="951"/>
      <c r="T304" s="951"/>
      <c r="U304" s="951"/>
      <c r="V304" s="951"/>
      <c r="W304" s="951"/>
      <c r="X304" s="951"/>
      <c r="Y304" s="951"/>
      <c r="AD304" s="947"/>
    </row>
    <row r="305" spans="1:30" thickBot="1" x14ac:dyDescent="0.35">
      <c r="A305" s="1007"/>
      <c r="B305" s="951"/>
      <c r="C305" s="985"/>
      <c r="D305" s="951"/>
      <c r="E305" s="951"/>
      <c r="F305" s="951"/>
      <c r="G305" s="951"/>
      <c r="H305" s="951"/>
      <c r="I305" s="951"/>
      <c r="J305" s="951"/>
      <c r="K305" s="951"/>
      <c r="L305" s="951"/>
      <c r="M305" s="951"/>
      <c r="N305" s="951"/>
      <c r="O305" s="951"/>
      <c r="P305" s="951"/>
      <c r="Q305" s="951"/>
      <c r="R305" s="951"/>
      <c r="S305" s="951"/>
      <c r="T305" s="951"/>
      <c r="U305" s="951"/>
      <c r="V305" s="951"/>
      <c r="W305" s="951"/>
      <c r="X305" s="951"/>
      <c r="Y305" s="951"/>
      <c r="AD305" s="947"/>
    </row>
    <row r="306" spans="1:30" thickBot="1" x14ac:dyDescent="0.35">
      <c r="A306" s="1007"/>
      <c r="B306" s="951"/>
      <c r="C306" s="985"/>
      <c r="D306" s="951"/>
      <c r="E306" s="951"/>
      <c r="F306" s="951"/>
      <c r="G306" s="951"/>
      <c r="H306" s="951"/>
      <c r="I306" s="951"/>
      <c r="J306" s="951"/>
      <c r="K306" s="951"/>
      <c r="L306" s="951"/>
      <c r="M306" s="951"/>
      <c r="N306" s="951"/>
      <c r="O306" s="951"/>
      <c r="P306" s="951"/>
      <c r="Q306" s="951"/>
      <c r="R306" s="951"/>
      <c r="S306" s="951"/>
      <c r="T306" s="951"/>
      <c r="U306" s="951"/>
      <c r="V306" s="951"/>
      <c r="W306" s="951"/>
      <c r="X306" s="951"/>
      <c r="Y306" s="951"/>
      <c r="AD306" s="947"/>
    </row>
    <row r="307" spans="1:30" thickBot="1" x14ac:dyDescent="0.35">
      <c r="A307" s="1007"/>
      <c r="B307" s="951"/>
      <c r="C307" s="985"/>
      <c r="D307" s="951"/>
      <c r="E307" s="951"/>
      <c r="F307" s="951"/>
      <c r="G307" s="951"/>
      <c r="H307" s="951"/>
      <c r="I307" s="951"/>
      <c r="J307" s="951"/>
      <c r="K307" s="951"/>
      <c r="L307" s="951"/>
      <c r="M307" s="951"/>
      <c r="N307" s="951"/>
      <c r="O307" s="951"/>
      <c r="P307" s="951"/>
      <c r="Q307" s="951"/>
      <c r="R307" s="951"/>
      <c r="S307" s="951"/>
      <c r="T307" s="951"/>
      <c r="U307" s="951"/>
      <c r="V307" s="951"/>
      <c r="W307" s="951"/>
      <c r="X307" s="951"/>
      <c r="Y307" s="951"/>
      <c r="AD307" s="947"/>
    </row>
    <row r="308" spans="1:30" thickBot="1" x14ac:dyDescent="0.35">
      <c r="A308" s="1007"/>
      <c r="B308" s="951"/>
      <c r="C308" s="985"/>
      <c r="D308" s="951"/>
      <c r="E308" s="951"/>
      <c r="F308" s="951"/>
      <c r="G308" s="951"/>
      <c r="H308" s="951"/>
      <c r="I308" s="951"/>
      <c r="J308" s="951"/>
      <c r="K308" s="951"/>
      <c r="L308" s="951"/>
      <c r="M308" s="951"/>
      <c r="N308" s="951"/>
      <c r="O308" s="951"/>
      <c r="P308" s="951"/>
      <c r="Q308" s="951"/>
      <c r="R308" s="951"/>
      <c r="S308" s="951"/>
      <c r="T308" s="951"/>
      <c r="U308" s="951"/>
      <c r="V308" s="951"/>
      <c r="W308" s="951"/>
      <c r="X308" s="951"/>
      <c r="Y308" s="951"/>
      <c r="AD308" s="947"/>
    </row>
    <row r="309" spans="1:30" thickBot="1" x14ac:dyDescent="0.35">
      <c r="A309" s="1007"/>
      <c r="B309" s="951"/>
      <c r="C309" s="985"/>
      <c r="D309" s="951"/>
      <c r="E309" s="951"/>
      <c r="F309" s="951"/>
      <c r="G309" s="951"/>
      <c r="H309" s="951"/>
      <c r="I309" s="951"/>
      <c r="J309" s="951"/>
      <c r="K309" s="951"/>
      <c r="L309" s="951"/>
      <c r="M309" s="951"/>
      <c r="N309" s="951"/>
      <c r="O309" s="951"/>
      <c r="P309" s="951"/>
      <c r="Q309" s="951"/>
      <c r="R309" s="951"/>
      <c r="S309" s="951"/>
      <c r="T309" s="951"/>
      <c r="U309" s="951"/>
      <c r="V309" s="951"/>
      <c r="W309" s="951"/>
      <c r="X309" s="951"/>
      <c r="Y309" s="951"/>
      <c r="AD309" s="947"/>
    </row>
    <row r="310" spans="1:30" thickBot="1" x14ac:dyDescent="0.35">
      <c r="A310" s="1007"/>
      <c r="B310" s="951"/>
      <c r="C310" s="985"/>
      <c r="D310" s="951"/>
      <c r="E310" s="951"/>
      <c r="F310" s="951"/>
      <c r="G310" s="951"/>
      <c r="H310" s="951"/>
      <c r="I310" s="951"/>
      <c r="J310" s="951"/>
      <c r="K310" s="951"/>
      <c r="L310" s="951"/>
      <c r="M310" s="951"/>
      <c r="N310" s="951"/>
      <c r="O310" s="951"/>
      <c r="P310" s="951"/>
      <c r="Q310" s="951"/>
      <c r="R310" s="951"/>
      <c r="S310" s="951"/>
      <c r="T310" s="951"/>
      <c r="U310" s="951"/>
      <c r="V310" s="951"/>
      <c r="W310" s="951"/>
      <c r="X310" s="951"/>
      <c r="Y310" s="951"/>
      <c r="AD310" s="947"/>
    </row>
    <row r="311" spans="1:30" thickBot="1" x14ac:dyDescent="0.35">
      <c r="A311" s="1007"/>
      <c r="B311" s="951"/>
      <c r="C311" s="985"/>
      <c r="D311" s="951"/>
      <c r="E311" s="951"/>
      <c r="F311" s="951"/>
      <c r="G311" s="951"/>
      <c r="H311" s="951"/>
      <c r="I311" s="951"/>
      <c r="J311" s="951"/>
      <c r="K311" s="951"/>
      <c r="L311" s="951"/>
      <c r="M311" s="951"/>
      <c r="N311" s="951"/>
      <c r="O311" s="951"/>
      <c r="P311" s="951"/>
      <c r="Q311" s="951"/>
      <c r="R311" s="951"/>
      <c r="S311" s="951"/>
      <c r="T311" s="951"/>
      <c r="U311" s="951"/>
      <c r="V311" s="951"/>
      <c r="W311" s="951"/>
      <c r="X311" s="951"/>
      <c r="Y311" s="951"/>
      <c r="AD311" s="947"/>
    </row>
    <row r="312" spans="1:30" thickBot="1" x14ac:dyDescent="0.35">
      <c r="A312" s="1007"/>
      <c r="B312" s="951"/>
      <c r="C312" s="985"/>
      <c r="D312" s="951"/>
      <c r="E312" s="951"/>
      <c r="F312" s="951"/>
      <c r="G312" s="951"/>
      <c r="H312" s="951"/>
      <c r="I312" s="951"/>
      <c r="J312" s="951"/>
      <c r="K312" s="951"/>
      <c r="L312" s="951"/>
      <c r="M312" s="951"/>
      <c r="N312" s="951"/>
      <c r="O312" s="951"/>
      <c r="P312" s="951"/>
      <c r="Q312" s="951"/>
      <c r="R312" s="951"/>
      <c r="S312" s="951"/>
      <c r="T312" s="951"/>
      <c r="U312" s="951"/>
      <c r="V312" s="951"/>
      <c r="W312" s="951"/>
      <c r="X312" s="951"/>
      <c r="Y312" s="951"/>
      <c r="AD312" s="947"/>
    </row>
    <row r="313" spans="1:30" thickBot="1" x14ac:dyDescent="0.35">
      <c r="A313" s="1007"/>
      <c r="B313" s="951"/>
      <c r="C313" s="985"/>
      <c r="D313" s="951"/>
      <c r="E313" s="951"/>
      <c r="F313" s="951"/>
      <c r="G313" s="951"/>
      <c r="H313" s="951"/>
      <c r="I313" s="951"/>
      <c r="J313" s="951"/>
      <c r="K313" s="951"/>
      <c r="L313" s="951"/>
      <c r="M313" s="951"/>
      <c r="N313" s="951"/>
      <c r="O313" s="951"/>
      <c r="P313" s="951"/>
      <c r="Q313" s="951"/>
      <c r="R313" s="951"/>
      <c r="S313" s="951"/>
      <c r="T313" s="951"/>
      <c r="U313" s="951"/>
      <c r="V313" s="951"/>
      <c r="W313" s="951"/>
      <c r="X313" s="951"/>
      <c r="Y313" s="951"/>
      <c r="AD313" s="947"/>
    </row>
    <row r="314" spans="1:30" thickBot="1" x14ac:dyDescent="0.35">
      <c r="A314" s="1007"/>
      <c r="B314" s="951"/>
      <c r="C314" s="985"/>
      <c r="D314" s="951"/>
      <c r="E314" s="951"/>
      <c r="F314" s="951"/>
      <c r="G314" s="951"/>
      <c r="H314" s="951"/>
      <c r="I314" s="951"/>
      <c r="J314" s="951"/>
      <c r="K314" s="951"/>
      <c r="L314" s="951"/>
      <c r="M314" s="951"/>
      <c r="N314" s="951"/>
      <c r="O314" s="951"/>
      <c r="P314" s="951"/>
      <c r="Q314" s="951"/>
      <c r="R314" s="951"/>
      <c r="S314" s="951"/>
      <c r="T314" s="951"/>
      <c r="U314" s="951"/>
      <c r="V314" s="951"/>
      <c r="W314" s="951"/>
      <c r="X314" s="951"/>
      <c r="Y314" s="951"/>
      <c r="AD314" s="947"/>
    </row>
    <row r="315" spans="1:30" thickBot="1" x14ac:dyDescent="0.35">
      <c r="A315" s="1007"/>
      <c r="B315" s="951"/>
      <c r="C315" s="985"/>
      <c r="D315" s="951"/>
      <c r="E315" s="951"/>
      <c r="F315" s="951"/>
      <c r="G315" s="951"/>
      <c r="H315" s="951"/>
      <c r="I315" s="951"/>
      <c r="J315" s="951"/>
      <c r="K315" s="951"/>
      <c r="L315" s="951"/>
      <c r="M315" s="951"/>
      <c r="N315" s="951"/>
      <c r="O315" s="951"/>
      <c r="P315" s="951"/>
      <c r="Q315" s="951"/>
      <c r="R315" s="951"/>
      <c r="S315" s="951"/>
      <c r="T315" s="951"/>
      <c r="U315" s="951"/>
      <c r="V315" s="951"/>
      <c r="W315" s="951"/>
      <c r="X315" s="951"/>
      <c r="Y315" s="951"/>
      <c r="AD315" s="947"/>
    </row>
    <row r="316" spans="1:30" thickBot="1" x14ac:dyDescent="0.35">
      <c r="A316" s="1007"/>
      <c r="B316" s="951"/>
      <c r="C316" s="985"/>
      <c r="D316" s="951"/>
      <c r="E316" s="951"/>
      <c r="F316" s="951"/>
      <c r="G316" s="951"/>
      <c r="H316" s="951"/>
      <c r="I316" s="951"/>
      <c r="J316" s="951"/>
      <c r="K316" s="951"/>
      <c r="L316" s="951"/>
      <c r="M316" s="951"/>
      <c r="N316" s="951"/>
      <c r="O316" s="951"/>
      <c r="P316" s="951"/>
      <c r="Q316" s="951"/>
      <c r="R316" s="951"/>
      <c r="S316" s="951"/>
      <c r="T316" s="951"/>
      <c r="U316" s="951"/>
      <c r="V316" s="951"/>
      <c r="W316" s="951"/>
      <c r="X316" s="951"/>
      <c r="Y316" s="951"/>
      <c r="AD316" s="947"/>
    </row>
    <row r="317" spans="1:30" thickBot="1" x14ac:dyDescent="0.35">
      <c r="A317" s="1007"/>
      <c r="B317" s="951"/>
      <c r="C317" s="985"/>
      <c r="D317" s="951"/>
      <c r="E317" s="951"/>
      <c r="F317" s="951"/>
      <c r="G317" s="951"/>
      <c r="H317" s="951"/>
      <c r="I317" s="951"/>
      <c r="J317" s="951"/>
      <c r="K317" s="951"/>
      <c r="L317" s="951"/>
      <c r="M317" s="951"/>
      <c r="N317" s="951"/>
      <c r="O317" s="951"/>
      <c r="P317" s="951"/>
      <c r="Q317" s="951"/>
      <c r="R317" s="951"/>
      <c r="S317" s="951"/>
      <c r="T317" s="951"/>
      <c r="U317" s="951"/>
      <c r="V317" s="951"/>
      <c r="W317" s="951"/>
      <c r="X317" s="951"/>
      <c r="Y317" s="951"/>
      <c r="AD317" s="947"/>
    </row>
    <row r="318" spans="1:30" thickBot="1" x14ac:dyDescent="0.35">
      <c r="A318" s="1007"/>
      <c r="B318" s="951"/>
      <c r="C318" s="985"/>
      <c r="D318" s="951"/>
      <c r="E318" s="951"/>
      <c r="F318" s="951"/>
      <c r="G318" s="951"/>
      <c r="H318" s="951"/>
      <c r="I318" s="951"/>
      <c r="J318" s="951"/>
      <c r="K318" s="951"/>
      <c r="L318" s="951"/>
      <c r="M318" s="951"/>
      <c r="N318" s="951"/>
      <c r="O318" s="951"/>
      <c r="P318" s="951"/>
      <c r="Q318" s="951"/>
      <c r="R318" s="951"/>
      <c r="S318" s="951"/>
      <c r="T318" s="951"/>
      <c r="U318" s="951"/>
      <c r="V318" s="951"/>
      <c r="W318" s="951"/>
      <c r="X318" s="951"/>
      <c r="Y318" s="951"/>
      <c r="AD318" s="947"/>
    </row>
    <row r="319" spans="1:30" thickBot="1" x14ac:dyDescent="0.35">
      <c r="A319" s="1007"/>
      <c r="B319" s="951"/>
      <c r="C319" s="985"/>
      <c r="D319" s="951"/>
      <c r="E319" s="951"/>
      <c r="F319" s="951"/>
      <c r="G319" s="951"/>
      <c r="H319" s="951"/>
      <c r="I319" s="951"/>
      <c r="J319" s="951"/>
      <c r="K319" s="951"/>
      <c r="L319" s="951"/>
      <c r="M319" s="951"/>
      <c r="N319" s="951"/>
      <c r="O319" s="951"/>
      <c r="P319" s="951"/>
      <c r="Q319" s="951"/>
      <c r="R319" s="951"/>
      <c r="S319" s="951"/>
      <c r="T319" s="951"/>
      <c r="U319" s="951"/>
      <c r="V319" s="951"/>
      <c r="W319" s="951"/>
      <c r="X319" s="951"/>
      <c r="Y319" s="951"/>
      <c r="AD319" s="947"/>
    </row>
    <row r="320" spans="1:30" thickBot="1" x14ac:dyDescent="0.35">
      <c r="A320" s="1007"/>
      <c r="B320" s="951"/>
      <c r="C320" s="985"/>
      <c r="D320" s="951"/>
      <c r="E320" s="951"/>
      <c r="F320" s="951"/>
      <c r="G320" s="951"/>
      <c r="H320" s="951"/>
      <c r="I320" s="951"/>
      <c r="J320" s="951"/>
      <c r="K320" s="951"/>
      <c r="L320" s="951"/>
      <c r="M320" s="951"/>
      <c r="N320" s="951"/>
      <c r="O320" s="951"/>
      <c r="P320" s="951"/>
      <c r="Q320" s="951"/>
      <c r="R320" s="951"/>
      <c r="S320" s="951"/>
      <c r="T320" s="951"/>
      <c r="U320" s="951"/>
      <c r="V320" s="951"/>
      <c r="W320" s="951"/>
      <c r="X320" s="951"/>
      <c r="Y320" s="951"/>
      <c r="AD320" s="947"/>
    </row>
    <row r="321" spans="1:30" thickBot="1" x14ac:dyDescent="0.35">
      <c r="A321" s="1007"/>
      <c r="B321" s="951"/>
      <c r="C321" s="985"/>
      <c r="D321" s="951"/>
      <c r="E321" s="951"/>
      <c r="F321" s="951"/>
      <c r="G321" s="951"/>
      <c r="H321" s="951"/>
      <c r="I321" s="951"/>
      <c r="J321" s="951"/>
      <c r="K321" s="951"/>
      <c r="L321" s="951"/>
      <c r="M321" s="951"/>
      <c r="N321" s="951"/>
      <c r="O321" s="951"/>
      <c r="P321" s="951"/>
      <c r="Q321" s="951"/>
      <c r="R321" s="951"/>
      <c r="S321" s="951"/>
      <c r="T321" s="951"/>
      <c r="U321" s="951"/>
      <c r="V321" s="951"/>
      <c r="W321" s="951"/>
      <c r="X321" s="951"/>
      <c r="Y321" s="951"/>
      <c r="AD321" s="947"/>
    </row>
    <row r="322" spans="1:30" thickBot="1" x14ac:dyDescent="0.35">
      <c r="A322" s="1007"/>
      <c r="B322" s="951"/>
      <c r="C322" s="985"/>
      <c r="D322" s="951"/>
      <c r="E322" s="951"/>
      <c r="F322" s="951"/>
      <c r="G322" s="951"/>
      <c r="H322" s="951"/>
      <c r="I322" s="951"/>
      <c r="J322" s="951"/>
      <c r="K322" s="951"/>
      <c r="L322" s="951"/>
      <c r="M322" s="951"/>
      <c r="N322" s="951"/>
      <c r="O322" s="951"/>
      <c r="P322" s="951"/>
      <c r="Q322" s="951"/>
      <c r="R322" s="951"/>
      <c r="S322" s="951"/>
      <c r="T322" s="951"/>
      <c r="U322" s="951"/>
      <c r="V322" s="951"/>
      <c r="W322" s="951"/>
      <c r="X322" s="951"/>
      <c r="Y322" s="951"/>
      <c r="AD322" s="947"/>
    </row>
    <row r="323" spans="1:30" thickBot="1" x14ac:dyDescent="0.35">
      <c r="A323" s="1007"/>
      <c r="B323" s="951"/>
      <c r="C323" s="985"/>
      <c r="D323" s="951"/>
      <c r="E323" s="951"/>
      <c r="F323" s="951"/>
      <c r="G323" s="951"/>
      <c r="H323" s="951"/>
      <c r="I323" s="951"/>
      <c r="J323" s="951"/>
      <c r="K323" s="951"/>
      <c r="L323" s="951"/>
      <c r="M323" s="951"/>
      <c r="N323" s="951"/>
      <c r="O323" s="951"/>
      <c r="P323" s="951"/>
      <c r="Q323" s="951"/>
      <c r="R323" s="951"/>
      <c r="S323" s="951"/>
      <c r="T323" s="951"/>
      <c r="U323" s="951"/>
      <c r="V323" s="951"/>
      <c r="W323" s="951"/>
      <c r="X323" s="951"/>
      <c r="Y323" s="951"/>
      <c r="AD323" s="947"/>
    </row>
    <row r="324" spans="1:30" thickBot="1" x14ac:dyDescent="0.35">
      <c r="A324" s="1007"/>
      <c r="B324" s="951"/>
      <c r="C324" s="985"/>
      <c r="D324" s="951"/>
      <c r="E324" s="951"/>
      <c r="F324" s="951"/>
      <c r="G324" s="951"/>
      <c r="H324" s="951"/>
      <c r="I324" s="951"/>
      <c r="J324" s="951"/>
      <c r="K324" s="951"/>
      <c r="L324" s="951"/>
      <c r="M324" s="951"/>
      <c r="N324" s="951"/>
      <c r="O324" s="951"/>
      <c r="P324" s="951"/>
      <c r="Q324" s="951"/>
      <c r="R324" s="951"/>
      <c r="S324" s="951"/>
      <c r="T324" s="951"/>
      <c r="U324" s="951"/>
      <c r="V324" s="951"/>
      <c r="W324" s="951"/>
      <c r="X324" s="951"/>
      <c r="Y324" s="951"/>
      <c r="AD324" s="947"/>
    </row>
    <row r="325" spans="1:30" thickBot="1" x14ac:dyDescent="0.35">
      <c r="A325" s="1007"/>
      <c r="B325" s="951"/>
      <c r="C325" s="985"/>
      <c r="D325" s="951"/>
      <c r="E325" s="951"/>
      <c r="F325" s="951"/>
      <c r="G325" s="951"/>
      <c r="H325" s="951"/>
      <c r="I325" s="951"/>
      <c r="J325" s="951"/>
      <c r="K325" s="951"/>
      <c r="L325" s="951"/>
      <c r="M325" s="951"/>
      <c r="N325" s="951"/>
      <c r="O325" s="951"/>
      <c r="P325" s="951"/>
      <c r="Q325" s="951"/>
      <c r="R325" s="951"/>
      <c r="S325" s="951"/>
      <c r="T325" s="951"/>
      <c r="U325" s="951"/>
      <c r="V325" s="951"/>
      <c r="W325" s="951"/>
      <c r="X325" s="951"/>
      <c r="Y325" s="951"/>
      <c r="AD325" s="947"/>
    </row>
    <row r="326" spans="1:30" thickBot="1" x14ac:dyDescent="0.35">
      <c r="A326" s="1007"/>
      <c r="B326" s="951"/>
      <c r="C326" s="985"/>
      <c r="D326" s="951"/>
      <c r="E326" s="951"/>
      <c r="F326" s="951"/>
      <c r="G326" s="951"/>
      <c r="H326" s="951"/>
      <c r="I326" s="951"/>
      <c r="J326" s="951"/>
      <c r="K326" s="951"/>
      <c r="L326" s="951"/>
      <c r="M326" s="951"/>
      <c r="N326" s="951"/>
      <c r="O326" s="951"/>
      <c r="P326" s="951"/>
      <c r="Q326" s="951"/>
      <c r="R326" s="951"/>
      <c r="S326" s="951"/>
      <c r="T326" s="951"/>
      <c r="U326" s="951"/>
      <c r="V326" s="951"/>
      <c r="W326" s="951"/>
      <c r="X326" s="951"/>
      <c r="Y326" s="951"/>
      <c r="AD326" s="947"/>
    </row>
    <row r="327" spans="1:30" thickBot="1" x14ac:dyDescent="0.35">
      <c r="A327" s="1007"/>
      <c r="B327" s="951"/>
      <c r="C327" s="985"/>
      <c r="D327" s="951"/>
      <c r="E327" s="951"/>
      <c r="F327" s="951"/>
      <c r="G327" s="951"/>
      <c r="H327" s="951"/>
      <c r="I327" s="951"/>
      <c r="J327" s="951"/>
      <c r="K327" s="951"/>
      <c r="L327" s="951"/>
      <c r="M327" s="951"/>
      <c r="N327" s="951"/>
      <c r="O327" s="951"/>
      <c r="P327" s="951"/>
      <c r="Q327" s="951"/>
      <c r="R327" s="951"/>
      <c r="S327" s="951"/>
      <c r="T327" s="951"/>
      <c r="U327" s="951"/>
      <c r="V327" s="951"/>
      <c r="W327" s="951"/>
      <c r="X327" s="951"/>
      <c r="Y327" s="951"/>
      <c r="AD327" s="947"/>
    </row>
    <row r="328" spans="1:30" thickBot="1" x14ac:dyDescent="0.35">
      <c r="A328" s="1007"/>
      <c r="B328" s="951"/>
      <c r="C328" s="985"/>
      <c r="D328" s="951"/>
      <c r="E328" s="951"/>
      <c r="F328" s="951"/>
      <c r="G328" s="951"/>
      <c r="H328" s="951"/>
      <c r="I328" s="951"/>
      <c r="J328" s="951"/>
      <c r="K328" s="951"/>
      <c r="L328" s="951"/>
      <c r="M328" s="951"/>
      <c r="N328" s="951"/>
      <c r="O328" s="951"/>
      <c r="P328" s="951"/>
      <c r="Q328" s="951"/>
      <c r="R328" s="951"/>
      <c r="S328" s="951"/>
      <c r="T328" s="951"/>
      <c r="U328" s="951"/>
      <c r="V328" s="951"/>
      <c r="W328" s="951"/>
      <c r="X328" s="951"/>
      <c r="Y328" s="951"/>
      <c r="AD328" s="947"/>
    </row>
    <row r="329" spans="1:30" thickBot="1" x14ac:dyDescent="0.35">
      <c r="A329" s="1007"/>
      <c r="B329" s="951"/>
      <c r="C329" s="985"/>
      <c r="D329" s="951"/>
      <c r="E329" s="951"/>
      <c r="F329" s="951"/>
      <c r="G329" s="951"/>
      <c r="H329" s="951"/>
      <c r="I329" s="951"/>
      <c r="J329" s="951"/>
      <c r="K329" s="951"/>
      <c r="L329" s="951"/>
      <c r="M329" s="951"/>
      <c r="N329" s="951"/>
      <c r="O329" s="951"/>
      <c r="P329" s="951"/>
      <c r="Q329" s="951"/>
      <c r="R329" s="951"/>
      <c r="S329" s="951"/>
      <c r="T329" s="951"/>
      <c r="U329" s="951"/>
      <c r="V329" s="951"/>
      <c r="W329" s="951"/>
      <c r="X329" s="951"/>
      <c r="Y329" s="951"/>
      <c r="AD329" s="947"/>
    </row>
    <row r="330" spans="1:30" thickBot="1" x14ac:dyDescent="0.35">
      <c r="A330" s="1007"/>
      <c r="B330" s="951"/>
      <c r="C330" s="985"/>
      <c r="D330" s="951"/>
      <c r="E330" s="951"/>
      <c r="F330" s="951"/>
      <c r="G330" s="951"/>
      <c r="H330" s="951"/>
      <c r="I330" s="951"/>
      <c r="J330" s="951"/>
      <c r="K330" s="951"/>
      <c r="L330" s="951"/>
      <c r="M330" s="951"/>
      <c r="N330" s="951"/>
      <c r="O330" s="951"/>
      <c r="P330" s="951"/>
      <c r="Q330" s="951"/>
      <c r="R330" s="951"/>
      <c r="S330" s="951"/>
      <c r="T330" s="951"/>
      <c r="U330" s="951"/>
      <c r="V330" s="951"/>
      <c r="W330" s="951"/>
      <c r="X330" s="951"/>
      <c r="Y330" s="951"/>
      <c r="AD330" s="947"/>
    </row>
    <row r="331" spans="1:30" thickBot="1" x14ac:dyDescent="0.35">
      <c r="A331" s="1007"/>
      <c r="B331" s="951"/>
      <c r="C331" s="985"/>
      <c r="D331" s="951"/>
      <c r="E331" s="951"/>
      <c r="F331" s="951"/>
      <c r="G331" s="951"/>
      <c r="H331" s="951"/>
      <c r="I331" s="951"/>
      <c r="J331" s="951"/>
      <c r="K331" s="951"/>
      <c r="L331" s="951"/>
      <c r="M331" s="951"/>
      <c r="N331" s="951"/>
      <c r="O331" s="951"/>
      <c r="P331" s="951"/>
      <c r="Q331" s="951"/>
      <c r="R331" s="951"/>
      <c r="S331" s="951"/>
      <c r="T331" s="951"/>
      <c r="U331" s="951"/>
      <c r="V331" s="951"/>
      <c r="W331" s="951"/>
      <c r="X331" s="951"/>
      <c r="Y331" s="951"/>
      <c r="AD331" s="947"/>
    </row>
    <row r="332" spans="1:30" thickBot="1" x14ac:dyDescent="0.35">
      <c r="A332" s="1007"/>
      <c r="B332" s="951"/>
      <c r="C332" s="985"/>
      <c r="D332" s="951"/>
      <c r="E332" s="951"/>
      <c r="F332" s="951"/>
      <c r="G332" s="951"/>
      <c r="H332" s="951"/>
      <c r="I332" s="951"/>
      <c r="J332" s="951"/>
      <c r="K332" s="951"/>
      <c r="L332" s="951"/>
      <c r="M332" s="951"/>
      <c r="N332" s="951"/>
      <c r="O332" s="951"/>
      <c r="P332" s="951"/>
      <c r="Q332" s="951"/>
      <c r="R332" s="951"/>
      <c r="S332" s="951"/>
      <c r="T332" s="951"/>
      <c r="U332" s="951"/>
      <c r="V332" s="951"/>
      <c r="W332" s="951"/>
      <c r="X332" s="951"/>
      <c r="Y332" s="951"/>
      <c r="AD332" s="947"/>
    </row>
    <row r="333" spans="1:30" thickBot="1" x14ac:dyDescent="0.35">
      <c r="A333" s="1007"/>
      <c r="B333" s="951"/>
      <c r="C333" s="985"/>
      <c r="D333" s="951"/>
      <c r="E333" s="951"/>
      <c r="F333" s="951"/>
      <c r="G333" s="951"/>
      <c r="H333" s="951"/>
      <c r="I333" s="951"/>
      <c r="J333" s="951"/>
      <c r="K333" s="951"/>
      <c r="L333" s="951"/>
      <c r="M333" s="951"/>
      <c r="N333" s="951"/>
      <c r="O333" s="951"/>
      <c r="P333" s="951"/>
      <c r="Q333" s="951"/>
      <c r="R333" s="951"/>
      <c r="S333" s="951"/>
      <c r="T333" s="951"/>
      <c r="U333" s="951"/>
      <c r="V333" s="951"/>
      <c r="W333" s="951"/>
      <c r="X333" s="951"/>
      <c r="Y333" s="951"/>
      <c r="AD333" s="947"/>
    </row>
    <row r="334" spans="1:30" thickBot="1" x14ac:dyDescent="0.35">
      <c r="A334" s="1007"/>
      <c r="B334" s="951"/>
      <c r="C334" s="985"/>
      <c r="D334" s="951"/>
      <c r="E334" s="951"/>
      <c r="F334" s="951"/>
      <c r="G334" s="951"/>
      <c r="H334" s="951"/>
      <c r="I334" s="951"/>
      <c r="J334" s="951"/>
      <c r="K334" s="951"/>
      <c r="L334" s="951"/>
      <c r="M334" s="951"/>
      <c r="N334" s="951"/>
      <c r="O334" s="951"/>
      <c r="P334" s="951"/>
      <c r="Q334" s="951"/>
      <c r="R334" s="951"/>
      <c r="S334" s="951"/>
      <c r="T334" s="951"/>
      <c r="U334" s="951"/>
      <c r="V334" s="951"/>
      <c r="W334" s="951"/>
      <c r="X334" s="951"/>
      <c r="Y334" s="951"/>
      <c r="AD334" s="947"/>
    </row>
    <row r="335" spans="1:30" thickBot="1" x14ac:dyDescent="0.35">
      <c r="A335" s="1007"/>
      <c r="B335" s="951"/>
      <c r="C335" s="985"/>
      <c r="D335" s="951"/>
      <c r="E335" s="951"/>
      <c r="F335" s="951"/>
      <c r="G335" s="951"/>
      <c r="H335" s="951"/>
      <c r="I335" s="951"/>
      <c r="J335" s="951"/>
      <c r="K335" s="951"/>
      <c r="L335" s="951"/>
      <c r="M335" s="951"/>
      <c r="N335" s="951"/>
      <c r="O335" s="951"/>
      <c r="P335" s="951"/>
      <c r="Q335" s="951"/>
      <c r="R335" s="951"/>
      <c r="S335" s="951"/>
      <c r="T335" s="951"/>
      <c r="U335" s="951"/>
      <c r="V335" s="951"/>
      <c r="W335" s="951"/>
      <c r="X335" s="951"/>
      <c r="Y335" s="951"/>
      <c r="AD335" s="947"/>
    </row>
    <row r="336" spans="1:30" thickBot="1" x14ac:dyDescent="0.35">
      <c r="A336" s="1007"/>
      <c r="B336" s="951"/>
      <c r="C336" s="985"/>
      <c r="D336" s="951"/>
      <c r="E336" s="951"/>
      <c r="F336" s="951"/>
      <c r="G336" s="951"/>
      <c r="H336" s="951"/>
      <c r="I336" s="951"/>
      <c r="J336" s="951"/>
      <c r="K336" s="951"/>
      <c r="L336" s="951"/>
      <c r="M336" s="951"/>
      <c r="N336" s="951"/>
      <c r="O336" s="951"/>
      <c r="P336" s="951"/>
      <c r="Q336" s="951"/>
      <c r="R336" s="951"/>
      <c r="S336" s="951"/>
      <c r="T336" s="951"/>
      <c r="U336" s="951"/>
      <c r="V336" s="951"/>
      <c r="W336" s="951"/>
      <c r="X336" s="951"/>
      <c r="Y336" s="951"/>
      <c r="AD336" s="947"/>
    </row>
    <row r="337" spans="1:30" thickBot="1" x14ac:dyDescent="0.35">
      <c r="A337" s="1007"/>
      <c r="B337" s="951"/>
      <c r="C337" s="985"/>
      <c r="D337" s="951"/>
      <c r="E337" s="951"/>
      <c r="F337" s="951"/>
      <c r="G337" s="951"/>
      <c r="H337" s="951"/>
      <c r="I337" s="951"/>
      <c r="J337" s="951"/>
      <c r="K337" s="951"/>
      <c r="L337" s="951"/>
      <c r="M337" s="951"/>
      <c r="N337" s="951"/>
      <c r="O337" s="951"/>
      <c r="P337" s="951"/>
      <c r="Q337" s="951"/>
      <c r="R337" s="951"/>
      <c r="S337" s="951"/>
      <c r="T337" s="951"/>
      <c r="U337" s="951"/>
      <c r="V337" s="951"/>
      <c r="W337" s="951"/>
      <c r="X337" s="951"/>
      <c r="Y337" s="951"/>
      <c r="AD337" s="947"/>
    </row>
    <row r="338" spans="1:30" thickBot="1" x14ac:dyDescent="0.35">
      <c r="A338" s="1007"/>
      <c r="B338" s="951"/>
      <c r="C338" s="985"/>
      <c r="D338" s="951"/>
      <c r="E338" s="951"/>
      <c r="F338" s="951"/>
      <c r="G338" s="951"/>
      <c r="H338" s="951"/>
      <c r="I338" s="951"/>
      <c r="J338" s="951"/>
      <c r="K338" s="951"/>
      <c r="L338" s="951"/>
      <c r="M338" s="951"/>
      <c r="N338" s="951"/>
      <c r="O338" s="951"/>
      <c r="P338" s="951"/>
      <c r="Q338" s="951"/>
      <c r="R338" s="951"/>
      <c r="S338" s="951"/>
      <c r="T338" s="951"/>
      <c r="U338" s="951"/>
      <c r="V338" s="951"/>
      <c r="W338" s="951"/>
      <c r="X338" s="951"/>
      <c r="Y338" s="951"/>
      <c r="AD338" s="947"/>
    </row>
    <row r="339" spans="1:30" thickBot="1" x14ac:dyDescent="0.35">
      <c r="A339" s="1007"/>
      <c r="B339" s="951"/>
      <c r="C339" s="985"/>
      <c r="D339" s="951"/>
      <c r="E339" s="951"/>
      <c r="F339" s="951"/>
      <c r="G339" s="951"/>
      <c r="H339" s="951"/>
      <c r="I339" s="951"/>
      <c r="J339" s="951"/>
      <c r="K339" s="951"/>
      <c r="L339" s="951"/>
      <c r="M339" s="951"/>
      <c r="N339" s="951"/>
      <c r="O339" s="951"/>
      <c r="P339" s="951"/>
      <c r="Q339" s="951"/>
      <c r="R339" s="951"/>
      <c r="S339" s="951"/>
      <c r="T339" s="951"/>
      <c r="U339" s="951"/>
      <c r="V339" s="951"/>
      <c r="W339" s="951"/>
      <c r="X339" s="951"/>
      <c r="Y339" s="951"/>
      <c r="AD339" s="947"/>
    </row>
    <row r="340" spans="1:30" thickBot="1" x14ac:dyDescent="0.35">
      <c r="A340" s="1007"/>
      <c r="B340" s="951"/>
      <c r="C340" s="985"/>
      <c r="D340" s="951"/>
      <c r="E340" s="951"/>
      <c r="F340" s="951"/>
      <c r="G340" s="951"/>
      <c r="H340" s="951"/>
      <c r="I340" s="951"/>
      <c r="J340" s="951"/>
      <c r="K340" s="951"/>
      <c r="L340" s="951"/>
      <c r="M340" s="951"/>
      <c r="N340" s="951"/>
      <c r="O340" s="951"/>
      <c r="P340" s="951"/>
      <c r="Q340" s="951"/>
      <c r="R340" s="951"/>
      <c r="S340" s="951"/>
      <c r="T340" s="951"/>
      <c r="U340" s="951"/>
      <c r="V340" s="951"/>
      <c r="W340" s="951"/>
      <c r="X340" s="951"/>
      <c r="Y340" s="951"/>
      <c r="AD340" s="947"/>
    </row>
    <row r="341" spans="1:30" thickBot="1" x14ac:dyDescent="0.35">
      <c r="A341" s="1007"/>
      <c r="B341" s="951"/>
      <c r="C341" s="985"/>
      <c r="D341" s="951"/>
      <c r="E341" s="951"/>
      <c r="F341" s="951"/>
      <c r="G341" s="951"/>
      <c r="H341" s="951"/>
      <c r="I341" s="951"/>
      <c r="J341" s="951"/>
      <c r="K341" s="951"/>
      <c r="L341" s="951"/>
      <c r="M341" s="951"/>
      <c r="N341" s="951"/>
      <c r="O341" s="951"/>
      <c r="P341" s="951"/>
      <c r="Q341" s="951"/>
      <c r="R341" s="951"/>
      <c r="S341" s="951"/>
      <c r="T341" s="951"/>
      <c r="U341" s="951"/>
      <c r="V341" s="951"/>
      <c r="W341" s="951"/>
      <c r="X341" s="951"/>
      <c r="Y341" s="951"/>
      <c r="AD341" s="947"/>
    </row>
    <row r="342" spans="1:30" thickBot="1" x14ac:dyDescent="0.35">
      <c r="A342" s="1007"/>
      <c r="B342" s="951"/>
      <c r="C342" s="985"/>
      <c r="D342" s="951"/>
      <c r="E342" s="951"/>
      <c r="F342" s="951"/>
      <c r="G342" s="951"/>
      <c r="H342" s="951"/>
      <c r="I342" s="951"/>
      <c r="J342" s="951"/>
      <c r="K342" s="951"/>
      <c r="L342" s="951"/>
      <c r="M342" s="951"/>
      <c r="N342" s="951"/>
      <c r="O342" s="951"/>
      <c r="P342" s="951"/>
      <c r="Q342" s="951"/>
      <c r="R342" s="951"/>
      <c r="S342" s="951"/>
      <c r="T342" s="951"/>
      <c r="U342" s="951"/>
      <c r="V342" s="951"/>
      <c r="W342" s="951"/>
      <c r="X342" s="951"/>
      <c r="Y342" s="951"/>
      <c r="AD342" s="947"/>
    </row>
    <row r="343" spans="1:30" thickBot="1" x14ac:dyDescent="0.35">
      <c r="A343" s="1007"/>
      <c r="B343" s="951"/>
      <c r="C343" s="985"/>
      <c r="D343" s="951"/>
      <c r="E343" s="951"/>
      <c r="F343" s="951"/>
      <c r="G343" s="951"/>
      <c r="H343" s="951"/>
      <c r="I343" s="951"/>
      <c r="J343" s="951"/>
      <c r="K343" s="951"/>
      <c r="L343" s="951"/>
      <c r="M343" s="951"/>
      <c r="N343" s="951"/>
      <c r="O343" s="951"/>
      <c r="P343" s="951"/>
      <c r="Q343" s="951"/>
      <c r="R343" s="951"/>
      <c r="S343" s="951"/>
      <c r="T343" s="951"/>
      <c r="U343" s="951"/>
      <c r="V343" s="951"/>
      <c r="W343" s="951"/>
      <c r="X343" s="951"/>
      <c r="Y343" s="951"/>
      <c r="AD343" s="947"/>
    </row>
    <row r="344" spans="1:30" thickBot="1" x14ac:dyDescent="0.35">
      <c r="A344" s="1007"/>
      <c r="B344" s="951"/>
      <c r="C344" s="985"/>
      <c r="D344" s="951"/>
      <c r="E344" s="951"/>
      <c r="F344" s="951"/>
      <c r="G344" s="951"/>
      <c r="H344" s="951"/>
      <c r="I344" s="951"/>
      <c r="J344" s="951"/>
      <c r="K344" s="951"/>
      <c r="L344" s="951"/>
      <c r="M344" s="951"/>
      <c r="N344" s="951"/>
      <c r="O344" s="951"/>
      <c r="P344" s="951"/>
      <c r="Q344" s="951"/>
      <c r="R344" s="951"/>
      <c r="S344" s="951"/>
      <c r="T344" s="951"/>
      <c r="U344" s="951"/>
      <c r="V344" s="951"/>
      <c r="W344" s="951"/>
      <c r="X344" s="951"/>
      <c r="Y344" s="951"/>
      <c r="AD344" s="947"/>
    </row>
    <row r="345" spans="1:30" thickBot="1" x14ac:dyDescent="0.35">
      <c r="A345" s="1007"/>
      <c r="B345" s="951"/>
      <c r="C345" s="985"/>
      <c r="D345" s="951"/>
      <c r="E345" s="951"/>
      <c r="F345" s="951"/>
      <c r="G345" s="951"/>
      <c r="H345" s="951"/>
      <c r="I345" s="951"/>
      <c r="J345" s="951"/>
      <c r="K345" s="951"/>
      <c r="L345" s="951"/>
      <c r="M345" s="951"/>
      <c r="N345" s="951"/>
      <c r="O345" s="951"/>
      <c r="P345" s="951"/>
      <c r="Q345" s="951"/>
      <c r="R345" s="951"/>
      <c r="S345" s="951"/>
      <c r="T345" s="951"/>
      <c r="U345" s="951"/>
      <c r="V345" s="951"/>
      <c r="W345" s="951"/>
      <c r="X345" s="951"/>
      <c r="Y345" s="951"/>
      <c r="AD345" s="947"/>
    </row>
    <row r="346" spans="1:30" thickBot="1" x14ac:dyDescent="0.35">
      <c r="A346" s="1007"/>
      <c r="B346" s="951"/>
      <c r="C346" s="985"/>
      <c r="D346" s="951"/>
      <c r="E346" s="951"/>
      <c r="F346" s="951"/>
      <c r="G346" s="951"/>
      <c r="H346" s="951"/>
      <c r="I346" s="951"/>
      <c r="J346" s="951"/>
      <c r="K346" s="951"/>
      <c r="L346" s="951"/>
      <c r="M346" s="951"/>
      <c r="N346" s="951"/>
      <c r="O346" s="951"/>
      <c r="P346" s="951"/>
      <c r="Q346" s="951"/>
      <c r="R346" s="951"/>
      <c r="S346" s="951"/>
      <c r="T346" s="951"/>
      <c r="U346" s="951"/>
      <c r="V346" s="951"/>
      <c r="W346" s="951"/>
      <c r="X346" s="951"/>
      <c r="Y346" s="951"/>
      <c r="AD346" s="947"/>
    </row>
    <row r="347" spans="1:30" thickBot="1" x14ac:dyDescent="0.35">
      <c r="A347" s="1007"/>
      <c r="B347" s="951"/>
      <c r="C347" s="985"/>
      <c r="D347" s="951"/>
      <c r="E347" s="951"/>
      <c r="F347" s="951"/>
      <c r="G347" s="951"/>
      <c r="H347" s="951"/>
      <c r="I347" s="951"/>
      <c r="J347" s="951"/>
      <c r="K347" s="951"/>
      <c r="L347" s="951"/>
      <c r="M347" s="951"/>
      <c r="N347" s="951"/>
      <c r="O347" s="951"/>
      <c r="P347" s="951"/>
      <c r="Q347" s="951"/>
      <c r="R347" s="951"/>
      <c r="S347" s="951"/>
      <c r="T347" s="951"/>
      <c r="U347" s="951"/>
      <c r="V347" s="951"/>
      <c r="W347" s="951"/>
      <c r="X347" s="951"/>
      <c r="Y347" s="951"/>
      <c r="AD347" s="947"/>
    </row>
    <row r="348" spans="1:30" thickBot="1" x14ac:dyDescent="0.35">
      <c r="A348" s="1007"/>
      <c r="B348" s="951"/>
      <c r="C348" s="985"/>
      <c r="D348" s="951"/>
      <c r="E348" s="951"/>
      <c r="F348" s="951"/>
      <c r="G348" s="951"/>
      <c r="H348" s="951"/>
      <c r="I348" s="951"/>
      <c r="J348" s="951"/>
      <c r="K348" s="951"/>
      <c r="L348" s="951"/>
      <c r="M348" s="951"/>
      <c r="N348" s="951"/>
      <c r="O348" s="951"/>
      <c r="P348" s="951"/>
      <c r="Q348" s="951"/>
      <c r="R348" s="951"/>
      <c r="S348" s="951"/>
      <c r="T348" s="951"/>
      <c r="U348" s="951"/>
      <c r="V348" s="951"/>
      <c r="W348" s="951"/>
      <c r="X348" s="951"/>
      <c r="Y348" s="951"/>
      <c r="AD348" s="947"/>
    </row>
    <row r="349" spans="1:30" thickBot="1" x14ac:dyDescent="0.35">
      <c r="A349" s="1007"/>
      <c r="B349" s="951"/>
      <c r="C349" s="985"/>
      <c r="D349" s="951"/>
      <c r="E349" s="951"/>
      <c r="F349" s="951"/>
      <c r="G349" s="951"/>
      <c r="H349" s="951"/>
      <c r="I349" s="951"/>
      <c r="J349" s="951"/>
      <c r="K349" s="951"/>
      <c r="L349" s="951"/>
      <c r="M349" s="951"/>
      <c r="N349" s="951"/>
      <c r="O349" s="951"/>
      <c r="P349" s="951"/>
      <c r="Q349" s="951"/>
      <c r="R349" s="951"/>
      <c r="S349" s="951"/>
      <c r="T349" s="951"/>
      <c r="U349" s="951"/>
      <c r="V349" s="951"/>
      <c r="W349" s="951"/>
      <c r="X349" s="951"/>
      <c r="Y349" s="951"/>
      <c r="AD349" s="947"/>
    </row>
    <row r="350" spans="1:30" thickBot="1" x14ac:dyDescent="0.35">
      <c r="A350" s="1007"/>
      <c r="B350" s="951"/>
      <c r="C350" s="985"/>
      <c r="D350" s="951"/>
      <c r="E350" s="951"/>
      <c r="F350" s="951"/>
      <c r="G350" s="951"/>
      <c r="H350" s="951"/>
      <c r="I350" s="951"/>
      <c r="J350" s="951"/>
      <c r="K350" s="951"/>
      <c r="L350" s="951"/>
      <c r="M350" s="951"/>
      <c r="N350" s="951"/>
      <c r="O350" s="951"/>
      <c r="P350" s="951"/>
      <c r="Q350" s="951"/>
      <c r="R350" s="951"/>
      <c r="S350" s="951"/>
      <c r="T350" s="951"/>
      <c r="U350" s="951"/>
      <c r="V350" s="951"/>
      <c r="W350" s="951"/>
      <c r="X350" s="951"/>
      <c r="Y350" s="951"/>
      <c r="AD350" s="947"/>
    </row>
    <row r="351" spans="1:30" thickBot="1" x14ac:dyDescent="0.35">
      <c r="A351" s="1007"/>
      <c r="B351" s="951"/>
      <c r="C351" s="985"/>
      <c r="D351" s="951"/>
      <c r="E351" s="951"/>
      <c r="F351" s="951"/>
      <c r="G351" s="951"/>
      <c r="H351" s="951"/>
      <c r="I351" s="951"/>
      <c r="J351" s="951"/>
      <c r="K351" s="951"/>
      <c r="L351" s="951"/>
      <c r="M351" s="951"/>
      <c r="N351" s="951"/>
      <c r="O351" s="951"/>
      <c r="P351" s="951"/>
      <c r="Q351" s="951"/>
      <c r="R351" s="951"/>
      <c r="S351" s="951"/>
      <c r="T351" s="951"/>
      <c r="U351" s="951"/>
      <c r="V351" s="951"/>
      <c r="W351" s="951"/>
      <c r="X351" s="951"/>
      <c r="Y351" s="951"/>
      <c r="AD351" s="947"/>
    </row>
    <row r="352" spans="1:30" thickBot="1" x14ac:dyDescent="0.35">
      <c r="A352" s="1007"/>
      <c r="B352" s="951"/>
      <c r="C352" s="985"/>
      <c r="D352" s="951"/>
      <c r="E352" s="951"/>
      <c r="F352" s="951"/>
      <c r="G352" s="951"/>
      <c r="H352" s="951"/>
      <c r="I352" s="951"/>
      <c r="J352" s="951"/>
      <c r="K352" s="951"/>
      <c r="L352" s="951"/>
      <c r="M352" s="951"/>
      <c r="N352" s="951"/>
      <c r="O352" s="951"/>
      <c r="P352" s="951"/>
      <c r="Q352" s="951"/>
      <c r="R352" s="951"/>
      <c r="S352" s="951"/>
      <c r="T352" s="951"/>
      <c r="U352" s="951"/>
      <c r="V352" s="951"/>
      <c r="W352" s="951"/>
      <c r="X352" s="951"/>
      <c r="Y352" s="951"/>
      <c r="AD352" s="947"/>
    </row>
    <row r="353" spans="1:30" thickBot="1" x14ac:dyDescent="0.35">
      <c r="A353" s="1007"/>
      <c r="B353" s="951"/>
      <c r="C353" s="985"/>
      <c r="D353" s="951"/>
      <c r="E353" s="951"/>
      <c r="F353" s="951"/>
      <c r="G353" s="951"/>
      <c r="H353" s="951"/>
      <c r="I353" s="951"/>
      <c r="J353" s="951"/>
      <c r="K353" s="951"/>
      <c r="L353" s="951"/>
      <c r="M353" s="951"/>
      <c r="N353" s="951"/>
      <c r="O353" s="951"/>
      <c r="P353" s="951"/>
      <c r="Q353" s="951"/>
      <c r="R353" s="951"/>
      <c r="S353" s="951"/>
      <c r="T353" s="951"/>
      <c r="U353" s="951"/>
      <c r="V353" s="951"/>
      <c r="W353" s="951"/>
      <c r="X353" s="951"/>
      <c r="Y353" s="951"/>
      <c r="AD353" s="947"/>
    </row>
    <row r="354" spans="1:30" thickBot="1" x14ac:dyDescent="0.35">
      <c r="A354" s="1007"/>
      <c r="B354" s="951"/>
      <c r="C354" s="985"/>
      <c r="D354" s="951"/>
      <c r="E354" s="951"/>
      <c r="F354" s="951"/>
      <c r="G354" s="951"/>
      <c r="H354" s="951"/>
      <c r="I354" s="951"/>
      <c r="J354" s="951"/>
      <c r="K354" s="951"/>
      <c r="L354" s="951"/>
      <c r="M354" s="951"/>
      <c r="N354" s="951"/>
      <c r="O354" s="951"/>
      <c r="P354" s="951"/>
      <c r="Q354" s="951"/>
      <c r="R354" s="951"/>
      <c r="S354" s="951"/>
      <c r="T354" s="951"/>
      <c r="U354" s="951"/>
      <c r="V354" s="951"/>
      <c r="W354" s="951"/>
      <c r="X354" s="951"/>
      <c r="Y354" s="951"/>
      <c r="AD354" s="947"/>
    </row>
    <row r="355" spans="1:30" thickBot="1" x14ac:dyDescent="0.35">
      <c r="A355" s="1007"/>
      <c r="B355" s="951"/>
      <c r="C355" s="985"/>
      <c r="D355" s="951"/>
      <c r="E355" s="951"/>
      <c r="F355" s="951"/>
      <c r="G355" s="951"/>
      <c r="H355" s="951"/>
      <c r="I355" s="951"/>
      <c r="J355" s="951"/>
      <c r="K355" s="951"/>
      <c r="L355" s="951"/>
      <c r="M355" s="951"/>
      <c r="N355" s="951"/>
      <c r="O355" s="951"/>
      <c r="P355" s="951"/>
      <c r="Q355" s="951"/>
      <c r="R355" s="951"/>
      <c r="S355" s="951"/>
      <c r="T355" s="951"/>
      <c r="U355" s="951"/>
      <c r="V355" s="951"/>
      <c r="W355" s="951"/>
      <c r="X355" s="951"/>
      <c r="Y355" s="951"/>
      <c r="AD355" s="947"/>
    </row>
    <row r="356" spans="1:30" thickBot="1" x14ac:dyDescent="0.35">
      <c r="A356" s="1007"/>
      <c r="B356" s="951"/>
      <c r="C356" s="985"/>
      <c r="D356" s="951"/>
      <c r="E356" s="951"/>
      <c r="F356" s="951"/>
      <c r="G356" s="951"/>
      <c r="H356" s="951"/>
      <c r="I356" s="951"/>
      <c r="J356" s="951"/>
      <c r="K356" s="951"/>
      <c r="L356" s="951"/>
      <c r="M356" s="951"/>
      <c r="N356" s="951"/>
      <c r="O356" s="951"/>
      <c r="P356" s="951"/>
      <c r="Q356" s="951"/>
      <c r="R356" s="951"/>
      <c r="S356" s="951"/>
      <c r="T356" s="951"/>
      <c r="U356" s="951"/>
      <c r="V356" s="951"/>
      <c r="W356" s="951"/>
      <c r="X356" s="951"/>
      <c r="Y356" s="951"/>
      <c r="AD356" s="947"/>
    </row>
    <row r="357" spans="1:30" thickBot="1" x14ac:dyDescent="0.35">
      <c r="A357" s="1007"/>
      <c r="B357" s="951"/>
      <c r="C357" s="985"/>
      <c r="D357" s="951"/>
      <c r="E357" s="951"/>
      <c r="F357" s="951"/>
      <c r="G357" s="951"/>
      <c r="H357" s="951"/>
      <c r="I357" s="951"/>
      <c r="J357" s="951"/>
      <c r="K357" s="951"/>
      <c r="L357" s="951"/>
      <c r="M357" s="951"/>
      <c r="N357" s="951"/>
      <c r="O357" s="951"/>
      <c r="P357" s="951"/>
      <c r="Q357" s="951"/>
      <c r="R357" s="951"/>
      <c r="S357" s="951"/>
      <c r="T357" s="951"/>
      <c r="U357" s="951"/>
      <c r="V357" s="951"/>
      <c r="W357" s="951"/>
      <c r="X357" s="951"/>
      <c r="Y357" s="951"/>
      <c r="AD357" s="947"/>
    </row>
    <row r="358" spans="1:30" thickBot="1" x14ac:dyDescent="0.35">
      <c r="A358" s="1007"/>
      <c r="B358" s="951"/>
      <c r="C358" s="985"/>
      <c r="D358" s="951"/>
      <c r="E358" s="951"/>
      <c r="F358" s="951"/>
      <c r="G358" s="951"/>
      <c r="H358" s="951"/>
      <c r="I358" s="951"/>
      <c r="J358" s="951"/>
      <c r="K358" s="951"/>
      <c r="L358" s="951"/>
      <c r="M358" s="951"/>
      <c r="N358" s="951"/>
      <c r="O358" s="951"/>
      <c r="P358" s="951"/>
      <c r="Q358" s="951"/>
      <c r="R358" s="951"/>
      <c r="S358" s="951"/>
      <c r="T358" s="951"/>
      <c r="U358" s="951"/>
      <c r="V358" s="951"/>
      <c r="W358" s="951"/>
      <c r="X358" s="951"/>
      <c r="Y358" s="951"/>
      <c r="AD358" s="947"/>
    </row>
    <row r="359" spans="1:30" thickBot="1" x14ac:dyDescent="0.35">
      <c r="A359" s="1007"/>
      <c r="B359" s="951"/>
      <c r="C359" s="985"/>
      <c r="D359" s="951"/>
      <c r="E359" s="951"/>
      <c r="F359" s="951"/>
      <c r="G359" s="951"/>
      <c r="H359" s="951"/>
      <c r="I359" s="951"/>
      <c r="J359" s="951"/>
      <c r="K359" s="951"/>
      <c r="L359" s="951"/>
      <c r="M359" s="951"/>
      <c r="N359" s="951"/>
      <c r="O359" s="951"/>
      <c r="P359" s="951"/>
      <c r="Q359" s="951"/>
      <c r="R359" s="951"/>
      <c r="S359" s="951"/>
      <c r="T359" s="951"/>
      <c r="U359" s="951"/>
      <c r="V359" s="951"/>
      <c r="W359" s="951"/>
      <c r="X359" s="951"/>
      <c r="Y359" s="951"/>
      <c r="AD359" s="947"/>
    </row>
    <row r="360" spans="1:30" thickBot="1" x14ac:dyDescent="0.35">
      <c r="A360" s="1007"/>
      <c r="B360" s="951"/>
      <c r="C360" s="985"/>
      <c r="D360" s="951"/>
      <c r="E360" s="951"/>
      <c r="F360" s="951"/>
      <c r="G360" s="951"/>
      <c r="H360" s="951"/>
      <c r="I360" s="951"/>
      <c r="J360" s="951"/>
      <c r="K360" s="951"/>
      <c r="L360" s="951"/>
      <c r="M360" s="951"/>
      <c r="N360" s="951"/>
      <c r="O360" s="951"/>
      <c r="P360" s="951"/>
      <c r="Q360" s="951"/>
      <c r="R360" s="951"/>
      <c r="S360" s="951"/>
      <c r="T360" s="951"/>
      <c r="U360" s="951"/>
      <c r="V360" s="951"/>
      <c r="W360" s="951"/>
      <c r="X360" s="951"/>
      <c r="Y360" s="951"/>
      <c r="AD360" s="947"/>
    </row>
    <row r="361" spans="1:30" thickBot="1" x14ac:dyDescent="0.35">
      <c r="A361" s="1007"/>
      <c r="B361" s="951"/>
      <c r="C361" s="985"/>
      <c r="D361" s="951"/>
      <c r="E361" s="951"/>
      <c r="F361" s="951"/>
      <c r="G361" s="951"/>
      <c r="H361" s="951"/>
      <c r="I361" s="951"/>
      <c r="J361" s="951"/>
      <c r="K361" s="951"/>
      <c r="L361" s="951"/>
      <c r="M361" s="951"/>
      <c r="N361" s="951"/>
      <c r="O361" s="951"/>
      <c r="P361" s="951"/>
      <c r="Q361" s="951"/>
      <c r="R361" s="951"/>
      <c r="S361" s="951"/>
      <c r="T361" s="951"/>
      <c r="U361" s="951"/>
      <c r="V361" s="951"/>
      <c r="W361" s="951"/>
      <c r="X361" s="951"/>
      <c r="Y361" s="951"/>
      <c r="AD361" s="947"/>
    </row>
    <row r="362" spans="1:30" thickBot="1" x14ac:dyDescent="0.35">
      <c r="A362" s="1007"/>
      <c r="B362" s="951"/>
      <c r="C362" s="985"/>
      <c r="D362" s="951"/>
      <c r="E362" s="951"/>
      <c r="F362" s="951"/>
      <c r="G362" s="951"/>
      <c r="H362" s="951"/>
      <c r="I362" s="951"/>
      <c r="J362" s="951"/>
      <c r="K362" s="951"/>
      <c r="L362" s="951"/>
      <c r="M362" s="951"/>
      <c r="N362" s="951"/>
      <c r="O362" s="951"/>
      <c r="P362" s="951"/>
      <c r="Q362" s="951"/>
      <c r="R362" s="951"/>
      <c r="S362" s="951"/>
      <c r="T362" s="951"/>
      <c r="U362" s="951"/>
      <c r="V362" s="951"/>
      <c r="W362" s="951"/>
      <c r="X362" s="951"/>
      <c r="Y362" s="951"/>
      <c r="AD362" s="947"/>
    </row>
    <row r="363" spans="1:30" thickBot="1" x14ac:dyDescent="0.35">
      <c r="A363" s="1007"/>
      <c r="B363" s="951"/>
      <c r="C363" s="985"/>
      <c r="D363" s="951"/>
      <c r="E363" s="951"/>
      <c r="F363" s="951"/>
      <c r="G363" s="951"/>
      <c r="H363" s="951"/>
      <c r="I363" s="951"/>
      <c r="J363" s="951"/>
      <c r="K363" s="951"/>
      <c r="L363" s="951"/>
      <c r="M363" s="951"/>
      <c r="N363" s="951"/>
      <c r="O363" s="951"/>
      <c r="P363" s="951"/>
      <c r="Q363" s="951"/>
      <c r="R363" s="951"/>
      <c r="S363" s="951"/>
      <c r="T363" s="951"/>
      <c r="U363" s="951"/>
      <c r="V363" s="951"/>
      <c r="W363" s="951"/>
      <c r="X363" s="951"/>
      <c r="Y363" s="951"/>
      <c r="AD363" s="947"/>
    </row>
    <row r="364" spans="1:30" thickBot="1" x14ac:dyDescent="0.35">
      <c r="A364" s="1007"/>
      <c r="B364" s="951"/>
      <c r="C364" s="985"/>
      <c r="D364" s="951"/>
      <c r="E364" s="951"/>
      <c r="F364" s="951"/>
      <c r="G364" s="951"/>
      <c r="H364" s="951"/>
      <c r="I364" s="951"/>
      <c r="J364" s="951"/>
      <c r="K364" s="951"/>
      <c r="L364" s="951"/>
      <c r="M364" s="951"/>
      <c r="N364" s="951"/>
      <c r="O364" s="951"/>
      <c r="P364" s="951"/>
      <c r="Q364" s="951"/>
      <c r="R364" s="951"/>
      <c r="S364" s="951"/>
      <c r="T364" s="951"/>
      <c r="U364" s="951"/>
      <c r="V364" s="951"/>
      <c r="W364" s="951"/>
      <c r="X364" s="951"/>
      <c r="Y364" s="951"/>
      <c r="AD364" s="947"/>
    </row>
    <row r="365" spans="1:30" thickBot="1" x14ac:dyDescent="0.35">
      <c r="A365" s="1007"/>
      <c r="B365" s="951"/>
      <c r="C365" s="985"/>
      <c r="D365" s="951"/>
      <c r="E365" s="951"/>
      <c r="F365" s="951"/>
      <c r="G365" s="951"/>
      <c r="H365" s="951"/>
      <c r="I365" s="951"/>
      <c r="J365" s="951"/>
      <c r="K365" s="951"/>
      <c r="L365" s="951"/>
      <c r="M365" s="951"/>
      <c r="N365" s="951"/>
      <c r="O365" s="951"/>
      <c r="P365" s="951"/>
      <c r="Q365" s="951"/>
      <c r="R365" s="951"/>
      <c r="S365" s="951"/>
      <c r="T365" s="951"/>
      <c r="U365" s="951"/>
      <c r="V365" s="951"/>
      <c r="W365" s="951"/>
      <c r="X365" s="951"/>
      <c r="Y365" s="951"/>
      <c r="AD365" s="947"/>
    </row>
    <row r="366" spans="1:30" thickBot="1" x14ac:dyDescent="0.35">
      <c r="A366" s="1007"/>
      <c r="B366" s="951"/>
      <c r="C366" s="985"/>
      <c r="D366" s="951"/>
      <c r="E366" s="951"/>
      <c r="F366" s="951"/>
      <c r="G366" s="951"/>
      <c r="H366" s="951"/>
      <c r="I366" s="951"/>
      <c r="J366" s="951"/>
      <c r="K366" s="951"/>
      <c r="L366" s="951"/>
      <c r="M366" s="951"/>
      <c r="N366" s="951"/>
      <c r="O366" s="951"/>
      <c r="P366" s="951"/>
      <c r="Q366" s="951"/>
      <c r="R366" s="951"/>
      <c r="S366" s="951"/>
      <c r="T366" s="951"/>
      <c r="U366" s="951"/>
      <c r="V366" s="951"/>
      <c r="W366" s="951"/>
      <c r="X366" s="951"/>
      <c r="Y366" s="951"/>
      <c r="AD366" s="947"/>
    </row>
    <row r="367" spans="1:30" thickBot="1" x14ac:dyDescent="0.35">
      <c r="A367" s="1007"/>
      <c r="B367" s="951"/>
      <c r="C367" s="985"/>
      <c r="D367" s="951"/>
      <c r="E367" s="951"/>
      <c r="F367" s="951"/>
      <c r="G367" s="951"/>
      <c r="H367" s="951"/>
      <c r="I367" s="951"/>
      <c r="J367" s="951"/>
      <c r="K367" s="951"/>
      <c r="L367" s="951"/>
      <c r="M367" s="951"/>
      <c r="N367" s="951"/>
      <c r="O367" s="951"/>
      <c r="P367" s="951"/>
      <c r="Q367" s="951"/>
      <c r="R367" s="951"/>
      <c r="S367" s="951"/>
      <c r="T367" s="951"/>
      <c r="U367" s="951"/>
      <c r="V367" s="951"/>
      <c r="W367" s="951"/>
      <c r="X367" s="951"/>
      <c r="Y367" s="951"/>
      <c r="AD367" s="947"/>
    </row>
    <row r="368" spans="1:30" thickBot="1" x14ac:dyDescent="0.35">
      <c r="A368" s="1007"/>
      <c r="B368" s="951"/>
      <c r="C368" s="985"/>
      <c r="D368" s="951"/>
      <c r="E368" s="951"/>
      <c r="F368" s="951"/>
      <c r="G368" s="951"/>
      <c r="H368" s="951"/>
      <c r="I368" s="951"/>
      <c r="J368" s="951"/>
      <c r="K368" s="951"/>
      <c r="L368" s="951"/>
      <c r="M368" s="951"/>
      <c r="N368" s="951"/>
      <c r="O368" s="951"/>
      <c r="P368" s="951"/>
      <c r="Q368" s="951"/>
      <c r="R368" s="951"/>
      <c r="S368" s="951"/>
      <c r="T368" s="951"/>
      <c r="U368" s="951"/>
      <c r="V368" s="951"/>
      <c r="W368" s="951"/>
      <c r="X368" s="951"/>
      <c r="Y368" s="951"/>
      <c r="AD368" s="947"/>
    </row>
    <row r="369" spans="1:30" thickBot="1" x14ac:dyDescent="0.35">
      <c r="A369" s="1007"/>
      <c r="B369" s="951"/>
      <c r="C369" s="985"/>
      <c r="D369" s="951"/>
      <c r="E369" s="951"/>
      <c r="F369" s="951"/>
      <c r="G369" s="951"/>
      <c r="H369" s="951"/>
      <c r="I369" s="951"/>
      <c r="J369" s="951"/>
      <c r="K369" s="951"/>
      <c r="L369" s="951"/>
      <c r="M369" s="951"/>
      <c r="N369" s="951"/>
      <c r="O369" s="951"/>
      <c r="P369" s="951"/>
      <c r="Q369" s="951"/>
      <c r="R369" s="951"/>
      <c r="S369" s="951"/>
      <c r="T369" s="951"/>
      <c r="U369" s="951"/>
      <c r="V369" s="951"/>
      <c r="W369" s="951"/>
      <c r="X369" s="951"/>
      <c r="Y369" s="951"/>
      <c r="AD369" s="947"/>
    </row>
    <row r="370" spans="1:30" thickBot="1" x14ac:dyDescent="0.35">
      <c r="A370" s="1007"/>
      <c r="B370" s="951"/>
      <c r="C370" s="985"/>
      <c r="D370" s="951"/>
      <c r="E370" s="951"/>
      <c r="F370" s="951"/>
      <c r="G370" s="951"/>
      <c r="H370" s="951"/>
      <c r="I370" s="951"/>
      <c r="J370" s="951"/>
      <c r="K370" s="951"/>
      <c r="L370" s="951"/>
      <c r="M370" s="951"/>
      <c r="N370" s="951"/>
      <c r="O370" s="951"/>
      <c r="P370" s="951"/>
      <c r="Q370" s="951"/>
      <c r="R370" s="951"/>
      <c r="S370" s="951"/>
      <c r="T370" s="951"/>
      <c r="U370" s="951"/>
      <c r="V370" s="951"/>
      <c r="W370" s="951"/>
      <c r="X370" s="951"/>
      <c r="Y370" s="951"/>
      <c r="AD370" s="947"/>
    </row>
    <row r="371" spans="1:30" thickBot="1" x14ac:dyDescent="0.35">
      <c r="A371" s="1007"/>
      <c r="B371" s="951"/>
      <c r="C371" s="985"/>
      <c r="D371" s="951"/>
      <c r="E371" s="951"/>
      <c r="F371" s="951"/>
      <c r="G371" s="951"/>
      <c r="H371" s="951"/>
      <c r="I371" s="951"/>
      <c r="J371" s="951"/>
      <c r="K371" s="951"/>
      <c r="L371" s="951"/>
      <c r="M371" s="951"/>
      <c r="N371" s="951"/>
      <c r="O371" s="951"/>
      <c r="P371" s="951"/>
      <c r="Q371" s="951"/>
      <c r="R371" s="951"/>
      <c r="S371" s="951"/>
      <c r="T371" s="951"/>
      <c r="U371" s="951"/>
      <c r="V371" s="951"/>
      <c r="W371" s="951"/>
      <c r="X371" s="951"/>
      <c r="Y371" s="951"/>
      <c r="AD371" s="947"/>
    </row>
    <row r="372" spans="1:30" thickBot="1" x14ac:dyDescent="0.35">
      <c r="A372" s="1007"/>
      <c r="B372" s="951"/>
      <c r="C372" s="985"/>
      <c r="D372" s="951"/>
      <c r="E372" s="951"/>
      <c r="F372" s="951"/>
      <c r="G372" s="951"/>
      <c r="H372" s="951"/>
      <c r="I372" s="951"/>
      <c r="J372" s="951"/>
      <c r="K372" s="951"/>
      <c r="L372" s="951"/>
      <c r="M372" s="951"/>
      <c r="N372" s="951"/>
      <c r="O372" s="951"/>
      <c r="P372" s="951"/>
      <c r="Q372" s="951"/>
      <c r="R372" s="951"/>
      <c r="S372" s="951"/>
      <c r="T372" s="951"/>
      <c r="U372" s="951"/>
      <c r="V372" s="951"/>
      <c r="W372" s="951"/>
      <c r="X372" s="951"/>
      <c r="Y372" s="951"/>
      <c r="AD372" s="947"/>
    </row>
    <row r="373" spans="1:30" thickBot="1" x14ac:dyDescent="0.35">
      <c r="A373" s="1007"/>
      <c r="B373" s="951"/>
      <c r="C373" s="985"/>
      <c r="D373" s="951"/>
      <c r="E373" s="951"/>
      <c r="F373" s="951"/>
      <c r="G373" s="951"/>
      <c r="H373" s="951"/>
      <c r="I373" s="951"/>
      <c r="J373" s="951"/>
      <c r="K373" s="951"/>
      <c r="L373" s="951"/>
      <c r="M373" s="951"/>
      <c r="N373" s="951"/>
      <c r="O373" s="951"/>
      <c r="P373" s="951"/>
      <c r="Q373" s="951"/>
      <c r="R373" s="951"/>
      <c r="S373" s="951"/>
      <c r="T373" s="951"/>
      <c r="U373" s="951"/>
      <c r="V373" s="951"/>
      <c r="W373" s="951"/>
      <c r="X373" s="951"/>
      <c r="Y373" s="951"/>
      <c r="AD373" s="947"/>
    </row>
    <row r="374" spans="1:30" thickBot="1" x14ac:dyDescent="0.35">
      <c r="A374" s="1007"/>
      <c r="B374" s="951"/>
      <c r="C374" s="985"/>
      <c r="D374" s="951"/>
      <c r="E374" s="951"/>
      <c r="F374" s="951"/>
      <c r="G374" s="951"/>
      <c r="H374" s="951"/>
      <c r="I374" s="951"/>
      <c r="J374" s="951"/>
      <c r="K374" s="951"/>
      <c r="L374" s="951"/>
      <c r="M374" s="951"/>
      <c r="N374" s="951"/>
      <c r="O374" s="951"/>
      <c r="P374" s="951"/>
      <c r="Q374" s="951"/>
      <c r="R374" s="951"/>
      <c r="S374" s="951"/>
      <c r="T374" s="951"/>
      <c r="U374" s="951"/>
      <c r="V374" s="951"/>
      <c r="W374" s="951"/>
      <c r="X374" s="951"/>
      <c r="Y374" s="951"/>
      <c r="AD374" s="947"/>
    </row>
    <row r="375" spans="1:30" thickBot="1" x14ac:dyDescent="0.35">
      <c r="A375" s="1007"/>
      <c r="B375" s="951"/>
      <c r="C375" s="985"/>
      <c r="D375" s="951"/>
      <c r="E375" s="951"/>
      <c r="F375" s="951"/>
      <c r="G375" s="951"/>
      <c r="H375" s="951"/>
      <c r="I375" s="951"/>
      <c r="J375" s="951"/>
      <c r="K375" s="951"/>
      <c r="L375" s="951"/>
      <c r="M375" s="951"/>
      <c r="N375" s="951"/>
      <c r="O375" s="951"/>
      <c r="P375" s="951"/>
      <c r="Q375" s="951"/>
      <c r="R375" s="951"/>
      <c r="S375" s="951"/>
      <c r="T375" s="951"/>
      <c r="U375" s="951"/>
      <c r="V375" s="951"/>
      <c r="W375" s="951"/>
      <c r="X375" s="951"/>
      <c r="Y375" s="951"/>
      <c r="AD375" s="947"/>
    </row>
    <row r="376" spans="1:30" thickBot="1" x14ac:dyDescent="0.35">
      <c r="A376" s="1007"/>
      <c r="B376" s="951"/>
      <c r="C376" s="985"/>
      <c r="D376" s="951"/>
      <c r="E376" s="951"/>
      <c r="F376" s="951"/>
      <c r="G376" s="951"/>
      <c r="H376" s="951"/>
      <c r="I376" s="951"/>
      <c r="J376" s="951"/>
      <c r="K376" s="951"/>
      <c r="L376" s="951"/>
      <c r="M376" s="951"/>
      <c r="N376" s="951"/>
      <c r="O376" s="951"/>
      <c r="P376" s="951"/>
      <c r="Q376" s="951"/>
      <c r="R376" s="951"/>
      <c r="S376" s="951"/>
      <c r="T376" s="951"/>
      <c r="U376" s="951"/>
      <c r="V376" s="951"/>
      <c r="W376" s="951"/>
      <c r="X376" s="951"/>
      <c r="Y376" s="951"/>
      <c r="AD376" s="947"/>
    </row>
    <row r="377" spans="1:30" thickBot="1" x14ac:dyDescent="0.35">
      <c r="A377" s="1007"/>
      <c r="B377" s="951"/>
      <c r="C377" s="985"/>
      <c r="D377" s="951"/>
      <c r="E377" s="951"/>
      <c r="F377" s="951"/>
      <c r="G377" s="951"/>
      <c r="H377" s="951"/>
      <c r="I377" s="951"/>
      <c r="J377" s="951"/>
      <c r="K377" s="951"/>
      <c r="L377" s="951"/>
      <c r="M377" s="951"/>
      <c r="N377" s="951"/>
      <c r="O377" s="951"/>
      <c r="P377" s="951"/>
      <c r="Q377" s="951"/>
      <c r="R377" s="951"/>
      <c r="S377" s="951"/>
      <c r="T377" s="951"/>
      <c r="U377" s="951"/>
      <c r="V377" s="951"/>
      <c r="W377" s="951"/>
      <c r="X377" s="951"/>
      <c r="Y377" s="951"/>
      <c r="AD377" s="947"/>
    </row>
    <row r="378" spans="1:30" thickBot="1" x14ac:dyDescent="0.35">
      <c r="A378" s="1007"/>
      <c r="B378" s="951"/>
      <c r="C378" s="985"/>
      <c r="D378" s="951"/>
      <c r="E378" s="951"/>
      <c r="F378" s="951"/>
      <c r="G378" s="951"/>
      <c r="H378" s="951"/>
      <c r="I378" s="951"/>
      <c r="J378" s="951"/>
      <c r="K378" s="951"/>
      <c r="L378" s="951"/>
      <c r="M378" s="951"/>
      <c r="N378" s="951"/>
      <c r="O378" s="951"/>
      <c r="P378" s="951"/>
      <c r="Q378" s="951"/>
      <c r="R378" s="951"/>
      <c r="S378" s="951"/>
      <c r="T378" s="951"/>
      <c r="U378" s="951"/>
      <c r="V378" s="951"/>
      <c r="W378" s="951"/>
      <c r="X378" s="951"/>
      <c r="Y378" s="951"/>
      <c r="AD378" s="947"/>
    </row>
    <row r="379" spans="1:30" thickBot="1" x14ac:dyDescent="0.35">
      <c r="A379" s="1007"/>
      <c r="B379" s="951"/>
      <c r="C379" s="985"/>
      <c r="D379" s="951"/>
      <c r="E379" s="951"/>
      <c r="F379" s="951"/>
      <c r="G379" s="951"/>
      <c r="H379" s="951"/>
      <c r="I379" s="951"/>
      <c r="J379" s="951"/>
      <c r="K379" s="951"/>
      <c r="L379" s="951"/>
      <c r="M379" s="951"/>
      <c r="N379" s="951"/>
      <c r="O379" s="951"/>
      <c r="P379" s="951"/>
      <c r="Q379" s="951"/>
      <c r="R379" s="951"/>
      <c r="S379" s="951"/>
      <c r="T379" s="951"/>
      <c r="U379" s="951"/>
      <c r="V379" s="951"/>
      <c r="W379" s="951"/>
      <c r="X379" s="951"/>
      <c r="Y379" s="951"/>
      <c r="AD379" s="947"/>
    </row>
    <row r="380" spans="1:30" thickBot="1" x14ac:dyDescent="0.35">
      <c r="A380" s="1007"/>
      <c r="B380" s="951"/>
      <c r="C380" s="985"/>
      <c r="D380" s="951"/>
      <c r="E380" s="951"/>
      <c r="F380" s="951"/>
      <c r="G380" s="951"/>
      <c r="H380" s="951"/>
      <c r="I380" s="951"/>
      <c r="J380" s="951"/>
      <c r="K380" s="951"/>
      <c r="L380" s="951"/>
      <c r="M380" s="951"/>
      <c r="N380" s="951"/>
      <c r="O380" s="951"/>
      <c r="P380" s="951"/>
      <c r="Q380" s="951"/>
      <c r="R380" s="951"/>
      <c r="S380" s="951"/>
      <c r="T380" s="951"/>
      <c r="U380" s="951"/>
      <c r="V380" s="951"/>
      <c r="W380" s="951"/>
      <c r="X380" s="951"/>
      <c r="Y380" s="951"/>
      <c r="AD380" s="947"/>
    </row>
    <row r="381" spans="1:30" thickBot="1" x14ac:dyDescent="0.35">
      <c r="A381" s="1007"/>
      <c r="B381" s="951"/>
      <c r="C381" s="985"/>
      <c r="D381" s="951"/>
      <c r="E381" s="951"/>
      <c r="F381" s="951"/>
      <c r="G381" s="951"/>
      <c r="H381" s="951"/>
      <c r="I381" s="951"/>
      <c r="J381" s="951"/>
      <c r="K381" s="951"/>
      <c r="L381" s="951"/>
      <c r="M381" s="951"/>
      <c r="N381" s="951"/>
      <c r="O381" s="951"/>
      <c r="P381" s="951"/>
      <c r="Q381" s="951"/>
      <c r="R381" s="951"/>
      <c r="S381" s="951"/>
      <c r="T381" s="951"/>
      <c r="U381" s="951"/>
      <c r="V381" s="951"/>
      <c r="W381" s="951"/>
      <c r="X381" s="951"/>
      <c r="Y381" s="951"/>
      <c r="AD381" s="947"/>
    </row>
    <row r="382" spans="1:30" thickBot="1" x14ac:dyDescent="0.35">
      <c r="A382" s="1007"/>
      <c r="B382" s="951"/>
      <c r="C382" s="985"/>
      <c r="D382" s="951"/>
      <c r="E382" s="951"/>
      <c r="F382" s="951"/>
      <c r="G382" s="951"/>
      <c r="H382" s="951"/>
      <c r="I382" s="951"/>
      <c r="J382" s="951"/>
      <c r="K382" s="951"/>
      <c r="L382" s="951"/>
      <c r="M382" s="951"/>
      <c r="N382" s="951"/>
      <c r="O382" s="951"/>
      <c r="P382" s="951"/>
      <c r="Q382" s="951"/>
      <c r="R382" s="951"/>
      <c r="S382" s="951"/>
      <c r="T382" s="951"/>
      <c r="U382" s="951"/>
      <c r="V382" s="951"/>
      <c r="W382" s="951"/>
      <c r="X382" s="951"/>
      <c r="Y382" s="951"/>
      <c r="AD382" s="947"/>
    </row>
    <row r="383" spans="1:30" thickBot="1" x14ac:dyDescent="0.35">
      <c r="A383" s="1007"/>
      <c r="B383" s="951"/>
      <c r="C383" s="985"/>
      <c r="D383" s="951"/>
      <c r="E383" s="951"/>
      <c r="F383" s="951"/>
      <c r="G383" s="951"/>
      <c r="H383" s="951"/>
      <c r="I383" s="951"/>
      <c r="J383" s="951"/>
      <c r="K383" s="951"/>
      <c r="L383" s="951"/>
      <c r="M383" s="951"/>
      <c r="N383" s="951"/>
      <c r="O383" s="951"/>
      <c r="P383" s="951"/>
      <c r="Q383" s="951"/>
      <c r="R383" s="951"/>
      <c r="S383" s="951"/>
      <c r="T383" s="951"/>
      <c r="U383" s="951"/>
      <c r="V383" s="951"/>
      <c r="W383" s="951"/>
      <c r="X383" s="951"/>
      <c r="Y383" s="951"/>
      <c r="AD383" s="947"/>
    </row>
    <row r="384" spans="1:30" thickBot="1" x14ac:dyDescent="0.35">
      <c r="A384" s="1007"/>
      <c r="B384" s="951"/>
      <c r="C384" s="985"/>
      <c r="D384" s="951"/>
      <c r="E384" s="951"/>
      <c r="F384" s="951"/>
      <c r="G384" s="951"/>
      <c r="H384" s="951"/>
      <c r="I384" s="951"/>
      <c r="J384" s="951"/>
      <c r="K384" s="951"/>
      <c r="L384" s="951"/>
      <c r="M384" s="951"/>
      <c r="N384" s="951"/>
      <c r="O384" s="951"/>
      <c r="P384" s="951"/>
      <c r="Q384" s="951"/>
      <c r="R384" s="951"/>
      <c r="S384" s="951"/>
      <c r="T384" s="951"/>
      <c r="U384" s="951"/>
      <c r="V384" s="951"/>
      <c r="W384" s="951"/>
      <c r="X384" s="951"/>
      <c r="Y384" s="951"/>
      <c r="AD384" s="947"/>
    </row>
    <row r="385" spans="1:30" thickBot="1" x14ac:dyDescent="0.35">
      <c r="A385" s="1007"/>
      <c r="B385" s="951"/>
      <c r="C385" s="985"/>
      <c r="D385" s="951"/>
      <c r="E385" s="951"/>
      <c r="F385" s="951"/>
      <c r="G385" s="951"/>
      <c r="H385" s="951"/>
      <c r="I385" s="951"/>
      <c r="J385" s="951"/>
      <c r="K385" s="951"/>
      <c r="L385" s="951"/>
      <c r="M385" s="951"/>
      <c r="N385" s="951"/>
      <c r="O385" s="951"/>
      <c r="P385" s="951"/>
      <c r="Q385" s="951"/>
      <c r="R385" s="951"/>
      <c r="S385" s="951"/>
      <c r="T385" s="951"/>
      <c r="U385" s="951"/>
      <c r="V385" s="951"/>
      <c r="W385" s="951"/>
      <c r="X385" s="951"/>
      <c r="Y385" s="951"/>
      <c r="AD385" s="947"/>
    </row>
    <row r="386" spans="1:30" thickBot="1" x14ac:dyDescent="0.35">
      <c r="A386" s="1007"/>
      <c r="B386" s="951"/>
      <c r="C386" s="985"/>
      <c r="D386" s="951"/>
      <c r="E386" s="951"/>
      <c r="F386" s="951"/>
      <c r="G386" s="951"/>
      <c r="H386" s="951"/>
      <c r="I386" s="951"/>
      <c r="J386" s="951"/>
      <c r="K386" s="951"/>
      <c r="L386" s="951"/>
      <c r="M386" s="951"/>
      <c r="N386" s="951"/>
      <c r="O386" s="951"/>
      <c r="P386" s="951"/>
      <c r="Q386" s="951"/>
      <c r="R386" s="951"/>
      <c r="S386" s="951"/>
      <c r="T386" s="951"/>
      <c r="U386" s="951"/>
      <c r="V386" s="951"/>
      <c r="W386" s="951"/>
      <c r="X386" s="951"/>
      <c r="Y386" s="951"/>
      <c r="AD386" s="947"/>
    </row>
    <row r="387" spans="1:30" thickBot="1" x14ac:dyDescent="0.35">
      <c r="A387" s="1007"/>
      <c r="B387" s="951"/>
      <c r="C387" s="985"/>
      <c r="D387" s="951"/>
      <c r="E387" s="951"/>
      <c r="F387" s="951"/>
      <c r="G387" s="951"/>
      <c r="H387" s="951"/>
      <c r="I387" s="951"/>
      <c r="J387" s="951"/>
      <c r="K387" s="951"/>
      <c r="L387" s="951"/>
      <c r="M387" s="951"/>
      <c r="N387" s="951"/>
      <c r="O387" s="951"/>
      <c r="P387" s="951"/>
      <c r="Q387" s="951"/>
      <c r="R387" s="951"/>
      <c r="S387" s="951"/>
      <c r="T387" s="951"/>
      <c r="U387" s="951"/>
      <c r="V387" s="951"/>
      <c r="W387" s="951"/>
      <c r="X387" s="951"/>
      <c r="Y387" s="951"/>
      <c r="AD387" s="947"/>
    </row>
    <row r="388" spans="1:30" thickBot="1" x14ac:dyDescent="0.35">
      <c r="A388" s="1007"/>
      <c r="B388" s="951"/>
      <c r="C388" s="985"/>
      <c r="D388" s="951"/>
      <c r="E388" s="951"/>
      <c r="F388" s="951"/>
      <c r="G388" s="951"/>
      <c r="H388" s="951"/>
      <c r="I388" s="951"/>
      <c r="J388" s="951"/>
      <c r="K388" s="951"/>
      <c r="L388" s="951"/>
      <c r="M388" s="951"/>
      <c r="N388" s="951"/>
      <c r="O388" s="951"/>
      <c r="P388" s="951"/>
      <c r="Q388" s="951"/>
      <c r="R388" s="951"/>
      <c r="S388" s="951"/>
      <c r="T388" s="951"/>
      <c r="U388" s="951"/>
      <c r="V388" s="951"/>
      <c r="W388" s="951"/>
      <c r="X388" s="951"/>
      <c r="Y388" s="951"/>
      <c r="AD388" s="947"/>
    </row>
    <row r="389" spans="1:30" thickBot="1" x14ac:dyDescent="0.35">
      <c r="A389" s="1007"/>
      <c r="B389" s="951"/>
      <c r="C389" s="985"/>
      <c r="D389" s="951"/>
      <c r="E389" s="951"/>
      <c r="F389" s="951"/>
      <c r="G389" s="951"/>
      <c r="H389" s="951"/>
      <c r="I389" s="951"/>
      <c r="J389" s="951"/>
      <c r="K389" s="951"/>
      <c r="L389" s="951"/>
      <c r="M389" s="951"/>
      <c r="N389" s="951"/>
      <c r="O389" s="951"/>
      <c r="P389" s="951"/>
      <c r="Q389" s="951"/>
      <c r="R389" s="951"/>
      <c r="S389" s="951"/>
      <c r="T389" s="951"/>
      <c r="U389" s="951"/>
      <c r="V389" s="951"/>
      <c r="W389" s="951"/>
      <c r="X389" s="951"/>
      <c r="Y389" s="951"/>
      <c r="AD389" s="947"/>
    </row>
    <row r="390" spans="1:30" thickBot="1" x14ac:dyDescent="0.35">
      <c r="A390" s="1007"/>
      <c r="B390" s="951"/>
      <c r="C390" s="985"/>
      <c r="D390" s="951"/>
      <c r="E390" s="951"/>
      <c r="F390" s="951"/>
      <c r="G390" s="951"/>
      <c r="H390" s="951"/>
      <c r="I390" s="951"/>
      <c r="J390" s="951"/>
      <c r="K390" s="951"/>
      <c r="L390" s="951"/>
      <c r="M390" s="951"/>
      <c r="N390" s="951"/>
      <c r="O390" s="951"/>
      <c r="P390" s="951"/>
      <c r="Q390" s="951"/>
      <c r="R390" s="951"/>
      <c r="S390" s="951"/>
      <c r="T390" s="951"/>
      <c r="U390" s="951"/>
      <c r="V390" s="951"/>
      <c r="W390" s="951"/>
      <c r="X390" s="951"/>
      <c r="Y390" s="951"/>
      <c r="AD390" s="947"/>
    </row>
    <row r="391" spans="1:30" thickBot="1" x14ac:dyDescent="0.35">
      <c r="A391" s="1007"/>
      <c r="B391" s="951"/>
      <c r="C391" s="985"/>
      <c r="D391" s="951"/>
      <c r="E391" s="951"/>
      <c r="F391" s="951"/>
      <c r="G391" s="951"/>
      <c r="H391" s="951"/>
      <c r="I391" s="951"/>
      <c r="J391" s="951"/>
      <c r="K391" s="951"/>
      <c r="L391" s="951"/>
      <c r="M391" s="951"/>
      <c r="N391" s="951"/>
      <c r="O391" s="951"/>
      <c r="P391" s="951"/>
      <c r="Q391" s="951"/>
      <c r="R391" s="951"/>
      <c r="S391" s="951"/>
      <c r="T391" s="951"/>
      <c r="U391" s="951"/>
      <c r="V391" s="951"/>
      <c r="W391" s="951"/>
      <c r="X391" s="951"/>
      <c r="Y391" s="951"/>
      <c r="AD391" s="947"/>
    </row>
    <row r="392" spans="1:30" thickBot="1" x14ac:dyDescent="0.35">
      <c r="A392" s="1007"/>
      <c r="B392" s="951"/>
      <c r="C392" s="985"/>
      <c r="D392" s="951"/>
      <c r="E392" s="951"/>
      <c r="F392" s="951"/>
      <c r="G392" s="951"/>
      <c r="H392" s="951"/>
      <c r="I392" s="951"/>
      <c r="J392" s="951"/>
      <c r="K392" s="951"/>
      <c r="L392" s="951"/>
      <c r="M392" s="951"/>
      <c r="N392" s="951"/>
      <c r="O392" s="951"/>
      <c r="P392" s="951"/>
      <c r="Q392" s="951"/>
      <c r="R392" s="951"/>
      <c r="S392" s="951"/>
      <c r="T392" s="951"/>
      <c r="U392" s="951"/>
      <c r="V392" s="951"/>
      <c r="W392" s="951"/>
      <c r="X392" s="951"/>
      <c r="Y392" s="951"/>
      <c r="AD392" s="947"/>
    </row>
    <row r="393" spans="1:30" thickBot="1" x14ac:dyDescent="0.35">
      <c r="A393" s="1007"/>
      <c r="B393" s="951"/>
      <c r="C393" s="985"/>
      <c r="D393" s="951"/>
      <c r="E393" s="951"/>
      <c r="F393" s="951"/>
      <c r="G393" s="951"/>
      <c r="H393" s="951"/>
      <c r="I393" s="951"/>
      <c r="J393" s="951"/>
      <c r="K393" s="951"/>
      <c r="L393" s="951"/>
      <c r="M393" s="951"/>
      <c r="N393" s="951"/>
      <c r="O393" s="951"/>
      <c r="P393" s="951"/>
      <c r="Q393" s="951"/>
      <c r="R393" s="951"/>
      <c r="S393" s="951"/>
      <c r="T393" s="951"/>
      <c r="U393" s="951"/>
      <c r="V393" s="951"/>
      <c r="W393" s="951"/>
      <c r="X393" s="951"/>
      <c r="Y393" s="951"/>
      <c r="AD393" s="947"/>
    </row>
    <row r="394" spans="1:30" thickBot="1" x14ac:dyDescent="0.35">
      <c r="A394" s="1007"/>
      <c r="B394" s="951"/>
      <c r="C394" s="985"/>
      <c r="D394" s="951"/>
      <c r="E394" s="951"/>
      <c r="F394" s="951"/>
      <c r="G394" s="951"/>
      <c r="H394" s="951"/>
      <c r="I394" s="951"/>
      <c r="J394" s="951"/>
      <c r="K394" s="951"/>
      <c r="L394" s="951"/>
      <c r="M394" s="951"/>
      <c r="N394" s="951"/>
      <c r="O394" s="951"/>
      <c r="P394" s="951"/>
      <c r="Q394" s="951"/>
      <c r="R394" s="951"/>
      <c r="S394" s="951"/>
      <c r="T394" s="951"/>
      <c r="U394" s="951"/>
      <c r="V394" s="951"/>
      <c r="W394" s="951"/>
      <c r="X394" s="951"/>
      <c r="Y394" s="951"/>
      <c r="AD394" s="947"/>
    </row>
    <row r="395" spans="1:30" thickBot="1" x14ac:dyDescent="0.35">
      <c r="A395" s="1007"/>
      <c r="B395" s="951"/>
      <c r="C395" s="985"/>
      <c r="D395" s="951"/>
      <c r="E395" s="951"/>
      <c r="F395" s="951"/>
      <c r="G395" s="951"/>
      <c r="H395" s="951"/>
      <c r="I395" s="951"/>
      <c r="J395" s="951"/>
      <c r="K395" s="951"/>
      <c r="L395" s="951"/>
      <c r="M395" s="951"/>
      <c r="N395" s="951"/>
      <c r="O395" s="951"/>
      <c r="P395" s="951"/>
      <c r="Q395" s="951"/>
      <c r="R395" s="951"/>
      <c r="S395" s="951"/>
      <c r="T395" s="951"/>
      <c r="U395" s="951"/>
      <c r="V395" s="951"/>
      <c r="W395" s="951"/>
      <c r="X395" s="951"/>
      <c r="Y395" s="951"/>
      <c r="AD395" s="947"/>
    </row>
    <row r="396" spans="1:30" thickBot="1" x14ac:dyDescent="0.35">
      <c r="A396" s="1007"/>
      <c r="B396" s="951"/>
      <c r="C396" s="985"/>
      <c r="D396" s="951"/>
      <c r="E396" s="951"/>
      <c r="F396" s="951"/>
      <c r="G396" s="951"/>
      <c r="H396" s="951"/>
      <c r="I396" s="951"/>
      <c r="J396" s="951"/>
      <c r="K396" s="951"/>
      <c r="L396" s="951"/>
      <c r="M396" s="951"/>
      <c r="N396" s="951"/>
      <c r="O396" s="951"/>
      <c r="P396" s="951"/>
      <c r="Q396" s="951"/>
      <c r="R396" s="951"/>
      <c r="S396" s="951"/>
      <c r="T396" s="951"/>
      <c r="U396" s="951"/>
      <c r="V396" s="951"/>
      <c r="W396" s="951"/>
      <c r="X396" s="951"/>
      <c r="Y396" s="951"/>
      <c r="AD396" s="947"/>
    </row>
    <row r="397" spans="1:30" thickBot="1" x14ac:dyDescent="0.35">
      <c r="A397" s="1007"/>
      <c r="B397" s="951"/>
      <c r="C397" s="985"/>
      <c r="D397" s="951"/>
      <c r="E397" s="951"/>
      <c r="F397" s="951"/>
      <c r="G397" s="951"/>
      <c r="H397" s="951"/>
      <c r="I397" s="951"/>
      <c r="J397" s="951"/>
      <c r="K397" s="951"/>
      <c r="L397" s="951"/>
      <c r="M397" s="951"/>
      <c r="N397" s="951"/>
      <c r="O397" s="951"/>
      <c r="P397" s="951"/>
      <c r="Q397" s="951"/>
      <c r="R397" s="951"/>
      <c r="S397" s="951"/>
      <c r="T397" s="951"/>
      <c r="U397" s="951"/>
      <c r="V397" s="951"/>
      <c r="W397" s="951"/>
      <c r="X397" s="951"/>
      <c r="Y397" s="951"/>
      <c r="AD397" s="947"/>
    </row>
    <row r="398" spans="1:30" thickBot="1" x14ac:dyDescent="0.35">
      <c r="A398" s="1007"/>
      <c r="B398" s="951"/>
      <c r="C398" s="985"/>
      <c r="D398" s="951"/>
      <c r="E398" s="951"/>
      <c r="F398" s="951"/>
      <c r="G398" s="951"/>
      <c r="H398" s="951"/>
      <c r="I398" s="951"/>
      <c r="J398" s="951"/>
      <c r="K398" s="951"/>
      <c r="L398" s="951"/>
      <c r="M398" s="951"/>
      <c r="N398" s="951"/>
      <c r="O398" s="951"/>
      <c r="P398" s="951"/>
      <c r="Q398" s="951"/>
      <c r="R398" s="951"/>
      <c r="S398" s="951"/>
      <c r="T398" s="951"/>
      <c r="U398" s="951"/>
      <c r="V398" s="951"/>
      <c r="W398" s="951"/>
      <c r="X398" s="951"/>
      <c r="Y398" s="951"/>
      <c r="AD398" s="947"/>
    </row>
    <row r="399" spans="1:30" thickBot="1" x14ac:dyDescent="0.35">
      <c r="A399" s="1007"/>
      <c r="B399" s="951"/>
      <c r="C399" s="985"/>
      <c r="D399" s="951"/>
      <c r="E399" s="951"/>
      <c r="F399" s="951"/>
      <c r="G399" s="951"/>
      <c r="H399" s="951"/>
      <c r="I399" s="951"/>
      <c r="J399" s="951"/>
      <c r="K399" s="951"/>
      <c r="L399" s="951"/>
      <c r="M399" s="951"/>
      <c r="N399" s="951"/>
      <c r="O399" s="951"/>
      <c r="P399" s="951"/>
      <c r="Q399" s="951"/>
      <c r="R399" s="951"/>
      <c r="S399" s="951"/>
      <c r="T399" s="951"/>
      <c r="U399" s="951"/>
      <c r="V399" s="951"/>
      <c r="W399" s="951"/>
      <c r="X399" s="951"/>
      <c r="Y399" s="951"/>
      <c r="AD399" s="947"/>
    </row>
    <row r="400" spans="1:30" thickBot="1" x14ac:dyDescent="0.35">
      <c r="A400" s="1007"/>
      <c r="B400" s="951"/>
      <c r="C400" s="985"/>
      <c r="D400" s="951"/>
      <c r="E400" s="951"/>
      <c r="F400" s="951"/>
      <c r="G400" s="951"/>
      <c r="H400" s="951"/>
      <c r="I400" s="951"/>
      <c r="J400" s="951"/>
      <c r="K400" s="951"/>
      <c r="L400" s="951"/>
      <c r="M400" s="951"/>
      <c r="N400" s="951"/>
      <c r="O400" s="951"/>
      <c r="P400" s="951"/>
      <c r="Q400" s="951"/>
      <c r="R400" s="951"/>
      <c r="S400" s="951"/>
      <c r="T400" s="951"/>
      <c r="U400" s="951"/>
      <c r="V400" s="951"/>
      <c r="W400" s="951"/>
      <c r="X400" s="951"/>
      <c r="Y400" s="951"/>
      <c r="AD400" s="947"/>
    </row>
    <row r="401" spans="1:30" thickBot="1" x14ac:dyDescent="0.35">
      <c r="A401" s="1007"/>
      <c r="B401" s="951"/>
      <c r="C401" s="985"/>
      <c r="D401" s="951"/>
      <c r="E401" s="951"/>
      <c r="F401" s="951"/>
      <c r="G401" s="951"/>
      <c r="H401" s="951"/>
      <c r="I401" s="951"/>
      <c r="J401" s="951"/>
      <c r="K401" s="951"/>
      <c r="L401" s="951"/>
      <c r="M401" s="951"/>
      <c r="N401" s="951"/>
      <c r="O401" s="951"/>
      <c r="P401" s="951"/>
      <c r="Q401" s="951"/>
      <c r="R401" s="951"/>
      <c r="S401" s="951"/>
      <c r="T401" s="951"/>
      <c r="U401" s="951"/>
      <c r="V401" s="951"/>
      <c r="W401" s="951"/>
      <c r="X401" s="951"/>
      <c r="Y401" s="951"/>
      <c r="AD401" s="947"/>
    </row>
    <row r="402" spans="1:30" thickBot="1" x14ac:dyDescent="0.35">
      <c r="A402" s="1007"/>
      <c r="B402" s="951"/>
      <c r="C402" s="985"/>
      <c r="D402" s="951"/>
      <c r="E402" s="951"/>
      <c r="F402" s="951"/>
      <c r="G402" s="951"/>
      <c r="H402" s="951"/>
      <c r="I402" s="951"/>
      <c r="J402" s="951"/>
      <c r="K402" s="951"/>
      <c r="L402" s="951"/>
      <c r="M402" s="951"/>
      <c r="N402" s="951"/>
      <c r="O402" s="951"/>
      <c r="P402" s="951"/>
      <c r="Q402" s="951"/>
      <c r="R402" s="951"/>
      <c r="S402" s="951"/>
      <c r="T402" s="951"/>
      <c r="U402" s="951"/>
      <c r="V402" s="951"/>
      <c r="W402" s="951"/>
      <c r="X402" s="951"/>
      <c r="Y402" s="951"/>
      <c r="AD402" s="947"/>
    </row>
    <row r="403" spans="1:30" thickBot="1" x14ac:dyDescent="0.35">
      <c r="A403" s="1007"/>
      <c r="B403" s="951"/>
      <c r="C403" s="985"/>
      <c r="D403" s="951"/>
      <c r="E403" s="951"/>
      <c r="F403" s="951"/>
      <c r="G403" s="951"/>
      <c r="H403" s="951"/>
      <c r="I403" s="951"/>
      <c r="J403" s="951"/>
      <c r="K403" s="951"/>
      <c r="L403" s="951"/>
      <c r="M403" s="951"/>
      <c r="N403" s="951"/>
      <c r="O403" s="951"/>
      <c r="P403" s="951"/>
      <c r="Q403" s="951"/>
      <c r="R403" s="951"/>
      <c r="S403" s="951"/>
      <c r="T403" s="951"/>
      <c r="U403" s="951"/>
      <c r="V403" s="951"/>
      <c r="W403" s="951"/>
      <c r="X403" s="951"/>
      <c r="Y403" s="951"/>
      <c r="AD403" s="947"/>
    </row>
    <row r="404" spans="1:30" thickBot="1" x14ac:dyDescent="0.35">
      <c r="A404" s="1007"/>
      <c r="B404" s="951"/>
      <c r="C404" s="985"/>
      <c r="D404" s="951"/>
      <c r="E404" s="951"/>
      <c r="F404" s="951"/>
      <c r="G404" s="951"/>
      <c r="H404" s="951"/>
      <c r="I404" s="951"/>
      <c r="J404" s="951"/>
      <c r="K404" s="951"/>
      <c r="L404" s="951"/>
      <c r="M404" s="951"/>
      <c r="N404" s="951"/>
      <c r="O404" s="951"/>
      <c r="P404" s="951"/>
      <c r="Q404" s="951"/>
      <c r="R404" s="951"/>
      <c r="S404" s="951"/>
      <c r="T404" s="951"/>
      <c r="U404" s="951"/>
      <c r="V404" s="951"/>
      <c r="W404" s="951"/>
      <c r="X404" s="951"/>
      <c r="Y404" s="951"/>
      <c r="AD404" s="947"/>
    </row>
    <row r="405" spans="1:30" thickBot="1" x14ac:dyDescent="0.35">
      <c r="A405" s="1007"/>
      <c r="B405" s="951"/>
      <c r="C405" s="985"/>
      <c r="D405" s="951"/>
      <c r="E405" s="951"/>
      <c r="F405" s="951"/>
      <c r="G405" s="951"/>
      <c r="H405" s="951"/>
      <c r="I405" s="951"/>
      <c r="J405" s="951"/>
      <c r="K405" s="951"/>
      <c r="L405" s="951"/>
      <c r="M405" s="951"/>
      <c r="N405" s="951"/>
      <c r="O405" s="951"/>
      <c r="P405" s="951"/>
      <c r="Q405" s="951"/>
      <c r="R405" s="951"/>
      <c r="S405" s="951"/>
      <c r="T405" s="951"/>
      <c r="U405" s="951"/>
      <c r="V405" s="951"/>
      <c r="W405" s="951"/>
      <c r="X405" s="951"/>
      <c r="Y405" s="951"/>
      <c r="AD405" s="947"/>
    </row>
    <row r="406" spans="1:30" thickBot="1" x14ac:dyDescent="0.35">
      <c r="A406" s="1007"/>
      <c r="B406" s="951"/>
      <c r="C406" s="985"/>
      <c r="D406" s="951"/>
      <c r="E406" s="951"/>
      <c r="F406" s="951"/>
      <c r="G406" s="951"/>
      <c r="H406" s="951"/>
      <c r="I406" s="951"/>
      <c r="J406" s="951"/>
      <c r="K406" s="951"/>
      <c r="L406" s="951"/>
      <c r="M406" s="951"/>
      <c r="N406" s="951"/>
      <c r="O406" s="951"/>
      <c r="P406" s="951"/>
      <c r="Q406" s="951"/>
      <c r="R406" s="951"/>
      <c r="S406" s="951"/>
      <c r="T406" s="951"/>
      <c r="U406" s="951"/>
      <c r="V406" s="951"/>
      <c r="W406" s="951"/>
      <c r="X406" s="951"/>
      <c r="Y406" s="951"/>
      <c r="AD406" s="947"/>
    </row>
    <row r="407" spans="1:30" thickBot="1" x14ac:dyDescent="0.35">
      <c r="A407" s="1007"/>
      <c r="B407" s="951"/>
      <c r="C407" s="985"/>
      <c r="D407" s="951"/>
      <c r="E407" s="951"/>
      <c r="F407" s="951"/>
      <c r="G407" s="951"/>
      <c r="H407" s="951"/>
      <c r="I407" s="951"/>
      <c r="J407" s="951"/>
      <c r="K407" s="951"/>
      <c r="L407" s="951"/>
      <c r="M407" s="951"/>
      <c r="N407" s="951"/>
      <c r="O407" s="951"/>
      <c r="P407" s="951"/>
      <c r="Q407" s="951"/>
      <c r="R407" s="951"/>
      <c r="S407" s="951"/>
      <c r="T407" s="951"/>
      <c r="U407" s="951"/>
      <c r="V407" s="951"/>
      <c r="W407" s="951"/>
      <c r="X407" s="951"/>
      <c r="Y407" s="951"/>
      <c r="AD407" s="947"/>
    </row>
    <row r="408" spans="1:30" thickBot="1" x14ac:dyDescent="0.35">
      <c r="A408" s="1007"/>
      <c r="B408" s="951"/>
      <c r="C408" s="985"/>
      <c r="D408" s="951"/>
      <c r="E408" s="951"/>
      <c r="F408" s="951"/>
      <c r="G408" s="951"/>
      <c r="H408" s="951"/>
      <c r="I408" s="951"/>
      <c r="J408" s="951"/>
      <c r="K408" s="951"/>
      <c r="L408" s="951"/>
      <c r="M408" s="951"/>
      <c r="N408" s="951"/>
      <c r="O408" s="951"/>
      <c r="P408" s="951"/>
      <c r="Q408" s="951"/>
      <c r="R408" s="951"/>
      <c r="S408" s="951"/>
      <c r="T408" s="951"/>
      <c r="U408" s="951"/>
      <c r="V408" s="951"/>
      <c r="W408" s="951"/>
      <c r="X408" s="951"/>
      <c r="Y408" s="951"/>
      <c r="AD408" s="947"/>
    </row>
    <row r="409" spans="1:30" thickBot="1" x14ac:dyDescent="0.35">
      <c r="A409" s="1007"/>
      <c r="B409" s="951"/>
      <c r="C409" s="985"/>
      <c r="D409" s="951"/>
      <c r="E409" s="951"/>
      <c r="F409" s="951"/>
      <c r="G409" s="951"/>
      <c r="H409" s="951"/>
      <c r="I409" s="951"/>
      <c r="J409" s="951"/>
      <c r="K409" s="951"/>
      <c r="L409" s="951"/>
      <c r="M409" s="951"/>
      <c r="N409" s="951"/>
      <c r="O409" s="951"/>
      <c r="P409" s="951"/>
      <c r="Q409" s="951"/>
      <c r="R409" s="951"/>
      <c r="S409" s="951"/>
      <c r="T409" s="951"/>
      <c r="U409" s="951"/>
      <c r="V409" s="951"/>
      <c r="W409" s="951"/>
      <c r="X409" s="951"/>
      <c r="Y409" s="951"/>
      <c r="AD409" s="947"/>
    </row>
    <row r="410" spans="1:30" thickBot="1" x14ac:dyDescent="0.35">
      <c r="A410" s="1007"/>
      <c r="B410" s="951"/>
      <c r="C410" s="985"/>
      <c r="D410" s="951"/>
      <c r="E410" s="951"/>
      <c r="F410" s="951"/>
      <c r="G410" s="951"/>
      <c r="H410" s="951"/>
      <c r="I410" s="951"/>
      <c r="J410" s="951"/>
      <c r="K410" s="951"/>
      <c r="L410" s="951"/>
      <c r="M410" s="951"/>
      <c r="N410" s="951"/>
      <c r="O410" s="951"/>
      <c r="P410" s="951"/>
      <c r="Q410" s="951"/>
      <c r="R410" s="951"/>
      <c r="S410" s="951"/>
      <c r="T410" s="951"/>
      <c r="U410" s="951"/>
      <c r="V410" s="951"/>
      <c r="W410" s="951"/>
      <c r="X410" s="951"/>
      <c r="Y410" s="951"/>
      <c r="AD410" s="947"/>
    </row>
    <row r="411" spans="1:30" thickBot="1" x14ac:dyDescent="0.35">
      <c r="A411" s="1007"/>
      <c r="B411" s="951"/>
      <c r="C411" s="985"/>
      <c r="D411" s="951"/>
      <c r="E411" s="951"/>
      <c r="F411" s="951"/>
      <c r="G411" s="951"/>
      <c r="H411" s="951"/>
      <c r="I411" s="951"/>
      <c r="J411" s="951"/>
      <c r="K411" s="951"/>
      <c r="L411" s="951"/>
      <c r="M411" s="951"/>
      <c r="N411" s="951"/>
      <c r="O411" s="951"/>
      <c r="P411" s="951"/>
      <c r="Q411" s="951"/>
      <c r="R411" s="951"/>
      <c r="S411" s="951"/>
      <c r="T411" s="951"/>
      <c r="U411" s="951"/>
      <c r="V411" s="951"/>
      <c r="W411" s="951"/>
      <c r="X411" s="951"/>
      <c r="Y411" s="951"/>
      <c r="AD411" s="947"/>
    </row>
    <row r="412" spans="1:30" thickBot="1" x14ac:dyDescent="0.35">
      <c r="A412" s="1007"/>
      <c r="B412" s="951"/>
      <c r="C412" s="985"/>
      <c r="D412" s="951"/>
      <c r="E412" s="951"/>
      <c r="F412" s="951"/>
      <c r="G412" s="951"/>
      <c r="H412" s="951"/>
      <c r="I412" s="951"/>
      <c r="J412" s="951"/>
      <c r="K412" s="951"/>
      <c r="L412" s="951"/>
      <c r="M412" s="951"/>
      <c r="N412" s="951"/>
      <c r="O412" s="951"/>
      <c r="P412" s="951"/>
      <c r="Q412" s="951"/>
      <c r="R412" s="951"/>
      <c r="S412" s="951"/>
      <c r="T412" s="951"/>
      <c r="U412" s="951"/>
      <c r="V412" s="951"/>
      <c r="W412" s="951"/>
      <c r="X412" s="951"/>
      <c r="Y412" s="951"/>
      <c r="AD412" s="947"/>
    </row>
    <row r="413" spans="1:30" thickBot="1" x14ac:dyDescent="0.35">
      <c r="A413" s="1007"/>
      <c r="B413" s="951"/>
      <c r="C413" s="985"/>
      <c r="D413" s="951"/>
      <c r="E413" s="951"/>
      <c r="F413" s="951"/>
      <c r="G413" s="951"/>
      <c r="H413" s="951"/>
      <c r="I413" s="951"/>
      <c r="J413" s="951"/>
      <c r="K413" s="951"/>
      <c r="L413" s="951"/>
      <c r="M413" s="951"/>
      <c r="N413" s="951"/>
      <c r="O413" s="951"/>
      <c r="P413" s="951"/>
      <c r="Q413" s="951"/>
      <c r="R413" s="951"/>
      <c r="S413" s="951"/>
      <c r="T413" s="951"/>
      <c r="U413" s="951"/>
      <c r="V413" s="951"/>
      <c r="W413" s="951"/>
      <c r="X413" s="951"/>
      <c r="Y413" s="951"/>
      <c r="AD413" s="947"/>
    </row>
    <row r="414" spans="1:30" thickBot="1" x14ac:dyDescent="0.35">
      <c r="A414" s="1007"/>
      <c r="B414" s="951"/>
      <c r="C414" s="985"/>
      <c r="D414" s="951"/>
      <c r="E414" s="951"/>
      <c r="F414" s="951"/>
      <c r="G414" s="951"/>
      <c r="H414" s="951"/>
      <c r="I414" s="951"/>
      <c r="J414" s="951"/>
      <c r="K414" s="951"/>
      <c r="L414" s="951"/>
      <c r="M414" s="951"/>
      <c r="N414" s="951"/>
      <c r="O414" s="951"/>
      <c r="P414" s="951"/>
      <c r="Q414" s="951"/>
      <c r="R414" s="951"/>
      <c r="S414" s="951"/>
      <c r="T414" s="951"/>
      <c r="U414" s="951"/>
      <c r="V414" s="951"/>
      <c r="W414" s="951"/>
      <c r="X414" s="951"/>
      <c r="Y414" s="951"/>
      <c r="AD414" s="947"/>
    </row>
    <row r="415" spans="1:30" thickBot="1" x14ac:dyDescent="0.35">
      <c r="A415" s="1007"/>
      <c r="B415" s="951"/>
      <c r="C415" s="985"/>
      <c r="D415" s="951"/>
      <c r="E415" s="951"/>
      <c r="F415" s="951"/>
      <c r="G415" s="951"/>
      <c r="H415" s="951"/>
      <c r="I415" s="951"/>
      <c r="J415" s="951"/>
      <c r="K415" s="951"/>
      <c r="L415" s="951"/>
      <c r="M415" s="951"/>
      <c r="N415" s="951"/>
      <c r="O415" s="951"/>
      <c r="P415" s="951"/>
      <c r="Q415" s="951"/>
      <c r="R415" s="951"/>
      <c r="S415" s="951"/>
      <c r="T415" s="951"/>
      <c r="U415" s="951"/>
      <c r="V415" s="951"/>
      <c r="W415" s="951"/>
      <c r="X415" s="951"/>
      <c r="Y415" s="951"/>
      <c r="AD415" s="947"/>
    </row>
    <row r="416" spans="1:30" thickBot="1" x14ac:dyDescent="0.35">
      <c r="A416" s="1007"/>
      <c r="B416" s="951"/>
      <c r="C416" s="985"/>
      <c r="D416" s="951"/>
      <c r="E416" s="951"/>
      <c r="F416" s="951"/>
      <c r="G416" s="951"/>
      <c r="H416" s="951"/>
      <c r="I416" s="951"/>
      <c r="J416" s="951"/>
      <c r="K416" s="951"/>
      <c r="L416" s="951"/>
      <c r="M416" s="951"/>
      <c r="N416" s="951"/>
      <c r="O416" s="951"/>
      <c r="P416" s="951"/>
      <c r="Q416" s="951"/>
      <c r="R416" s="951"/>
      <c r="S416" s="951"/>
      <c r="T416" s="951"/>
      <c r="U416" s="951"/>
      <c r="V416" s="951"/>
      <c r="W416" s="951"/>
      <c r="X416" s="951"/>
      <c r="Y416" s="951"/>
      <c r="AD416" s="947"/>
    </row>
    <row r="417" spans="1:30" thickBot="1" x14ac:dyDescent="0.35">
      <c r="A417" s="1007"/>
      <c r="B417" s="951"/>
      <c r="C417" s="985"/>
      <c r="D417" s="951"/>
      <c r="E417" s="951"/>
      <c r="F417" s="951"/>
      <c r="G417" s="951"/>
      <c r="H417" s="951"/>
      <c r="I417" s="951"/>
      <c r="J417" s="951"/>
      <c r="K417" s="951"/>
      <c r="L417" s="951"/>
      <c r="M417" s="951"/>
      <c r="N417" s="951"/>
      <c r="O417" s="951"/>
      <c r="P417" s="951"/>
      <c r="Q417" s="951"/>
      <c r="R417" s="951"/>
      <c r="S417" s="951"/>
      <c r="T417" s="951"/>
      <c r="U417" s="951"/>
      <c r="V417" s="951"/>
      <c r="W417" s="951"/>
      <c r="X417" s="951"/>
      <c r="Y417" s="951"/>
      <c r="AD417" s="947"/>
    </row>
    <row r="418" spans="1:30" thickBot="1" x14ac:dyDescent="0.35">
      <c r="A418" s="1007"/>
      <c r="B418" s="951"/>
      <c r="C418" s="985"/>
      <c r="D418" s="951"/>
      <c r="E418" s="951"/>
      <c r="F418" s="951"/>
      <c r="G418" s="951"/>
      <c r="H418" s="951"/>
      <c r="I418" s="951"/>
      <c r="J418" s="951"/>
      <c r="K418" s="951"/>
      <c r="L418" s="951"/>
      <c r="M418" s="951"/>
      <c r="N418" s="951"/>
      <c r="O418" s="951"/>
      <c r="P418" s="951"/>
      <c r="Q418" s="951"/>
      <c r="R418" s="951"/>
      <c r="S418" s="951"/>
      <c r="T418" s="951"/>
      <c r="U418" s="951"/>
      <c r="V418" s="951"/>
      <c r="W418" s="951"/>
      <c r="X418" s="951"/>
      <c r="Y418" s="951"/>
      <c r="AD418" s="947"/>
    </row>
    <row r="419" spans="1:30" thickBot="1" x14ac:dyDescent="0.35">
      <c r="A419" s="1007"/>
      <c r="B419" s="951"/>
      <c r="C419" s="985"/>
      <c r="D419" s="951"/>
      <c r="E419" s="951"/>
      <c r="F419" s="951"/>
      <c r="G419" s="951"/>
      <c r="H419" s="951"/>
      <c r="I419" s="951"/>
      <c r="J419" s="951"/>
      <c r="K419" s="951"/>
      <c r="L419" s="951"/>
      <c r="M419" s="951"/>
      <c r="N419" s="951"/>
      <c r="O419" s="951"/>
      <c r="P419" s="951"/>
      <c r="Q419" s="951"/>
      <c r="R419" s="951"/>
      <c r="S419" s="951"/>
      <c r="T419" s="951"/>
      <c r="U419" s="951"/>
      <c r="V419" s="951"/>
      <c r="W419" s="951"/>
      <c r="X419" s="951"/>
      <c r="Y419" s="951"/>
      <c r="AD419" s="947"/>
    </row>
    <row r="420" spans="1:30" thickBot="1" x14ac:dyDescent="0.35">
      <c r="A420" s="1007"/>
      <c r="B420" s="951"/>
      <c r="C420" s="985"/>
      <c r="D420" s="951"/>
      <c r="E420" s="951"/>
      <c r="F420" s="951"/>
      <c r="G420" s="951"/>
      <c r="H420" s="951"/>
      <c r="I420" s="951"/>
      <c r="J420" s="951"/>
      <c r="K420" s="951"/>
      <c r="L420" s="951"/>
      <c r="M420" s="951"/>
      <c r="N420" s="951"/>
      <c r="O420" s="951"/>
      <c r="P420" s="951"/>
      <c r="Q420" s="951"/>
      <c r="R420" s="951"/>
      <c r="S420" s="951"/>
      <c r="T420" s="951"/>
      <c r="U420" s="951"/>
      <c r="V420" s="951"/>
      <c r="W420" s="951"/>
      <c r="X420" s="951"/>
      <c r="Y420" s="951"/>
      <c r="AD420" s="947"/>
    </row>
    <row r="421" spans="1:30" thickBot="1" x14ac:dyDescent="0.35">
      <c r="A421" s="1007"/>
      <c r="B421" s="951"/>
      <c r="C421" s="985"/>
      <c r="D421" s="951"/>
      <c r="E421" s="951"/>
      <c r="F421" s="951"/>
      <c r="G421" s="951"/>
      <c r="H421" s="951"/>
      <c r="I421" s="951"/>
      <c r="J421" s="951"/>
      <c r="K421" s="951"/>
      <c r="L421" s="951"/>
      <c r="M421" s="951"/>
      <c r="N421" s="951"/>
      <c r="O421" s="951"/>
      <c r="P421" s="951"/>
      <c r="Q421" s="951"/>
      <c r="R421" s="951"/>
      <c r="S421" s="951"/>
      <c r="T421" s="951"/>
      <c r="U421" s="951"/>
      <c r="V421" s="951"/>
      <c r="W421" s="951"/>
      <c r="X421" s="951"/>
      <c r="Y421" s="951"/>
      <c r="AD421" s="947"/>
    </row>
    <row r="422" spans="1:30" thickBot="1" x14ac:dyDescent="0.35">
      <c r="A422" s="1007"/>
      <c r="B422" s="951"/>
      <c r="C422" s="985"/>
      <c r="D422" s="951"/>
      <c r="E422" s="951"/>
      <c r="F422" s="951"/>
      <c r="G422" s="951"/>
      <c r="H422" s="951"/>
      <c r="I422" s="951"/>
      <c r="J422" s="951"/>
      <c r="K422" s="951"/>
      <c r="L422" s="951"/>
      <c r="M422" s="951"/>
      <c r="N422" s="951"/>
      <c r="O422" s="951"/>
      <c r="P422" s="951"/>
      <c r="Q422" s="951"/>
      <c r="R422" s="951"/>
      <c r="S422" s="951"/>
      <c r="T422" s="951"/>
      <c r="U422" s="951"/>
      <c r="V422" s="951"/>
      <c r="W422" s="951"/>
      <c r="X422" s="951"/>
      <c r="Y422" s="951"/>
      <c r="AD422" s="947"/>
    </row>
    <row r="423" spans="1:30" thickBot="1" x14ac:dyDescent="0.35">
      <c r="A423" s="1007"/>
      <c r="B423" s="951"/>
      <c r="C423" s="985"/>
      <c r="D423" s="951"/>
      <c r="E423" s="951"/>
      <c r="F423" s="951"/>
      <c r="G423" s="951"/>
      <c r="H423" s="951"/>
      <c r="I423" s="951"/>
      <c r="J423" s="951"/>
      <c r="K423" s="951"/>
      <c r="L423" s="951"/>
      <c r="M423" s="951"/>
      <c r="N423" s="951"/>
      <c r="O423" s="951"/>
      <c r="P423" s="951"/>
      <c r="Q423" s="951"/>
      <c r="R423" s="951"/>
      <c r="S423" s="951"/>
      <c r="T423" s="951"/>
      <c r="U423" s="951"/>
      <c r="V423" s="951"/>
      <c r="W423" s="951"/>
      <c r="X423" s="951"/>
      <c r="Y423" s="951"/>
      <c r="AD423" s="947"/>
    </row>
    <row r="424" spans="1:30" thickBot="1" x14ac:dyDescent="0.35">
      <c r="A424" s="1007"/>
      <c r="B424" s="951"/>
      <c r="C424" s="985"/>
      <c r="D424" s="951"/>
      <c r="E424" s="951"/>
      <c r="F424" s="951"/>
      <c r="G424" s="951"/>
      <c r="H424" s="951"/>
      <c r="I424" s="951"/>
      <c r="J424" s="951"/>
      <c r="K424" s="951"/>
      <c r="L424" s="951"/>
      <c r="M424" s="951"/>
      <c r="N424" s="951"/>
      <c r="O424" s="951"/>
      <c r="P424" s="951"/>
      <c r="Q424" s="951"/>
      <c r="R424" s="951"/>
      <c r="S424" s="951"/>
      <c r="T424" s="951"/>
      <c r="U424" s="951"/>
      <c r="V424" s="951"/>
      <c r="W424" s="951"/>
      <c r="X424" s="951"/>
      <c r="Y424" s="951"/>
      <c r="AD424" s="947"/>
    </row>
    <row r="425" spans="1:30" thickBot="1" x14ac:dyDescent="0.35">
      <c r="A425" s="1007"/>
      <c r="B425" s="951"/>
      <c r="C425" s="985"/>
      <c r="D425" s="951"/>
      <c r="E425" s="951"/>
      <c r="F425" s="951"/>
      <c r="G425" s="951"/>
      <c r="H425" s="951"/>
      <c r="I425" s="951"/>
      <c r="J425" s="951"/>
      <c r="K425" s="951"/>
      <c r="L425" s="951"/>
      <c r="M425" s="951"/>
      <c r="N425" s="951"/>
      <c r="O425" s="951"/>
      <c r="P425" s="951"/>
      <c r="Q425" s="951"/>
      <c r="R425" s="951"/>
      <c r="S425" s="951"/>
      <c r="T425" s="951"/>
      <c r="U425" s="951"/>
      <c r="V425" s="951"/>
      <c r="W425" s="951"/>
      <c r="X425" s="951"/>
      <c r="Y425" s="951"/>
      <c r="AD425" s="947"/>
    </row>
    <row r="426" spans="1:30" thickBot="1" x14ac:dyDescent="0.35">
      <c r="A426" s="1007"/>
      <c r="B426" s="951"/>
      <c r="C426" s="985"/>
      <c r="D426" s="951"/>
      <c r="E426" s="951"/>
      <c r="F426" s="951"/>
      <c r="G426" s="951"/>
      <c r="H426" s="951"/>
      <c r="I426" s="951"/>
      <c r="J426" s="951"/>
      <c r="K426" s="951"/>
      <c r="L426" s="951"/>
      <c r="M426" s="951"/>
      <c r="N426" s="951"/>
      <c r="O426" s="951"/>
      <c r="P426" s="951"/>
      <c r="Q426" s="951"/>
      <c r="R426" s="951"/>
      <c r="S426" s="951"/>
      <c r="T426" s="951"/>
      <c r="U426" s="951"/>
      <c r="V426" s="951"/>
      <c r="W426" s="951"/>
      <c r="X426" s="951"/>
      <c r="Y426" s="951"/>
      <c r="AD426" s="947"/>
    </row>
    <row r="427" spans="1:30" thickBot="1" x14ac:dyDescent="0.35">
      <c r="A427" s="1007"/>
      <c r="B427" s="951"/>
      <c r="C427" s="985"/>
      <c r="D427" s="951"/>
      <c r="E427" s="951"/>
      <c r="F427" s="951"/>
      <c r="G427" s="951"/>
      <c r="H427" s="951"/>
      <c r="I427" s="951"/>
      <c r="J427" s="951"/>
      <c r="K427" s="951"/>
      <c r="L427" s="951"/>
      <c r="M427" s="951"/>
      <c r="N427" s="951"/>
      <c r="O427" s="951"/>
      <c r="P427" s="951"/>
      <c r="Q427" s="951"/>
      <c r="R427" s="951"/>
      <c r="S427" s="951"/>
      <c r="T427" s="951"/>
      <c r="U427" s="951"/>
      <c r="V427" s="951"/>
      <c r="W427" s="951"/>
      <c r="X427" s="951"/>
      <c r="Y427" s="951"/>
      <c r="AD427" s="947"/>
    </row>
    <row r="428" spans="1:30" thickBot="1" x14ac:dyDescent="0.35">
      <c r="A428" s="1007"/>
      <c r="B428" s="951"/>
      <c r="C428" s="985"/>
      <c r="D428" s="951"/>
      <c r="E428" s="951"/>
      <c r="F428" s="951"/>
      <c r="G428" s="951"/>
      <c r="H428" s="951"/>
      <c r="I428" s="951"/>
      <c r="J428" s="951"/>
      <c r="K428" s="951"/>
      <c r="L428" s="951"/>
      <c r="M428" s="951"/>
      <c r="N428" s="951"/>
      <c r="O428" s="951"/>
      <c r="P428" s="951"/>
      <c r="Q428" s="951"/>
      <c r="R428" s="951"/>
      <c r="S428" s="951"/>
      <c r="T428" s="951"/>
      <c r="U428" s="951"/>
      <c r="V428" s="951"/>
      <c r="W428" s="951"/>
      <c r="X428" s="951"/>
      <c r="Y428" s="951"/>
      <c r="AD428" s="947"/>
    </row>
    <row r="429" spans="1:30" thickBot="1" x14ac:dyDescent="0.35">
      <c r="A429" s="1007"/>
      <c r="B429" s="951"/>
      <c r="C429" s="985"/>
      <c r="D429" s="951"/>
      <c r="E429" s="951"/>
      <c r="F429" s="951"/>
      <c r="G429" s="951"/>
      <c r="H429" s="951"/>
      <c r="I429" s="951"/>
      <c r="J429" s="951"/>
      <c r="K429" s="951"/>
      <c r="L429" s="951"/>
      <c r="M429" s="951"/>
      <c r="N429" s="951"/>
      <c r="O429" s="951"/>
      <c r="P429" s="951"/>
      <c r="Q429" s="951"/>
      <c r="R429" s="951"/>
      <c r="S429" s="951"/>
      <c r="T429" s="951"/>
      <c r="U429" s="951"/>
      <c r="V429" s="951"/>
      <c r="W429" s="951"/>
      <c r="X429" s="951"/>
      <c r="Y429" s="951"/>
      <c r="AD429" s="947"/>
    </row>
    <row r="430" spans="1:30" thickBot="1" x14ac:dyDescent="0.35">
      <c r="A430" s="1007"/>
      <c r="B430" s="951"/>
      <c r="C430" s="985"/>
      <c r="D430" s="951"/>
      <c r="E430" s="951"/>
      <c r="F430" s="951"/>
      <c r="G430" s="951"/>
      <c r="H430" s="951"/>
      <c r="I430" s="951"/>
      <c r="J430" s="951"/>
      <c r="K430" s="951"/>
      <c r="L430" s="951"/>
      <c r="M430" s="951"/>
      <c r="N430" s="951"/>
      <c r="O430" s="951"/>
      <c r="P430" s="951"/>
      <c r="Q430" s="951"/>
      <c r="R430" s="951"/>
      <c r="S430" s="951"/>
      <c r="T430" s="951"/>
      <c r="U430" s="951"/>
      <c r="V430" s="951"/>
      <c r="W430" s="951"/>
      <c r="X430" s="951"/>
      <c r="Y430" s="951"/>
      <c r="AD430" s="947"/>
    </row>
    <row r="431" spans="1:30" thickBot="1" x14ac:dyDescent="0.35">
      <c r="A431" s="1007"/>
      <c r="B431" s="951"/>
      <c r="C431" s="985"/>
      <c r="D431" s="951"/>
      <c r="E431" s="951"/>
      <c r="F431" s="951"/>
      <c r="G431" s="951"/>
      <c r="H431" s="951"/>
      <c r="I431" s="951"/>
      <c r="J431" s="951"/>
      <c r="K431" s="951"/>
      <c r="L431" s="951"/>
      <c r="M431" s="951"/>
      <c r="N431" s="951"/>
      <c r="O431" s="951"/>
      <c r="P431" s="951"/>
      <c r="Q431" s="951"/>
      <c r="R431" s="951"/>
      <c r="S431" s="951"/>
      <c r="T431" s="951"/>
      <c r="U431" s="951"/>
      <c r="V431" s="951"/>
      <c r="W431" s="951"/>
      <c r="X431" s="951"/>
      <c r="Y431" s="951"/>
      <c r="AD431" s="947"/>
    </row>
    <row r="432" spans="1:30" thickBot="1" x14ac:dyDescent="0.35">
      <c r="A432" s="1007"/>
      <c r="B432" s="951"/>
      <c r="C432" s="985"/>
      <c r="D432" s="951"/>
      <c r="E432" s="951"/>
      <c r="F432" s="951"/>
      <c r="G432" s="951"/>
      <c r="H432" s="951"/>
      <c r="I432" s="951"/>
      <c r="J432" s="951"/>
      <c r="K432" s="951"/>
      <c r="L432" s="951"/>
      <c r="M432" s="951"/>
      <c r="N432" s="951"/>
      <c r="O432" s="951"/>
      <c r="P432" s="951"/>
      <c r="Q432" s="951"/>
      <c r="R432" s="951"/>
      <c r="S432" s="951"/>
      <c r="T432" s="951"/>
      <c r="U432" s="951"/>
      <c r="V432" s="951"/>
      <c r="W432" s="951"/>
      <c r="X432" s="951"/>
      <c r="Y432" s="951"/>
      <c r="AD432" s="947"/>
    </row>
    <row r="433" spans="1:30" thickBot="1" x14ac:dyDescent="0.35">
      <c r="A433" s="1007"/>
      <c r="B433" s="951"/>
      <c r="C433" s="985"/>
      <c r="D433" s="951"/>
      <c r="E433" s="951"/>
      <c r="F433" s="951"/>
      <c r="G433" s="951"/>
      <c r="H433" s="951"/>
      <c r="I433" s="951"/>
      <c r="J433" s="951"/>
      <c r="K433" s="951"/>
      <c r="L433" s="951"/>
      <c r="M433" s="951"/>
      <c r="N433" s="951"/>
      <c r="O433" s="951"/>
      <c r="P433" s="951"/>
      <c r="Q433" s="951"/>
      <c r="R433" s="951"/>
      <c r="S433" s="951"/>
      <c r="T433" s="951"/>
      <c r="U433" s="951"/>
      <c r="V433" s="951"/>
      <c r="W433" s="951"/>
      <c r="X433" s="951"/>
      <c r="Y433" s="951"/>
      <c r="AD433" s="947"/>
    </row>
    <row r="434" spans="1:30" thickBot="1" x14ac:dyDescent="0.35">
      <c r="A434" s="1007"/>
      <c r="B434" s="951"/>
      <c r="C434" s="985"/>
      <c r="D434" s="951"/>
      <c r="E434" s="951"/>
      <c r="F434" s="951"/>
      <c r="G434" s="951"/>
      <c r="H434" s="951"/>
      <c r="I434" s="951"/>
      <c r="J434" s="951"/>
      <c r="K434" s="951"/>
      <c r="L434" s="951"/>
      <c r="M434" s="951"/>
      <c r="N434" s="951"/>
      <c r="O434" s="951"/>
      <c r="P434" s="951"/>
      <c r="Q434" s="951"/>
      <c r="R434" s="951"/>
      <c r="S434" s="951"/>
      <c r="T434" s="951"/>
      <c r="U434" s="951"/>
      <c r="V434" s="951"/>
      <c r="W434" s="951"/>
      <c r="X434" s="951"/>
      <c r="Y434" s="951"/>
      <c r="AD434" s="947"/>
    </row>
    <row r="435" spans="1:30" thickBot="1" x14ac:dyDescent="0.35">
      <c r="A435" s="1007"/>
      <c r="B435" s="951"/>
      <c r="C435" s="985"/>
      <c r="D435" s="951"/>
      <c r="E435" s="951"/>
      <c r="F435" s="951"/>
      <c r="G435" s="951"/>
      <c r="H435" s="951"/>
      <c r="I435" s="951"/>
      <c r="J435" s="951"/>
      <c r="K435" s="951"/>
      <c r="L435" s="951"/>
      <c r="M435" s="951"/>
      <c r="N435" s="951"/>
      <c r="O435" s="951"/>
      <c r="P435" s="951"/>
      <c r="Q435" s="951"/>
      <c r="R435" s="951"/>
      <c r="S435" s="951"/>
      <c r="T435" s="951"/>
      <c r="U435" s="951"/>
      <c r="V435" s="951"/>
      <c r="W435" s="951"/>
      <c r="X435" s="951"/>
      <c r="Y435" s="951"/>
      <c r="AD435" s="947"/>
    </row>
    <row r="436" spans="1:30" thickBot="1" x14ac:dyDescent="0.35">
      <c r="A436" s="1007"/>
      <c r="B436" s="951"/>
      <c r="C436" s="985"/>
      <c r="D436" s="951"/>
      <c r="E436" s="951"/>
      <c r="F436" s="951"/>
      <c r="G436" s="951"/>
      <c r="H436" s="951"/>
      <c r="I436" s="951"/>
      <c r="J436" s="951"/>
      <c r="K436" s="951"/>
      <c r="L436" s="951"/>
      <c r="M436" s="951"/>
      <c r="N436" s="951"/>
      <c r="O436" s="951"/>
      <c r="P436" s="951"/>
      <c r="Q436" s="951"/>
      <c r="R436" s="951"/>
      <c r="S436" s="951"/>
      <c r="T436" s="951"/>
      <c r="U436" s="951"/>
      <c r="V436" s="951"/>
      <c r="W436" s="951"/>
      <c r="X436" s="951"/>
      <c r="Y436" s="951"/>
      <c r="AD436" s="947"/>
    </row>
    <row r="437" spans="1:30" thickBot="1" x14ac:dyDescent="0.35">
      <c r="A437" s="1007"/>
      <c r="B437" s="951"/>
      <c r="C437" s="985"/>
      <c r="D437" s="951"/>
      <c r="E437" s="951"/>
      <c r="F437" s="951"/>
      <c r="G437" s="951"/>
      <c r="H437" s="951"/>
      <c r="I437" s="951"/>
      <c r="J437" s="951"/>
      <c r="K437" s="951"/>
      <c r="L437" s="951"/>
      <c r="M437" s="951"/>
      <c r="N437" s="951"/>
      <c r="O437" s="951"/>
      <c r="P437" s="951"/>
      <c r="Q437" s="951"/>
      <c r="R437" s="951"/>
      <c r="S437" s="951"/>
      <c r="T437" s="951"/>
      <c r="U437" s="951"/>
      <c r="V437" s="951"/>
      <c r="W437" s="951"/>
      <c r="X437" s="951"/>
      <c r="Y437" s="951"/>
      <c r="AD437" s="947"/>
    </row>
    <row r="438" spans="1:30" thickBot="1" x14ac:dyDescent="0.35">
      <c r="A438" s="1007"/>
      <c r="B438" s="951"/>
      <c r="C438" s="985"/>
      <c r="D438" s="951"/>
      <c r="E438" s="951"/>
      <c r="F438" s="951"/>
      <c r="G438" s="951"/>
      <c r="H438" s="951"/>
      <c r="I438" s="951"/>
      <c r="J438" s="951"/>
      <c r="K438" s="951"/>
      <c r="L438" s="951"/>
      <c r="M438" s="951"/>
      <c r="N438" s="951"/>
      <c r="O438" s="951"/>
      <c r="P438" s="951"/>
      <c r="Q438" s="951"/>
      <c r="R438" s="951"/>
      <c r="S438" s="951"/>
      <c r="T438" s="951"/>
      <c r="U438" s="951"/>
      <c r="V438" s="951"/>
      <c r="W438" s="951"/>
      <c r="X438" s="951"/>
      <c r="Y438" s="951"/>
      <c r="AD438" s="947"/>
    </row>
    <row r="439" spans="1:30" thickBot="1" x14ac:dyDescent="0.35">
      <c r="A439" s="1007"/>
      <c r="B439" s="951"/>
      <c r="C439" s="985"/>
      <c r="D439" s="951"/>
      <c r="E439" s="951"/>
      <c r="F439" s="951"/>
      <c r="G439" s="951"/>
      <c r="H439" s="951"/>
      <c r="I439" s="951"/>
      <c r="J439" s="951"/>
      <c r="K439" s="951"/>
      <c r="L439" s="951"/>
      <c r="M439" s="951"/>
      <c r="N439" s="951"/>
      <c r="O439" s="951"/>
      <c r="P439" s="951"/>
      <c r="Q439" s="951"/>
      <c r="R439" s="951"/>
      <c r="S439" s="951"/>
      <c r="T439" s="951"/>
      <c r="U439" s="951"/>
      <c r="V439" s="951"/>
      <c r="W439" s="951"/>
      <c r="X439" s="951"/>
      <c r="Y439" s="951"/>
      <c r="AD439" s="947"/>
    </row>
    <row r="440" spans="1:30" thickBot="1" x14ac:dyDescent="0.35">
      <c r="A440" s="1007"/>
      <c r="B440" s="951"/>
      <c r="C440" s="985"/>
      <c r="D440" s="951"/>
      <c r="E440" s="951"/>
      <c r="F440" s="951"/>
      <c r="G440" s="951"/>
      <c r="H440" s="951"/>
      <c r="I440" s="951"/>
      <c r="J440" s="951"/>
      <c r="K440" s="951"/>
      <c r="L440" s="951"/>
      <c r="M440" s="951"/>
      <c r="N440" s="951"/>
      <c r="O440" s="951"/>
      <c r="P440" s="951"/>
      <c r="Q440" s="951"/>
      <c r="R440" s="951"/>
      <c r="S440" s="951"/>
      <c r="T440" s="951"/>
      <c r="U440" s="951"/>
      <c r="V440" s="951"/>
      <c r="W440" s="951"/>
      <c r="X440" s="951"/>
      <c r="Y440" s="951"/>
      <c r="AD440" s="947"/>
    </row>
    <row r="441" spans="1:30" thickBot="1" x14ac:dyDescent="0.35">
      <c r="A441" s="1007"/>
      <c r="B441" s="951"/>
      <c r="C441" s="985"/>
      <c r="D441" s="951"/>
      <c r="E441" s="951"/>
      <c r="F441" s="951"/>
      <c r="G441" s="951"/>
      <c r="H441" s="951"/>
      <c r="I441" s="951"/>
      <c r="J441" s="951"/>
      <c r="K441" s="951"/>
      <c r="L441" s="951"/>
      <c r="M441" s="951"/>
      <c r="N441" s="951"/>
      <c r="O441" s="951"/>
      <c r="P441" s="951"/>
      <c r="Q441" s="951"/>
      <c r="R441" s="951"/>
      <c r="S441" s="951"/>
      <c r="T441" s="951"/>
      <c r="U441" s="951"/>
      <c r="V441" s="951"/>
      <c r="W441" s="951"/>
      <c r="X441" s="951"/>
      <c r="Y441" s="951"/>
      <c r="AD441" s="947"/>
    </row>
    <row r="442" spans="1:30" thickBot="1" x14ac:dyDescent="0.35">
      <c r="A442" s="1007"/>
      <c r="B442" s="951"/>
      <c r="C442" s="985"/>
      <c r="D442" s="951"/>
      <c r="E442" s="951"/>
      <c r="F442" s="951"/>
      <c r="G442" s="951"/>
      <c r="H442" s="951"/>
      <c r="I442" s="951"/>
      <c r="J442" s="951"/>
      <c r="K442" s="951"/>
      <c r="L442" s="951"/>
      <c r="M442" s="951"/>
      <c r="N442" s="951"/>
      <c r="O442" s="951"/>
      <c r="P442" s="951"/>
      <c r="Q442" s="951"/>
      <c r="R442" s="951"/>
      <c r="S442" s="951"/>
      <c r="T442" s="951"/>
      <c r="U442" s="951"/>
      <c r="V442" s="951"/>
      <c r="W442" s="951"/>
      <c r="X442" s="951"/>
      <c r="Y442" s="951"/>
      <c r="AD442" s="947"/>
    </row>
    <row r="443" spans="1:30" thickBot="1" x14ac:dyDescent="0.35">
      <c r="A443" s="1007"/>
      <c r="B443" s="951"/>
      <c r="C443" s="985"/>
      <c r="D443" s="951"/>
      <c r="E443" s="951"/>
      <c r="F443" s="951"/>
      <c r="G443" s="951"/>
      <c r="H443" s="951"/>
      <c r="I443" s="951"/>
      <c r="J443" s="951"/>
      <c r="K443" s="951"/>
      <c r="L443" s="951"/>
      <c r="M443" s="951"/>
      <c r="N443" s="951"/>
      <c r="O443" s="951"/>
      <c r="P443" s="951"/>
      <c r="Q443" s="951"/>
      <c r="R443" s="951"/>
      <c r="S443" s="951"/>
      <c r="T443" s="951"/>
      <c r="U443" s="951"/>
      <c r="V443" s="951"/>
      <c r="W443" s="951"/>
      <c r="X443" s="951"/>
      <c r="Y443" s="951"/>
      <c r="AD443" s="947"/>
    </row>
    <row r="444" spans="1:30" thickBot="1" x14ac:dyDescent="0.35">
      <c r="A444" s="1007"/>
      <c r="B444" s="951"/>
      <c r="C444" s="985"/>
      <c r="D444" s="951"/>
      <c r="E444" s="951"/>
      <c r="F444" s="951"/>
      <c r="G444" s="951"/>
      <c r="H444" s="951"/>
      <c r="I444" s="951"/>
      <c r="J444" s="951"/>
      <c r="K444" s="951"/>
      <c r="L444" s="951"/>
      <c r="M444" s="951"/>
      <c r="N444" s="951"/>
      <c r="O444" s="951"/>
      <c r="P444" s="951"/>
      <c r="Q444" s="951"/>
      <c r="R444" s="951"/>
      <c r="S444" s="951"/>
      <c r="T444" s="951"/>
      <c r="U444" s="951"/>
      <c r="V444" s="951"/>
      <c r="W444" s="951"/>
      <c r="X444" s="951"/>
      <c r="Y444" s="951"/>
      <c r="AD444" s="947"/>
    </row>
    <row r="445" spans="1:30" thickBot="1" x14ac:dyDescent="0.35">
      <c r="A445" s="1007"/>
      <c r="B445" s="951"/>
      <c r="C445" s="985"/>
      <c r="D445" s="951"/>
      <c r="E445" s="951"/>
      <c r="F445" s="951"/>
      <c r="G445" s="951"/>
      <c r="H445" s="951"/>
      <c r="I445" s="951"/>
      <c r="J445" s="951"/>
      <c r="K445" s="951"/>
      <c r="L445" s="951"/>
      <c r="M445" s="951"/>
      <c r="N445" s="951"/>
      <c r="O445" s="951"/>
      <c r="P445" s="951"/>
      <c r="Q445" s="951"/>
      <c r="R445" s="951"/>
      <c r="S445" s="951"/>
      <c r="T445" s="951"/>
      <c r="U445" s="951"/>
      <c r="V445" s="951"/>
      <c r="W445" s="951"/>
      <c r="X445" s="951"/>
      <c r="Y445" s="951"/>
      <c r="AD445" s="947"/>
    </row>
    <row r="446" spans="1:30" thickBot="1" x14ac:dyDescent="0.35">
      <c r="A446" s="1007"/>
      <c r="B446" s="951"/>
      <c r="C446" s="985"/>
      <c r="D446" s="951"/>
      <c r="E446" s="951"/>
      <c r="F446" s="951"/>
      <c r="G446" s="951"/>
      <c r="H446" s="951"/>
      <c r="I446" s="951"/>
      <c r="J446" s="951"/>
      <c r="K446" s="951"/>
      <c r="L446" s="951"/>
      <c r="M446" s="951"/>
      <c r="N446" s="951"/>
      <c r="O446" s="951"/>
      <c r="P446" s="951"/>
      <c r="Q446" s="951"/>
      <c r="R446" s="951"/>
      <c r="S446" s="951"/>
      <c r="T446" s="951"/>
      <c r="U446" s="951"/>
      <c r="V446" s="951"/>
      <c r="W446" s="951"/>
      <c r="X446" s="951"/>
      <c r="Y446" s="951"/>
      <c r="AD446" s="947"/>
    </row>
    <row r="447" spans="1:30" thickBot="1" x14ac:dyDescent="0.35">
      <c r="A447" s="1007"/>
      <c r="B447" s="951"/>
      <c r="C447" s="985"/>
      <c r="D447" s="951"/>
      <c r="E447" s="951"/>
      <c r="F447" s="951"/>
      <c r="G447" s="951"/>
      <c r="H447" s="951"/>
      <c r="I447" s="951"/>
      <c r="J447" s="951"/>
      <c r="K447" s="951"/>
      <c r="L447" s="951"/>
      <c r="M447" s="951"/>
      <c r="N447" s="951"/>
      <c r="O447" s="951"/>
      <c r="P447" s="951"/>
      <c r="Q447" s="951"/>
      <c r="R447" s="951"/>
      <c r="S447" s="951"/>
      <c r="T447" s="951"/>
      <c r="U447" s="951"/>
      <c r="V447" s="951"/>
      <c r="W447" s="951"/>
      <c r="X447" s="951"/>
      <c r="Y447" s="951"/>
      <c r="AD447" s="947"/>
    </row>
    <row r="448" spans="1:30" thickBot="1" x14ac:dyDescent="0.35">
      <c r="A448" s="1007"/>
      <c r="B448" s="951"/>
      <c r="C448" s="985"/>
      <c r="D448" s="951"/>
      <c r="E448" s="951"/>
      <c r="F448" s="951"/>
      <c r="G448" s="951"/>
      <c r="H448" s="951"/>
      <c r="I448" s="951"/>
      <c r="J448" s="951"/>
      <c r="K448" s="951"/>
      <c r="L448" s="951"/>
      <c r="M448" s="951"/>
      <c r="N448" s="951"/>
      <c r="O448" s="951"/>
      <c r="P448" s="951"/>
      <c r="Q448" s="951"/>
      <c r="R448" s="951"/>
      <c r="S448" s="951"/>
      <c r="T448" s="951"/>
      <c r="U448" s="951"/>
      <c r="V448" s="951"/>
      <c r="W448" s="951"/>
      <c r="X448" s="951"/>
      <c r="Y448" s="951"/>
      <c r="AD448" s="947"/>
    </row>
    <row r="449" spans="1:30" thickBot="1" x14ac:dyDescent="0.35">
      <c r="A449" s="1007"/>
      <c r="B449" s="951"/>
      <c r="C449" s="985"/>
      <c r="D449" s="951"/>
      <c r="E449" s="951"/>
      <c r="F449" s="951"/>
      <c r="G449" s="951"/>
      <c r="H449" s="951"/>
      <c r="I449" s="951"/>
      <c r="J449" s="951"/>
      <c r="K449" s="951"/>
      <c r="L449" s="951"/>
      <c r="M449" s="951"/>
      <c r="N449" s="951"/>
      <c r="O449" s="951"/>
      <c r="P449" s="951"/>
      <c r="Q449" s="951"/>
      <c r="R449" s="951"/>
      <c r="S449" s="951"/>
      <c r="T449" s="951"/>
      <c r="U449" s="951"/>
      <c r="V449" s="951"/>
      <c r="W449" s="951"/>
      <c r="X449" s="951"/>
      <c r="Y449" s="951"/>
      <c r="AD449" s="947"/>
    </row>
    <row r="450" spans="1:30" thickBot="1" x14ac:dyDescent="0.35">
      <c r="A450" s="1007"/>
      <c r="B450" s="951"/>
      <c r="C450" s="985"/>
      <c r="D450" s="951"/>
      <c r="E450" s="951"/>
      <c r="F450" s="951"/>
      <c r="G450" s="951"/>
      <c r="H450" s="951"/>
      <c r="I450" s="951"/>
      <c r="J450" s="951"/>
      <c r="K450" s="951"/>
      <c r="L450" s="951"/>
      <c r="M450" s="951"/>
      <c r="N450" s="951"/>
      <c r="O450" s="951"/>
      <c r="P450" s="951"/>
      <c r="Q450" s="951"/>
      <c r="R450" s="951"/>
      <c r="S450" s="951"/>
      <c r="T450" s="951"/>
      <c r="U450" s="951"/>
      <c r="V450" s="951"/>
      <c r="W450" s="951"/>
      <c r="X450" s="951"/>
      <c r="Y450" s="951"/>
      <c r="AD450" s="947"/>
    </row>
    <row r="451" spans="1:30" thickBot="1" x14ac:dyDescent="0.35">
      <c r="A451" s="1007"/>
      <c r="B451" s="951"/>
      <c r="C451" s="985"/>
      <c r="D451" s="951"/>
      <c r="E451" s="951"/>
      <c r="F451" s="951"/>
      <c r="G451" s="951"/>
      <c r="H451" s="951"/>
      <c r="I451" s="951"/>
      <c r="J451" s="951"/>
      <c r="K451" s="951"/>
      <c r="L451" s="951"/>
      <c r="M451" s="951"/>
      <c r="N451" s="951"/>
      <c r="O451" s="951"/>
      <c r="P451" s="951"/>
      <c r="Q451" s="951"/>
      <c r="R451" s="951"/>
      <c r="S451" s="951"/>
      <c r="T451" s="951"/>
      <c r="U451" s="951"/>
      <c r="V451" s="951"/>
      <c r="W451" s="951"/>
      <c r="X451" s="951"/>
      <c r="Y451" s="951"/>
      <c r="AD451" s="947"/>
    </row>
    <row r="452" spans="1:30" thickBot="1" x14ac:dyDescent="0.35">
      <c r="A452" s="1007"/>
      <c r="B452" s="951"/>
      <c r="C452" s="985"/>
      <c r="D452" s="951"/>
      <c r="E452" s="951"/>
      <c r="F452" s="951"/>
      <c r="G452" s="951"/>
      <c r="H452" s="951"/>
      <c r="I452" s="951"/>
      <c r="J452" s="951"/>
      <c r="K452" s="951"/>
      <c r="L452" s="951"/>
      <c r="M452" s="951"/>
      <c r="N452" s="951"/>
      <c r="O452" s="951"/>
      <c r="P452" s="951"/>
      <c r="Q452" s="951"/>
      <c r="R452" s="951"/>
      <c r="S452" s="951"/>
      <c r="T452" s="951"/>
      <c r="U452" s="951"/>
      <c r="V452" s="951"/>
      <c r="W452" s="951"/>
      <c r="X452" s="951"/>
      <c r="Y452" s="951"/>
      <c r="AD452" s="947"/>
    </row>
    <row r="453" spans="1:30" thickBot="1" x14ac:dyDescent="0.35">
      <c r="A453" s="1007"/>
      <c r="B453" s="951"/>
      <c r="C453" s="985"/>
      <c r="D453" s="951"/>
      <c r="E453" s="951"/>
      <c r="F453" s="951"/>
      <c r="G453" s="951"/>
      <c r="H453" s="951"/>
      <c r="I453" s="951"/>
      <c r="J453" s="951"/>
      <c r="K453" s="951"/>
      <c r="L453" s="951"/>
      <c r="M453" s="951"/>
      <c r="N453" s="951"/>
      <c r="O453" s="951"/>
      <c r="P453" s="951"/>
      <c r="Q453" s="951"/>
      <c r="R453" s="951"/>
      <c r="S453" s="951"/>
      <c r="T453" s="951"/>
      <c r="U453" s="951"/>
      <c r="V453" s="951"/>
      <c r="W453" s="951"/>
      <c r="X453" s="951"/>
      <c r="Y453" s="951"/>
      <c r="AD453" s="947"/>
    </row>
    <row r="454" spans="1:30" thickBot="1" x14ac:dyDescent="0.35">
      <c r="A454" s="1007"/>
      <c r="B454" s="951"/>
      <c r="C454" s="985"/>
      <c r="D454" s="951"/>
      <c r="E454" s="951"/>
      <c r="F454" s="951"/>
      <c r="G454" s="951"/>
      <c r="H454" s="951"/>
      <c r="I454" s="951"/>
      <c r="J454" s="951"/>
      <c r="K454" s="951"/>
      <c r="L454" s="951"/>
      <c r="M454" s="951"/>
      <c r="N454" s="951"/>
      <c r="O454" s="951"/>
      <c r="P454" s="951"/>
      <c r="Q454" s="951"/>
      <c r="R454" s="951"/>
      <c r="S454" s="951"/>
      <c r="T454" s="951"/>
      <c r="U454" s="951"/>
      <c r="V454" s="951"/>
      <c r="W454" s="951"/>
      <c r="X454" s="951"/>
      <c r="Y454" s="951"/>
      <c r="AD454" s="947"/>
    </row>
    <row r="455" spans="1:30" thickBot="1" x14ac:dyDescent="0.35">
      <c r="A455" s="1007"/>
      <c r="B455" s="951"/>
      <c r="C455" s="985"/>
      <c r="D455" s="951"/>
      <c r="E455" s="951"/>
      <c r="F455" s="951"/>
      <c r="G455" s="951"/>
      <c r="H455" s="951"/>
      <c r="I455" s="951"/>
      <c r="J455" s="951"/>
      <c r="K455" s="951"/>
      <c r="L455" s="951"/>
      <c r="M455" s="951"/>
      <c r="N455" s="951"/>
      <c r="O455" s="951"/>
      <c r="P455" s="951"/>
      <c r="Q455" s="951"/>
      <c r="R455" s="951"/>
      <c r="S455" s="951"/>
      <c r="T455" s="951"/>
      <c r="U455" s="951"/>
      <c r="V455" s="951"/>
      <c r="W455" s="951"/>
      <c r="X455" s="951"/>
      <c r="Y455" s="951"/>
      <c r="AD455" s="947"/>
    </row>
    <row r="456" spans="1:30" thickBot="1" x14ac:dyDescent="0.35">
      <c r="A456" s="1007"/>
      <c r="B456" s="951"/>
      <c r="C456" s="985"/>
      <c r="D456" s="951"/>
      <c r="E456" s="951"/>
      <c r="F456" s="951"/>
      <c r="G456" s="951"/>
      <c r="H456" s="951"/>
      <c r="I456" s="951"/>
      <c r="J456" s="951"/>
      <c r="K456" s="951"/>
      <c r="L456" s="951"/>
      <c r="M456" s="951"/>
      <c r="N456" s="951"/>
      <c r="O456" s="951"/>
      <c r="P456" s="951"/>
      <c r="Q456" s="951"/>
      <c r="R456" s="951"/>
      <c r="S456" s="951"/>
      <c r="T456" s="951"/>
      <c r="U456" s="951"/>
      <c r="V456" s="951"/>
      <c r="W456" s="951"/>
      <c r="X456" s="951"/>
      <c r="Y456" s="951"/>
      <c r="AD456" s="947"/>
    </row>
    <row r="457" spans="1:30" thickBot="1" x14ac:dyDescent="0.35">
      <c r="A457" s="1007"/>
      <c r="B457" s="951"/>
      <c r="C457" s="985"/>
      <c r="D457" s="951"/>
      <c r="E457" s="951"/>
      <c r="F457" s="951"/>
      <c r="G457" s="951"/>
      <c r="H457" s="951"/>
      <c r="I457" s="951"/>
      <c r="J457" s="951"/>
      <c r="K457" s="951"/>
      <c r="L457" s="951"/>
      <c r="M457" s="951"/>
      <c r="N457" s="951"/>
      <c r="O457" s="951"/>
      <c r="P457" s="951"/>
      <c r="Q457" s="951"/>
      <c r="R457" s="951"/>
      <c r="S457" s="951"/>
      <c r="T457" s="951"/>
      <c r="U457" s="951"/>
      <c r="V457" s="951"/>
      <c r="W457" s="951"/>
      <c r="X457" s="951"/>
      <c r="Y457" s="951"/>
      <c r="AD457" s="947"/>
    </row>
    <row r="458" spans="1:30" thickBot="1" x14ac:dyDescent="0.35">
      <c r="A458" s="1007"/>
      <c r="B458" s="951"/>
      <c r="C458" s="985"/>
      <c r="D458" s="951"/>
      <c r="E458" s="951"/>
      <c r="F458" s="951"/>
      <c r="G458" s="951"/>
      <c r="H458" s="951"/>
      <c r="I458" s="951"/>
      <c r="J458" s="951"/>
      <c r="K458" s="951"/>
      <c r="L458" s="951"/>
      <c r="M458" s="951"/>
      <c r="N458" s="951"/>
      <c r="O458" s="951"/>
      <c r="P458" s="951"/>
      <c r="Q458" s="951"/>
      <c r="R458" s="951"/>
      <c r="S458" s="951"/>
      <c r="T458" s="951"/>
      <c r="U458" s="951"/>
      <c r="V458" s="951"/>
      <c r="W458" s="951"/>
      <c r="X458" s="951"/>
      <c r="Y458" s="951"/>
      <c r="AD458" s="947"/>
    </row>
    <row r="459" spans="1:30" thickBot="1" x14ac:dyDescent="0.35">
      <c r="A459" s="1007"/>
      <c r="B459" s="951"/>
      <c r="C459" s="985"/>
      <c r="D459" s="951"/>
      <c r="E459" s="951"/>
      <c r="F459" s="951"/>
      <c r="G459" s="951"/>
      <c r="H459" s="951"/>
      <c r="I459" s="951"/>
      <c r="J459" s="951"/>
      <c r="K459" s="951"/>
      <c r="L459" s="951"/>
      <c r="M459" s="951"/>
      <c r="N459" s="951"/>
      <c r="O459" s="951"/>
      <c r="P459" s="951"/>
      <c r="Q459" s="951"/>
      <c r="R459" s="951"/>
      <c r="S459" s="951"/>
      <c r="T459" s="951"/>
      <c r="U459" s="951"/>
      <c r="V459" s="951"/>
      <c r="W459" s="951"/>
      <c r="X459" s="951"/>
      <c r="Y459" s="951"/>
      <c r="AD459" s="947"/>
    </row>
    <row r="460" spans="1:30" thickBot="1" x14ac:dyDescent="0.35">
      <c r="A460" s="1007"/>
      <c r="B460" s="951"/>
      <c r="C460" s="985"/>
      <c r="D460" s="951"/>
      <c r="E460" s="951"/>
      <c r="F460" s="951"/>
      <c r="G460" s="951"/>
      <c r="H460" s="951"/>
      <c r="I460" s="951"/>
      <c r="J460" s="951"/>
      <c r="K460" s="951"/>
      <c r="L460" s="951"/>
      <c r="M460" s="951"/>
      <c r="N460" s="951"/>
      <c r="O460" s="951"/>
      <c r="P460" s="951"/>
      <c r="Q460" s="951"/>
      <c r="R460" s="951"/>
      <c r="S460" s="951"/>
      <c r="T460" s="951"/>
      <c r="U460" s="951"/>
      <c r="V460" s="951"/>
      <c r="W460" s="951"/>
      <c r="X460" s="951"/>
      <c r="Y460" s="951"/>
      <c r="AD460" s="947"/>
    </row>
    <row r="461" spans="1:30" thickBot="1" x14ac:dyDescent="0.35">
      <c r="A461" s="1007"/>
      <c r="B461" s="951"/>
      <c r="C461" s="985"/>
      <c r="D461" s="951"/>
      <c r="E461" s="951"/>
      <c r="F461" s="951"/>
      <c r="G461" s="951"/>
      <c r="H461" s="951"/>
      <c r="I461" s="951"/>
      <c r="J461" s="951"/>
      <c r="K461" s="951"/>
      <c r="L461" s="951"/>
      <c r="M461" s="951"/>
      <c r="N461" s="951"/>
      <c r="O461" s="951"/>
      <c r="P461" s="951"/>
      <c r="Q461" s="951"/>
      <c r="R461" s="951"/>
      <c r="S461" s="951"/>
      <c r="T461" s="951"/>
      <c r="U461" s="951"/>
      <c r="V461" s="951"/>
      <c r="W461" s="951"/>
      <c r="X461" s="951"/>
      <c r="Y461" s="951"/>
      <c r="AD461" s="947"/>
    </row>
    <row r="462" spans="1:30" thickBot="1" x14ac:dyDescent="0.35">
      <c r="A462" s="1007"/>
      <c r="B462" s="951"/>
      <c r="C462" s="985"/>
      <c r="D462" s="951"/>
      <c r="E462" s="951"/>
      <c r="F462" s="951"/>
      <c r="G462" s="951"/>
      <c r="H462" s="951"/>
      <c r="I462" s="951"/>
      <c r="J462" s="951"/>
      <c r="K462" s="951"/>
      <c r="L462" s="951"/>
      <c r="M462" s="951"/>
      <c r="N462" s="951"/>
      <c r="O462" s="951"/>
      <c r="P462" s="951"/>
      <c r="Q462" s="951"/>
      <c r="R462" s="951"/>
      <c r="S462" s="951"/>
      <c r="T462" s="951"/>
      <c r="U462" s="951"/>
      <c r="V462" s="951"/>
      <c r="W462" s="951"/>
      <c r="X462" s="951"/>
      <c r="Y462" s="951"/>
      <c r="AD462" s="947"/>
    </row>
    <row r="463" spans="1:30" thickBot="1" x14ac:dyDescent="0.35">
      <c r="A463" s="1007"/>
      <c r="B463" s="951"/>
      <c r="C463" s="985"/>
      <c r="D463" s="951"/>
      <c r="E463" s="951"/>
      <c r="F463" s="951"/>
      <c r="G463" s="951"/>
      <c r="H463" s="951"/>
      <c r="I463" s="951"/>
      <c r="J463" s="951"/>
      <c r="K463" s="951"/>
      <c r="L463" s="951"/>
      <c r="M463" s="951"/>
      <c r="N463" s="951"/>
      <c r="O463" s="951"/>
      <c r="P463" s="951"/>
      <c r="Q463" s="951"/>
      <c r="R463" s="951"/>
      <c r="S463" s="951"/>
      <c r="T463" s="951"/>
      <c r="U463" s="951"/>
      <c r="V463" s="951"/>
      <c r="W463" s="951"/>
      <c r="X463" s="951"/>
      <c r="Y463" s="951"/>
      <c r="AD463" s="947"/>
    </row>
    <row r="464" spans="1:30" thickBot="1" x14ac:dyDescent="0.35">
      <c r="A464" s="1007"/>
      <c r="B464" s="951"/>
      <c r="C464" s="985"/>
      <c r="D464" s="951"/>
      <c r="E464" s="951"/>
      <c r="F464" s="951"/>
      <c r="G464" s="951"/>
      <c r="H464" s="951"/>
      <c r="I464" s="951"/>
      <c r="J464" s="951"/>
      <c r="K464" s="951"/>
      <c r="L464" s="951"/>
      <c r="M464" s="951"/>
      <c r="N464" s="951"/>
      <c r="O464" s="951"/>
      <c r="P464" s="951"/>
      <c r="Q464" s="951"/>
      <c r="R464" s="951"/>
      <c r="S464" s="951"/>
      <c r="T464" s="951"/>
      <c r="U464" s="951"/>
      <c r="V464" s="951"/>
      <c r="W464" s="951"/>
      <c r="X464" s="951"/>
      <c r="Y464" s="951"/>
      <c r="AD464" s="947"/>
    </row>
    <row r="465" spans="1:30" thickBot="1" x14ac:dyDescent="0.35">
      <c r="A465" s="1007"/>
      <c r="B465" s="951"/>
      <c r="C465" s="985"/>
      <c r="D465" s="951"/>
      <c r="E465" s="951"/>
      <c r="F465" s="951"/>
      <c r="G465" s="951"/>
      <c r="H465" s="951"/>
      <c r="I465" s="951"/>
      <c r="J465" s="951"/>
      <c r="K465" s="951"/>
      <c r="L465" s="951"/>
      <c r="M465" s="951"/>
      <c r="N465" s="951"/>
      <c r="O465" s="951"/>
      <c r="P465" s="951"/>
      <c r="Q465" s="951"/>
      <c r="R465" s="951"/>
      <c r="S465" s="951"/>
      <c r="T465" s="951"/>
      <c r="U465" s="951"/>
      <c r="V465" s="951"/>
      <c r="W465" s="951"/>
      <c r="X465" s="951"/>
      <c r="Y465" s="951"/>
      <c r="AD465" s="947"/>
    </row>
    <row r="466" spans="1:30" thickBot="1" x14ac:dyDescent="0.35">
      <c r="A466" s="1007"/>
      <c r="B466" s="951"/>
      <c r="C466" s="985"/>
      <c r="D466" s="951"/>
      <c r="E466" s="951"/>
      <c r="F466" s="951"/>
      <c r="G466" s="951"/>
      <c r="H466" s="951"/>
      <c r="I466" s="951"/>
      <c r="J466" s="951"/>
      <c r="K466" s="951"/>
      <c r="L466" s="951"/>
      <c r="M466" s="951"/>
      <c r="N466" s="951"/>
      <c r="O466" s="951"/>
      <c r="P466" s="951"/>
      <c r="Q466" s="951"/>
      <c r="R466" s="951"/>
      <c r="S466" s="951"/>
      <c r="T466" s="951"/>
      <c r="U466" s="951"/>
      <c r="V466" s="951"/>
      <c r="W466" s="951"/>
      <c r="X466" s="951"/>
      <c r="Y466" s="951"/>
      <c r="AD466" s="947"/>
    </row>
    <row r="467" spans="1:30" thickBot="1" x14ac:dyDescent="0.35">
      <c r="A467" s="1007"/>
      <c r="B467" s="951"/>
      <c r="C467" s="985"/>
      <c r="D467" s="951"/>
      <c r="E467" s="951"/>
      <c r="F467" s="951"/>
      <c r="G467" s="951"/>
      <c r="H467" s="951"/>
      <c r="I467" s="951"/>
      <c r="J467" s="951"/>
      <c r="K467" s="951"/>
      <c r="L467" s="951"/>
      <c r="M467" s="951"/>
      <c r="N467" s="951"/>
      <c r="O467" s="951"/>
      <c r="P467" s="951"/>
      <c r="Q467" s="951"/>
      <c r="R467" s="951"/>
      <c r="S467" s="951"/>
      <c r="T467" s="951"/>
      <c r="U467" s="951"/>
      <c r="V467" s="951"/>
      <c r="W467" s="951"/>
      <c r="X467" s="951"/>
      <c r="Y467" s="951"/>
      <c r="AD467" s="947"/>
    </row>
    <row r="468" spans="1:30" thickBot="1" x14ac:dyDescent="0.35">
      <c r="A468" s="1007"/>
      <c r="B468" s="951"/>
      <c r="C468" s="985"/>
      <c r="D468" s="951"/>
      <c r="E468" s="951"/>
      <c r="F468" s="951"/>
      <c r="G468" s="951"/>
      <c r="H468" s="951"/>
      <c r="I468" s="951"/>
      <c r="J468" s="951"/>
      <c r="K468" s="951"/>
      <c r="L468" s="951"/>
      <c r="M468" s="951"/>
      <c r="N468" s="951"/>
      <c r="O468" s="951"/>
      <c r="P468" s="951"/>
      <c r="Q468" s="951"/>
      <c r="R468" s="951"/>
      <c r="S468" s="951"/>
      <c r="T468" s="951"/>
      <c r="U468" s="951"/>
      <c r="V468" s="951"/>
      <c r="W468" s="951"/>
      <c r="X468" s="951"/>
      <c r="Y468" s="951"/>
      <c r="AD468" s="947"/>
    </row>
    <row r="469" spans="1:30" thickBot="1" x14ac:dyDescent="0.35">
      <c r="A469" s="1007"/>
      <c r="B469" s="951"/>
      <c r="C469" s="985"/>
      <c r="D469" s="951"/>
      <c r="E469" s="951"/>
      <c r="F469" s="951"/>
      <c r="G469" s="951"/>
      <c r="H469" s="951"/>
      <c r="I469" s="951"/>
      <c r="J469" s="951"/>
      <c r="K469" s="951"/>
      <c r="L469" s="951"/>
      <c r="M469" s="951"/>
      <c r="N469" s="951"/>
      <c r="O469" s="951"/>
      <c r="P469" s="951"/>
      <c r="Q469" s="951"/>
      <c r="R469" s="951"/>
      <c r="S469" s="951"/>
      <c r="T469" s="951"/>
      <c r="U469" s="951"/>
      <c r="V469" s="951"/>
      <c r="W469" s="951"/>
      <c r="X469" s="951"/>
      <c r="Y469" s="951"/>
      <c r="AD469" s="947"/>
    </row>
    <row r="470" spans="1:30" thickBot="1" x14ac:dyDescent="0.35">
      <c r="A470" s="1007"/>
      <c r="B470" s="951"/>
      <c r="C470" s="985"/>
      <c r="D470" s="951"/>
      <c r="E470" s="951"/>
      <c r="F470" s="951"/>
      <c r="G470" s="951"/>
      <c r="H470" s="951"/>
      <c r="I470" s="951"/>
      <c r="J470" s="951"/>
      <c r="K470" s="951"/>
      <c r="L470" s="951"/>
      <c r="M470" s="951"/>
      <c r="N470" s="951"/>
      <c r="O470" s="951"/>
      <c r="P470" s="951"/>
      <c r="Q470" s="951"/>
      <c r="R470" s="951"/>
      <c r="S470" s="951"/>
      <c r="T470" s="951"/>
      <c r="U470" s="951"/>
      <c r="V470" s="951"/>
      <c r="W470" s="951"/>
      <c r="X470" s="951"/>
      <c r="Y470" s="951"/>
      <c r="AD470" s="947"/>
    </row>
    <row r="471" spans="1:30" thickBot="1" x14ac:dyDescent="0.35">
      <c r="A471" s="1007"/>
      <c r="B471" s="951"/>
      <c r="C471" s="985"/>
      <c r="D471" s="951"/>
      <c r="E471" s="951"/>
      <c r="F471" s="951"/>
      <c r="G471" s="951"/>
      <c r="H471" s="951"/>
      <c r="I471" s="951"/>
      <c r="J471" s="951"/>
      <c r="K471" s="951"/>
      <c r="L471" s="951"/>
      <c r="M471" s="951"/>
      <c r="N471" s="951"/>
      <c r="O471" s="951"/>
      <c r="P471" s="951"/>
      <c r="Q471" s="951"/>
      <c r="R471" s="951"/>
      <c r="S471" s="951"/>
      <c r="T471" s="951"/>
      <c r="U471" s="951"/>
      <c r="V471" s="951"/>
      <c r="W471" s="951"/>
      <c r="X471" s="951"/>
      <c r="Y471" s="951"/>
      <c r="AD471" s="947"/>
    </row>
    <row r="472" spans="1:30" thickBot="1" x14ac:dyDescent="0.35">
      <c r="A472" s="1007"/>
      <c r="B472" s="951"/>
      <c r="C472" s="985"/>
      <c r="D472" s="951"/>
      <c r="E472" s="951"/>
      <c r="F472" s="951"/>
      <c r="G472" s="951"/>
      <c r="H472" s="951"/>
      <c r="I472" s="951"/>
      <c r="J472" s="951"/>
      <c r="K472" s="951"/>
      <c r="L472" s="951"/>
      <c r="M472" s="951"/>
      <c r="N472" s="951"/>
      <c r="O472" s="951"/>
      <c r="P472" s="951"/>
      <c r="Q472" s="951"/>
      <c r="R472" s="951"/>
      <c r="S472" s="951"/>
      <c r="T472" s="951"/>
      <c r="U472" s="951"/>
      <c r="V472" s="951"/>
      <c r="W472" s="951"/>
      <c r="X472" s="951"/>
      <c r="Y472" s="951"/>
      <c r="AD472" s="947"/>
    </row>
    <row r="473" spans="1:30" thickBot="1" x14ac:dyDescent="0.35">
      <c r="A473" s="1007"/>
      <c r="B473" s="951"/>
      <c r="C473" s="985"/>
      <c r="D473" s="951"/>
      <c r="E473" s="951"/>
      <c r="F473" s="951"/>
      <c r="G473" s="951"/>
      <c r="H473" s="951"/>
      <c r="I473" s="951"/>
      <c r="J473" s="951"/>
      <c r="K473" s="951"/>
      <c r="L473" s="951"/>
      <c r="M473" s="951"/>
      <c r="N473" s="951"/>
      <c r="O473" s="951"/>
      <c r="P473" s="951"/>
      <c r="Q473" s="951"/>
      <c r="R473" s="951"/>
      <c r="S473" s="951"/>
      <c r="T473" s="951"/>
      <c r="U473" s="951"/>
      <c r="V473" s="951"/>
      <c r="W473" s="951"/>
      <c r="X473" s="951"/>
      <c r="Y473" s="951"/>
      <c r="AD473" s="947"/>
    </row>
    <row r="474" spans="1:30" thickBot="1" x14ac:dyDescent="0.35">
      <c r="A474" s="1007"/>
      <c r="B474" s="951"/>
      <c r="C474" s="985"/>
      <c r="D474" s="951"/>
      <c r="E474" s="951"/>
      <c r="F474" s="951"/>
      <c r="G474" s="951"/>
      <c r="H474" s="951"/>
      <c r="I474" s="951"/>
      <c r="J474" s="951"/>
      <c r="K474" s="951"/>
      <c r="L474" s="951"/>
      <c r="M474" s="951"/>
      <c r="N474" s="951"/>
      <c r="O474" s="951"/>
      <c r="P474" s="951"/>
      <c r="Q474" s="951"/>
      <c r="R474" s="951"/>
      <c r="S474" s="951"/>
      <c r="T474" s="951"/>
      <c r="U474" s="951"/>
      <c r="V474" s="951"/>
      <c r="W474" s="951"/>
      <c r="X474" s="951"/>
      <c r="Y474" s="951"/>
      <c r="AD474" s="947"/>
    </row>
    <row r="475" spans="1:30" thickBot="1" x14ac:dyDescent="0.35">
      <c r="A475" s="1007"/>
      <c r="B475" s="951"/>
      <c r="C475" s="985"/>
      <c r="D475" s="951"/>
      <c r="E475" s="951"/>
      <c r="F475" s="951"/>
      <c r="G475" s="951"/>
      <c r="H475" s="951"/>
      <c r="I475" s="951"/>
      <c r="J475" s="951"/>
      <c r="K475" s="951"/>
      <c r="L475" s="951"/>
      <c r="M475" s="951"/>
      <c r="N475" s="951"/>
      <c r="O475" s="951"/>
      <c r="P475" s="951"/>
      <c r="Q475" s="951"/>
      <c r="R475" s="951"/>
      <c r="S475" s="951"/>
      <c r="T475" s="951"/>
      <c r="U475" s="951"/>
      <c r="V475" s="951"/>
      <c r="W475" s="951"/>
      <c r="X475" s="951"/>
      <c r="Y475" s="951"/>
      <c r="AD475" s="947"/>
    </row>
    <row r="476" spans="1:30" thickBot="1" x14ac:dyDescent="0.35">
      <c r="A476" s="1007"/>
      <c r="B476" s="951"/>
      <c r="C476" s="985"/>
      <c r="D476" s="951"/>
      <c r="E476" s="951"/>
      <c r="F476" s="951"/>
      <c r="G476" s="951"/>
      <c r="H476" s="951"/>
      <c r="I476" s="951"/>
      <c r="J476" s="951"/>
      <c r="K476" s="951"/>
      <c r="L476" s="951"/>
      <c r="M476" s="951"/>
      <c r="N476" s="951"/>
      <c r="O476" s="951"/>
      <c r="P476" s="951"/>
      <c r="Q476" s="951"/>
      <c r="R476" s="951"/>
      <c r="S476" s="951"/>
      <c r="T476" s="951"/>
      <c r="U476" s="951"/>
      <c r="V476" s="951"/>
      <c r="W476" s="951"/>
      <c r="X476" s="951"/>
      <c r="Y476" s="951"/>
      <c r="AD476" s="947"/>
    </row>
    <row r="477" spans="1:30" thickBot="1" x14ac:dyDescent="0.35">
      <c r="A477" s="1007"/>
      <c r="B477" s="951"/>
      <c r="C477" s="985"/>
      <c r="D477" s="951"/>
      <c r="E477" s="951"/>
      <c r="F477" s="951"/>
      <c r="G477" s="951"/>
      <c r="H477" s="951"/>
      <c r="I477" s="951"/>
      <c r="J477" s="951"/>
      <c r="K477" s="951"/>
      <c r="L477" s="951"/>
      <c r="M477" s="951"/>
      <c r="N477" s="951"/>
      <c r="O477" s="951"/>
      <c r="P477" s="951"/>
      <c r="Q477" s="951"/>
      <c r="R477" s="951"/>
      <c r="S477" s="951"/>
      <c r="T477" s="951"/>
      <c r="U477" s="951"/>
      <c r="V477" s="951"/>
      <c r="W477" s="951"/>
      <c r="X477" s="951"/>
      <c r="Y477" s="951"/>
      <c r="AD477" s="947"/>
    </row>
    <row r="478" spans="1:30" thickBot="1" x14ac:dyDescent="0.35">
      <c r="A478" s="1007"/>
      <c r="B478" s="951"/>
      <c r="C478" s="985"/>
      <c r="D478" s="951"/>
      <c r="E478" s="951"/>
      <c r="F478" s="951"/>
      <c r="G478" s="951"/>
      <c r="H478" s="951"/>
      <c r="I478" s="951"/>
      <c r="J478" s="951"/>
      <c r="K478" s="951"/>
      <c r="L478" s="951"/>
      <c r="M478" s="951"/>
      <c r="N478" s="951"/>
      <c r="O478" s="951"/>
      <c r="P478" s="951"/>
      <c r="Q478" s="951"/>
      <c r="R478" s="951"/>
      <c r="S478" s="951"/>
      <c r="T478" s="951"/>
      <c r="U478" s="951"/>
      <c r="V478" s="951"/>
      <c r="W478" s="951"/>
      <c r="X478" s="951"/>
      <c r="Y478" s="951"/>
      <c r="AD478" s="947"/>
    </row>
    <row r="479" spans="1:30" thickBot="1" x14ac:dyDescent="0.35">
      <c r="A479" s="1007"/>
      <c r="B479" s="951"/>
      <c r="C479" s="985"/>
      <c r="D479" s="951"/>
      <c r="E479" s="951"/>
      <c r="F479" s="951"/>
      <c r="G479" s="951"/>
      <c r="H479" s="951"/>
      <c r="I479" s="951"/>
      <c r="J479" s="951"/>
      <c r="K479" s="951"/>
      <c r="L479" s="951"/>
      <c r="M479" s="951"/>
      <c r="N479" s="951"/>
      <c r="O479" s="951"/>
      <c r="P479" s="951"/>
      <c r="Q479" s="951"/>
      <c r="R479" s="951"/>
      <c r="S479" s="951"/>
      <c r="T479" s="951"/>
      <c r="U479" s="951"/>
      <c r="V479" s="951"/>
      <c r="W479" s="951"/>
      <c r="X479" s="951"/>
      <c r="Y479" s="951"/>
      <c r="AD479" s="947"/>
    </row>
    <row r="480" spans="1:30" thickBot="1" x14ac:dyDescent="0.35">
      <c r="A480" s="1007"/>
      <c r="B480" s="951"/>
      <c r="C480" s="985"/>
      <c r="D480" s="951"/>
      <c r="E480" s="951"/>
      <c r="F480" s="951"/>
      <c r="G480" s="951"/>
      <c r="H480" s="951"/>
      <c r="I480" s="951"/>
      <c r="J480" s="951"/>
      <c r="K480" s="951"/>
      <c r="L480" s="951"/>
      <c r="M480" s="951"/>
      <c r="N480" s="951"/>
      <c r="O480" s="951"/>
      <c r="P480" s="951"/>
      <c r="Q480" s="951"/>
      <c r="R480" s="951"/>
      <c r="S480" s="951"/>
      <c r="T480" s="951"/>
      <c r="U480" s="951"/>
      <c r="V480" s="951"/>
      <c r="W480" s="951"/>
      <c r="X480" s="951"/>
      <c r="Y480" s="951"/>
      <c r="AD480" s="947"/>
    </row>
    <row r="481" spans="1:30" thickBot="1" x14ac:dyDescent="0.35">
      <c r="A481" s="1007"/>
      <c r="B481" s="951"/>
      <c r="C481" s="985"/>
      <c r="D481" s="951"/>
      <c r="E481" s="951"/>
      <c r="F481" s="951"/>
      <c r="G481" s="951"/>
      <c r="H481" s="951"/>
      <c r="I481" s="951"/>
      <c r="J481" s="951"/>
      <c r="K481" s="951"/>
      <c r="L481" s="951"/>
      <c r="M481" s="951"/>
      <c r="N481" s="951"/>
      <c r="O481" s="951"/>
      <c r="P481" s="951"/>
      <c r="Q481" s="951"/>
      <c r="R481" s="951"/>
      <c r="S481" s="951"/>
      <c r="T481" s="951"/>
      <c r="U481" s="951"/>
      <c r="V481" s="951"/>
      <c r="W481" s="951"/>
      <c r="X481" s="951"/>
      <c r="Y481" s="951"/>
      <c r="AD481" s="947"/>
    </row>
    <row r="482" spans="1:30" thickBot="1" x14ac:dyDescent="0.35">
      <c r="A482" s="1007"/>
      <c r="B482" s="951"/>
      <c r="C482" s="985"/>
      <c r="D482" s="951"/>
      <c r="E482" s="951"/>
      <c r="F482" s="951"/>
      <c r="G482" s="951"/>
      <c r="H482" s="951"/>
      <c r="I482" s="951"/>
      <c r="J482" s="951"/>
      <c r="K482" s="951"/>
      <c r="L482" s="951"/>
      <c r="M482" s="951"/>
      <c r="N482" s="951"/>
      <c r="O482" s="951"/>
      <c r="P482" s="951"/>
      <c r="Q482" s="951"/>
      <c r="R482" s="951"/>
      <c r="S482" s="951"/>
      <c r="T482" s="951"/>
      <c r="U482" s="951"/>
      <c r="V482" s="951"/>
      <c r="W482" s="951"/>
      <c r="X482" s="951"/>
      <c r="Y482" s="951"/>
      <c r="AD482" s="947"/>
    </row>
    <row r="483" spans="1:30" thickBot="1" x14ac:dyDescent="0.35">
      <c r="A483" s="1007"/>
      <c r="B483" s="951"/>
      <c r="C483" s="985"/>
      <c r="D483" s="951"/>
      <c r="E483" s="951"/>
      <c r="F483" s="951"/>
      <c r="G483" s="951"/>
      <c r="H483" s="951"/>
      <c r="I483" s="951"/>
      <c r="J483" s="951"/>
      <c r="K483" s="951"/>
      <c r="L483" s="951"/>
      <c r="M483" s="951"/>
      <c r="N483" s="951"/>
      <c r="O483" s="951"/>
      <c r="P483" s="951"/>
      <c r="Q483" s="951"/>
      <c r="R483" s="951"/>
      <c r="S483" s="951"/>
      <c r="T483" s="951"/>
      <c r="U483" s="951"/>
      <c r="V483" s="951"/>
      <c r="W483" s="951"/>
      <c r="X483" s="951"/>
      <c r="Y483" s="951"/>
      <c r="AD483" s="947"/>
    </row>
    <row r="484" spans="1:30" thickBot="1" x14ac:dyDescent="0.35">
      <c r="A484" s="1007"/>
      <c r="B484" s="951"/>
      <c r="C484" s="985"/>
      <c r="D484" s="951"/>
      <c r="E484" s="951"/>
      <c r="F484" s="951"/>
      <c r="G484" s="951"/>
      <c r="H484" s="951"/>
      <c r="I484" s="951"/>
      <c r="J484" s="951"/>
      <c r="K484" s="951"/>
      <c r="L484" s="951"/>
      <c r="M484" s="951"/>
      <c r="N484" s="951"/>
      <c r="O484" s="951"/>
      <c r="P484" s="951"/>
      <c r="Q484" s="951"/>
      <c r="R484" s="951"/>
      <c r="S484" s="951"/>
      <c r="T484" s="951"/>
      <c r="U484" s="951"/>
      <c r="V484" s="951"/>
      <c r="W484" s="951"/>
      <c r="X484" s="951"/>
      <c r="Y484" s="951"/>
      <c r="AD484" s="947"/>
    </row>
    <row r="485" spans="1:30" thickBot="1" x14ac:dyDescent="0.35">
      <c r="A485" s="1007"/>
      <c r="B485" s="951"/>
      <c r="C485" s="985"/>
      <c r="D485" s="951"/>
      <c r="E485" s="951"/>
      <c r="F485" s="951"/>
      <c r="G485" s="951"/>
      <c r="H485" s="951"/>
      <c r="I485" s="951"/>
      <c r="J485" s="951"/>
      <c r="K485" s="951"/>
      <c r="L485" s="951"/>
      <c r="M485" s="951"/>
      <c r="N485" s="951"/>
      <c r="O485" s="951"/>
      <c r="P485" s="951"/>
      <c r="Q485" s="951"/>
      <c r="R485" s="951"/>
      <c r="S485" s="951"/>
      <c r="T485" s="951"/>
      <c r="U485" s="951"/>
      <c r="V485" s="951"/>
      <c r="W485" s="951"/>
      <c r="X485" s="951"/>
      <c r="Y485" s="951"/>
      <c r="AD485" s="947"/>
    </row>
    <row r="486" spans="1:30" thickBot="1" x14ac:dyDescent="0.35">
      <c r="A486" s="1007"/>
      <c r="B486" s="951"/>
      <c r="C486" s="985"/>
      <c r="D486" s="951"/>
      <c r="E486" s="951"/>
      <c r="F486" s="951"/>
      <c r="G486" s="951"/>
      <c r="H486" s="951"/>
      <c r="I486" s="951"/>
      <c r="J486" s="951"/>
      <c r="K486" s="951"/>
      <c r="L486" s="951"/>
      <c r="M486" s="951"/>
      <c r="N486" s="951"/>
      <c r="O486" s="951"/>
      <c r="P486" s="951"/>
      <c r="Q486" s="951"/>
      <c r="R486" s="951"/>
      <c r="S486" s="951"/>
      <c r="T486" s="951"/>
      <c r="U486" s="951"/>
      <c r="V486" s="951"/>
      <c r="W486" s="951"/>
      <c r="X486" s="951"/>
      <c r="Y486" s="951"/>
      <c r="AD486" s="947"/>
    </row>
    <row r="487" spans="1:30" thickBot="1" x14ac:dyDescent="0.35">
      <c r="A487" s="1007"/>
      <c r="B487" s="951"/>
      <c r="C487" s="985"/>
      <c r="D487" s="951"/>
      <c r="E487" s="951"/>
      <c r="F487" s="951"/>
      <c r="G487" s="951"/>
      <c r="H487" s="951"/>
      <c r="I487" s="951"/>
      <c r="J487" s="951"/>
      <c r="K487" s="951"/>
      <c r="L487" s="951"/>
      <c r="M487" s="951"/>
      <c r="N487" s="951"/>
      <c r="O487" s="951"/>
      <c r="P487" s="951"/>
      <c r="Q487" s="951"/>
      <c r="R487" s="951"/>
      <c r="S487" s="951"/>
      <c r="T487" s="951"/>
      <c r="U487" s="951"/>
      <c r="V487" s="951"/>
      <c r="W487" s="951"/>
      <c r="X487" s="951"/>
      <c r="Y487" s="951"/>
      <c r="AD487" s="947"/>
    </row>
    <row r="488" spans="1:30" thickBot="1" x14ac:dyDescent="0.35">
      <c r="A488" s="1007"/>
      <c r="B488" s="951"/>
      <c r="C488" s="985"/>
      <c r="D488" s="951"/>
      <c r="E488" s="951"/>
      <c r="F488" s="951"/>
      <c r="G488" s="951"/>
      <c r="H488" s="951"/>
      <c r="I488" s="951"/>
      <c r="J488" s="951"/>
      <c r="K488" s="951"/>
      <c r="L488" s="951"/>
      <c r="M488" s="951"/>
      <c r="N488" s="951"/>
      <c r="O488" s="951"/>
      <c r="P488" s="951"/>
      <c r="Q488" s="951"/>
      <c r="R488" s="951"/>
      <c r="S488" s="951"/>
      <c r="T488" s="951"/>
      <c r="U488" s="951"/>
      <c r="V488" s="951"/>
      <c r="W488" s="951"/>
      <c r="X488" s="951"/>
      <c r="Y488" s="951"/>
      <c r="AD488" s="947"/>
    </row>
    <row r="489" spans="1:30" thickBot="1" x14ac:dyDescent="0.35">
      <c r="A489" s="1007"/>
      <c r="B489" s="951"/>
      <c r="C489" s="985"/>
      <c r="D489" s="951"/>
      <c r="E489" s="951"/>
      <c r="F489" s="951"/>
      <c r="G489" s="951"/>
      <c r="H489" s="951"/>
      <c r="I489" s="951"/>
      <c r="J489" s="951"/>
      <c r="K489" s="951"/>
      <c r="L489" s="951"/>
      <c r="M489" s="951"/>
      <c r="N489" s="951"/>
      <c r="O489" s="951"/>
      <c r="P489" s="951"/>
      <c r="Q489" s="951"/>
      <c r="R489" s="951"/>
      <c r="S489" s="951"/>
      <c r="T489" s="951"/>
      <c r="U489" s="951"/>
      <c r="V489" s="951"/>
      <c r="W489" s="951"/>
      <c r="X489" s="951"/>
      <c r="Y489" s="951"/>
      <c r="AD489" s="947"/>
    </row>
    <row r="490" spans="1:30" thickBot="1" x14ac:dyDescent="0.35">
      <c r="A490" s="1007"/>
      <c r="B490" s="951"/>
      <c r="C490" s="985"/>
      <c r="D490" s="951"/>
      <c r="E490" s="951"/>
      <c r="F490" s="951"/>
      <c r="G490" s="951"/>
      <c r="H490" s="951"/>
      <c r="I490" s="951"/>
      <c r="J490" s="951"/>
      <c r="K490" s="951"/>
      <c r="L490" s="951"/>
      <c r="M490" s="951"/>
      <c r="N490" s="951"/>
      <c r="O490" s="951"/>
      <c r="P490" s="951"/>
      <c r="Q490" s="951"/>
      <c r="R490" s="951"/>
      <c r="S490" s="951"/>
      <c r="T490" s="951"/>
      <c r="U490" s="951"/>
      <c r="V490" s="951"/>
      <c r="W490" s="951"/>
      <c r="X490" s="951"/>
      <c r="Y490" s="951"/>
      <c r="AD490" s="947"/>
    </row>
    <row r="491" spans="1:30" thickBot="1" x14ac:dyDescent="0.35">
      <c r="A491" s="1007"/>
      <c r="B491" s="951"/>
      <c r="C491" s="985"/>
      <c r="D491" s="951"/>
      <c r="E491" s="951"/>
      <c r="F491" s="951"/>
      <c r="G491" s="951"/>
      <c r="H491" s="951"/>
      <c r="I491" s="951"/>
      <c r="J491" s="951"/>
      <c r="K491" s="951"/>
      <c r="L491" s="951"/>
      <c r="M491" s="951"/>
      <c r="N491" s="951"/>
      <c r="O491" s="951"/>
      <c r="P491" s="951"/>
      <c r="Q491" s="951"/>
      <c r="R491" s="951"/>
      <c r="S491" s="951"/>
      <c r="T491" s="951"/>
      <c r="U491" s="951"/>
      <c r="V491" s="951"/>
      <c r="W491" s="951"/>
      <c r="X491" s="951"/>
      <c r="Y491" s="951"/>
      <c r="AD491" s="947"/>
    </row>
    <row r="492" spans="1:30" thickBot="1" x14ac:dyDescent="0.35">
      <c r="A492" s="1007"/>
      <c r="B492" s="951"/>
      <c r="C492" s="985"/>
      <c r="D492" s="951"/>
      <c r="E492" s="951"/>
      <c r="F492" s="951"/>
      <c r="G492" s="951"/>
      <c r="H492" s="951"/>
      <c r="I492" s="951"/>
      <c r="J492" s="951"/>
      <c r="K492" s="951"/>
      <c r="L492" s="951"/>
      <c r="M492" s="951"/>
      <c r="N492" s="951"/>
      <c r="O492" s="951"/>
      <c r="P492" s="951"/>
      <c r="Q492" s="951"/>
      <c r="R492" s="951"/>
      <c r="S492" s="951"/>
      <c r="T492" s="951"/>
      <c r="U492" s="951"/>
      <c r="V492" s="951"/>
      <c r="W492" s="951"/>
      <c r="X492" s="951"/>
      <c r="Y492" s="951"/>
      <c r="AD492" s="947"/>
    </row>
    <row r="493" spans="1:30" thickBot="1" x14ac:dyDescent="0.35">
      <c r="A493" s="1007"/>
      <c r="B493" s="951"/>
      <c r="C493" s="985"/>
      <c r="D493" s="951"/>
      <c r="E493" s="951"/>
      <c r="F493" s="951"/>
      <c r="G493" s="951"/>
      <c r="H493" s="951"/>
      <c r="I493" s="951"/>
      <c r="J493" s="951"/>
      <c r="K493" s="951"/>
      <c r="L493" s="951"/>
      <c r="M493" s="951"/>
      <c r="N493" s="951"/>
      <c r="O493" s="951"/>
      <c r="P493" s="951"/>
      <c r="Q493" s="951"/>
      <c r="R493" s="951"/>
      <c r="S493" s="951"/>
      <c r="T493" s="951"/>
      <c r="U493" s="951"/>
      <c r="V493" s="951"/>
      <c r="W493" s="951"/>
      <c r="X493" s="951"/>
      <c r="Y493" s="951"/>
      <c r="AD493" s="947"/>
    </row>
    <row r="494" spans="1:30" thickBot="1" x14ac:dyDescent="0.35">
      <c r="A494" s="1007"/>
      <c r="B494" s="951"/>
      <c r="C494" s="985"/>
      <c r="D494" s="951"/>
      <c r="E494" s="951"/>
      <c r="F494" s="951"/>
      <c r="G494" s="951"/>
      <c r="H494" s="951"/>
      <c r="I494" s="951"/>
      <c r="J494" s="951"/>
      <c r="K494" s="951"/>
      <c r="L494" s="951"/>
      <c r="M494" s="951"/>
      <c r="N494" s="951"/>
      <c r="O494" s="951"/>
      <c r="P494" s="951"/>
      <c r="Q494" s="951"/>
      <c r="R494" s="951"/>
      <c r="S494" s="951"/>
      <c r="T494" s="951"/>
      <c r="U494" s="951"/>
      <c r="V494" s="951"/>
      <c r="W494" s="951"/>
      <c r="X494" s="951"/>
      <c r="Y494" s="951"/>
      <c r="AD494" s="947"/>
    </row>
    <row r="495" spans="1:30" thickBot="1" x14ac:dyDescent="0.35">
      <c r="A495" s="1007"/>
      <c r="B495" s="951"/>
      <c r="C495" s="985"/>
      <c r="D495" s="951"/>
      <c r="E495" s="951"/>
      <c r="F495" s="951"/>
      <c r="G495" s="951"/>
      <c r="H495" s="951"/>
      <c r="I495" s="951"/>
      <c r="J495" s="951"/>
      <c r="K495" s="951"/>
      <c r="L495" s="951"/>
      <c r="M495" s="951"/>
      <c r="N495" s="951"/>
      <c r="O495" s="951"/>
      <c r="P495" s="951"/>
      <c r="Q495" s="951"/>
      <c r="R495" s="951"/>
      <c r="S495" s="951"/>
      <c r="T495" s="951"/>
      <c r="U495" s="951"/>
      <c r="V495" s="951"/>
      <c r="W495" s="951"/>
      <c r="X495" s="951"/>
      <c r="Y495" s="951"/>
      <c r="AD495" s="947"/>
    </row>
    <row r="496" spans="1:30" thickBot="1" x14ac:dyDescent="0.35">
      <c r="A496" s="1007"/>
      <c r="B496" s="951"/>
      <c r="C496" s="985"/>
      <c r="D496" s="951"/>
      <c r="E496" s="951"/>
      <c r="F496" s="951"/>
      <c r="G496" s="951"/>
      <c r="H496" s="951"/>
      <c r="I496" s="951"/>
      <c r="J496" s="951"/>
      <c r="K496" s="951"/>
      <c r="L496" s="951"/>
      <c r="M496" s="951"/>
      <c r="N496" s="951"/>
      <c r="O496" s="951"/>
      <c r="P496" s="951"/>
      <c r="Q496" s="951"/>
      <c r="R496" s="951"/>
      <c r="S496" s="951"/>
      <c r="T496" s="951"/>
      <c r="U496" s="951"/>
      <c r="V496" s="951"/>
      <c r="W496" s="951"/>
      <c r="X496" s="951"/>
      <c r="Y496" s="951"/>
      <c r="AD496" s="947"/>
    </row>
    <row r="497" spans="1:30" thickBot="1" x14ac:dyDescent="0.35">
      <c r="A497" s="1007"/>
      <c r="B497" s="951"/>
      <c r="C497" s="985"/>
      <c r="D497" s="951"/>
      <c r="E497" s="951"/>
      <c r="F497" s="951"/>
      <c r="G497" s="951"/>
      <c r="H497" s="951"/>
      <c r="I497" s="951"/>
      <c r="J497" s="951"/>
      <c r="K497" s="951"/>
      <c r="L497" s="951"/>
      <c r="M497" s="951"/>
      <c r="N497" s="951"/>
      <c r="O497" s="951"/>
      <c r="P497" s="951"/>
      <c r="Q497" s="951"/>
      <c r="R497" s="951"/>
      <c r="S497" s="951"/>
      <c r="T497" s="951"/>
      <c r="U497" s="951"/>
      <c r="V497" s="951"/>
      <c r="W497" s="951"/>
      <c r="X497" s="951"/>
      <c r="Y497" s="951"/>
      <c r="AD497" s="947"/>
    </row>
    <row r="498" spans="1:30" thickBot="1" x14ac:dyDescent="0.35">
      <c r="A498" s="1007"/>
      <c r="B498" s="951"/>
      <c r="C498" s="985"/>
      <c r="D498" s="951"/>
      <c r="E498" s="951"/>
      <c r="F498" s="951"/>
      <c r="G498" s="951"/>
      <c r="H498" s="951"/>
      <c r="I498" s="951"/>
      <c r="J498" s="951"/>
      <c r="K498" s="951"/>
      <c r="L498" s="951"/>
      <c r="M498" s="951"/>
      <c r="N498" s="951"/>
      <c r="O498" s="951"/>
      <c r="P498" s="951"/>
      <c r="Q498" s="951"/>
      <c r="R498" s="951"/>
      <c r="S498" s="951"/>
      <c r="T498" s="951"/>
      <c r="U498" s="951"/>
      <c r="V498" s="951"/>
      <c r="W498" s="951"/>
      <c r="X498" s="951"/>
      <c r="Y498" s="951"/>
      <c r="AD498" s="947"/>
    </row>
    <row r="499" spans="1:30" thickBot="1" x14ac:dyDescent="0.35">
      <c r="A499" s="1007"/>
      <c r="B499" s="951"/>
      <c r="C499" s="985"/>
      <c r="D499" s="951"/>
      <c r="E499" s="951"/>
      <c r="F499" s="951"/>
      <c r="G499" s="951"/>
      <c r="H499" s="951"/>
      <c r="I499" s="951"/>
      <c r="J499" s="951"/>
      <c r="K499" s="951"/>
      <c r="L499" s="951"/>
      <c r="M499" s="951"/>
      <c r="N499" s="951"/>
      <c r="O499" s="951"/>
      <c r="P499" s="951"/>
      <c r="Q499" s="951"/>
      <c r="R499" s="951"/>
      <c r="S499" s="951"/>
      <c r="T499" s="951"/>
      <c r="U499" s="951"/>
      <c r="V499" s="951"/>
      <c r="W499" s="951"/>
      <c r="X499" s="951"/>
      <c r="Y499" s="951"/>
      <c r="AD499" s="947"/>
    </row>
    <row r="500" spans="1:30" thickBot="1" x14ac:dyDescent="0.35">
      <c r="A500" s="1007"/>
      <c r="B500" s="951"/>
      <c r="C500" s="985"/>
      <c r="D500" s="951"/>
      <c r="E500" s="951"/>
      <c r="F500" s="951"/>
      <c r="G500" s="951"/>
      <c r="H500" s="951"/>
      <c r="I500" s="951"/>
      <c r="J500" s="951"/>
      <c r="K500" s="951"/>
      <c r="L500" s="951"/>
      <c r="M500" s="951"/>
      <c r="N500" s="951"/>
      <c r="O500" s="951"/>
      <c r="P500" s="951"/>
      <c r="Q500" s="951"/>
      <c r="R500" s="951"/>
      <c r="S500" s="951"/>
      <c r="T500" s="951"/>
      <c r="U500" s="951"/>
      <c r="V500" s="951"/>
      <c r="W500" s="951"/>
      <c r="X500" s="951"/>
      <c r="Y500" s="951"/>
      <c r="AD500" s="947"/>
    </row>
    <row r="501" spans="1:30" thickBot="1" x14ac:dyDescent="0.35">
      <c r="A501" s="1007"/>
      <c r="B501" s="951"/>
      <c r="C501" s="985"/>
      <c r="D501" s="951"/>
      <c r="E501" s="951"/>
      <c r="F501" s="951"/>
      <c r="G501" s="951"/>
      <c r="H501" s="951"/>
      <c r="I501" s="951"/>
      <c r="J501" s="951"/>
      <c r="K501" s="951"/>
      <c r="L501" s="951"/>
      <c r="M501" s="951"/>
      <c r="N501" s="951"/>
      <c r="O501" s="951"/>
      <c r="P501" s="951"/>
      <c r="Q501" s="951"/>
      <c r="R501" s="951"/>
      <c r="S501" s="951"/>
      <c r="T501" s="951"/>
      <c r="U501" s="951"/>
      <c r="V501" s="951"/>
      <c r="W501" s="951"/>
      <c r="X501" s="951"/>
      <c r="Y501" s="951"/>
      <c r="AD501" s="947"/>
    </row>
    <row r="502" spans="1:30" thickBot="1" x14ac:dyDescent="0.35">
      <c r="A502" s="1007"/>
      <c r="B502" s="951"/>
      <c r="C502" s="985"/>
      <c r="D502" s="951"/>
      <c r="E502" s="951"/>
      <c r="F502" s="951"/>
      <c r="G502" s="951"/>
      <c r="H502" s="951"/>
      <c r="I502" s="951"/>
      <c r="J502" s="951"/>
      <c r="K502" s="951"/>
      <c r="L502" s="951"/>
      <c r="M502" s="951"/>
      <c r="N502" s="951"/>
      <c r="O502" s="951"/>
      <c r="P502" s="951"/>
      <c r="Q502" s="951"/>
      <c r="R502" s="951"/>
      <c r="S502" s="951"/>
      <c r="T502" s="951"/>
      <c r="U502" s="951"/>
      <c r="V502" s="951"/>
      <c r="W502" s="951"/>
      <c r="X502" s="951"/>
      <c r="Y502" s="951"/>
      <c r="AD502" s="947"/>
    </row>
    <row r="503" spans="1:30" thickBot="1" x14ac:dyDescent="0.35">
      <c r="A503" s="1007"/>
      <c r="B503" s="951"/>
      <c r="C503" s="985"/>
      <c r="D503" s="951"/>
      <c r="E503" s="951"/>
      <c r="F503" s="951"/>
      <c r="G503" s="951"/>
      <c r="H503" s="951"/>
      <c r="I503" s="951"/>
      <c r="J503" s="951"/>
      <c r="K503" s="951"/>
      <c r="L503" s="951"/>
      <c r="M503" s="951"/>
      <c r="N503" s="951"/>
      <c r="O503" s="951"/>
      <c r="P503" s="951"/>
      <c r="Q503" s="951"/>
      <c r="R503" s="951"/>
      <c r="S503" s="951"/>
      <c r="T503" s="951"/>
      <c r="U503" s="951"/>
      <c r="V503" s="951"/>
      <c r="W503" s="951"/>
      <c r="X503" s="951"/>
      <c r="Y503" s="951"/>
      <c r="AD503" s="947"/>
    </row>
    <row r="504" spans="1:30" thickBot="1" x14ac:dyDescent="0.35">
      <c r="A504" s="1007"/>
      <c r="B504" s="951"/>
      <c r="C504" s="985"/>
      <c r="D504" s="951"/>
      <c r="E504" s="951"/>
      <c r="F504" s="951"/>
      <c r="G504" s="951"/>
      <c r="H504" s="951"/>
      <c r="I504" s="951"/>
      <c r="J504" s="951"/>
      <c r="K504" s="951"/>
      <c r="L504" s="951"/>
      <c r="M504" s="951"/>
      <c r="N504" s="951"/>
      <c r="O504" s="951"/>
      <c r="P504" s="951"/>
      <c r="Q504" s="951"/>
      <c r="R504" s="951"/>
      <c r="S504" s="951"/>
      <c r="T504" s="951"/>
      <c r="U504" s="951"/>
      <c r="V504" s="951"/>
      <c r="W504" s="951"/>
      <c r="X504" s="951"/>
      <c r="Y504" s="951"/>
      <c r="AD504" s="947"/>
    </row>
    <row r="505" spans="1:30" thickBot="1" x14ac:dyDescent="0.35">
      <c r="A505" s="1007"/>
      <c r="B505" s="951"/>
      <c r="C505" s="985"/>
      <c r="D505" s="951"/>
      <c r="E505" s="951"/>
      <c r="F505" s="951"/>
      <c r="G505" s="951"/>
      <c r="H505" s="951"/>
      <c r="I505" s="951"/>
      <c r="J505" s="951"/>
      <c r="K505" s="951"/>
      <c r="L505" s="951"/>
      <c r="M505" s="951"/>
      <c r="N505" s="951"/>
      <c r="O505" s="951"/>
      <c r="P505" s="951"/>
      <c r="Q505" s="951"/>
      <c r="R505" s="951"/>
      <c r="S505" s="951"/>
      <c r="T505" s="951"/>
      <c r="U505" s="951"/>
      <c r="V505" s="951"/>
      <c r="W505" s="951"/>
      <c r="X505" s="951"/>
      <c r="Y505" s="951"/>
      <c r="AD505" s="947"/>
    </row>
    <row r="506" spans="1:30" thickBot="1" x14ac:dyDescent="0.35">
      <c r="A506" s="1007"/>
      <c r="B506" s="951"/>
      <c r="C506" s="985"/>
      <c r="D506" s="951"/>
      <c r="E506" s="951"/>
      <c r="F506" s="951"/>
      <c r="G506" s="951"/>
      <c r="H506" s="951"/>
      <c r="I506" s="951"/>
      <c r="J506" s="951"/>
      <c r="K506" s="951"/>
      <c r="L506" s="951"/>
      <c r="M506" s="951"/>
      <c r="N506" s="951"/>
      <c r="O506" s="951"/>
      <c r="P506" s="951"/>
      <c r="Q506" s="951"/>
      <c r="R506" s="951"/>
      <c r="S506" s="951"/>
      <c r="T506" s="951"/>
      <c r="U506" s="951"/>
      <c r="V506" s="951"/>
      <c r="W506" s="951"/>
      <c r="X506" s="951"/>
      <c r="Y506" s="951"/>
      <c r="AD506" s="947"/>
    </row>
    <row r="507" spans="1:30" thickBot="1" x14ac:dyDescent="0.35">
      <c r="A507" s="1007"/>
      <c r="B507" s="951"/>
      <c r="C507" s="985"/>
      <c r="D507" s="951"/>
      <c r="E507" s="951"/>
      <c r="F507" s="951"/>
      <c r="G507" s="951"/>
      <c r="H507" s="951"/>
      <c r="I507" s="951"/>
      <c r="J507" s="951"/>
      <c r="K507" s="951"/>
      <c r="L507" s="951"/>
      <c r="M507" s="951"/>
      <c r="N507" s="951"/>
      <c r="O507" s="951"/>
      <c r="P507" s="951"/>
      <c r="Q507" s="951"/>
      <c r="R507" s="951"/>
      <c r="S507" s="951"/>
      <c r="T507" s="951"/>
      <c r="U507" s="951"/>
      <c r="V507" s="951"/>
      <c r="W507" s="951"/>
      <c r="X507" s="951"/>
      <c r="Y507" s="951"/>
      <c r="AD507" s="947"/>
    </row>
    <row r="508" spans="1:30" thickBot="1" x14ac:dyDescent="0.35">
      <c r="A508" s="1007"/>
      <c r="B508" s="951"/>
      <c r="C508" s="985"/>
      <c r="D508" s="951"/>
      <c r="E508" s="951"/>
      <c r="F508" s="951"/>
      <c r="G508" s="951"/>
      <c r="H508" s="951"/>
      <c r="I508" s="951"/>
      <c r="J508" s="951"/>
      <c r="K508" s="951"/>
      <c r="L508" s="951"/>
      <c r="M508" s="951"/>
      <c r="N508" s="951"/>
      <c r="O508" s="951"/>
      <c r="P508" s="951"/>
      <c r="Q508" s="951"/>
      <c r="R508" s="951"/>
      <c r="S508" s="951"/>
      <c r="T508" s="951"/>
      <c r="U508" s="951"/>
      <c r="V508" s="951"/>
      <c r="W508" s="951"/>
      <c r="X508" s="951"/>
      <c r="Y508" s="951"/>
      <c r="AD508" s="947"/>
    </row>
    <row r="509" spans="1:30" thickBot="1" x14ac:dyDescent="0.35">
      <c r="A509" s="1007"/>
      <c r="B509" s="951"/>
      <c r="C509" s="985"/>
      <c r="D509" s="951"/>
      <c r="E509" s="951"/>
      <c r="F509" s="951"/>
      <c r="G509" s="951"/>
      <c r="H509" s="951"/>
      <c r="I509" s="951"/>
      <c r="J509" s="951"/>
      <c r="K509" s="951"/>
      <c r="L509" s="951"/>
      <c r="M509" s="951"/>
      <c r="N509" s="951"/>
      <c r="O509" s="951"/>
      <c r="P509" s="951"/>
      <c r="Q509" s="951"/>
      <c r="R509" s="951"/>
      <c r="S509" s="951"/>
      <c r="T509" s="951"/>
      <c r="U509" s="951"/>
      <c r="V509" s="951"/>
      <c r="W509" s="951"/>
      <c r="X509" s="951"/>
      <c r="Y509" s="951"/>
      <c r="AD509" s="947"/>
    </row>
    <row r="510" spans="1:30" thickBot="1" x14ac:dyDescent="0.35">
      <c r="A510" s="1007"/>
      <c r="B510" s="951"/>
      <c r="C510" s="985"/>
      <c r="D510" s="951"/>
      <c r="E510" s="951"/>
      <c r="F510" s="951"/>
      <c r="G510" s="951"/>
      <c r="H510" s="951"/>
      <c r="I510" s="951"/>
      <c r="J510" s="951"/>
      <c r="K510" s="951"/>
      <c r="L510" s="951"/>
      <c r="M510" s="951"/>
      <c r="N510" s="951"/>
      <c r="O510" s="951"/>
      <c r="P510" s="951"/>
      <c r="Q510" s="951"/>
      <c r="R510" s="951"/>
      <c r="S510" s="951"/>
      <c r="T510" s="951"/>
      <c r="U510" s="951"/>
      <c r="V510" s="951"/>
      <c r="W510" s="951"/>
      <c r="X510" s="951"/>
      <c r="Y510" s="951"/>
      <c r="AD510" s="947"/>
    </row>
    <row r="511" spans="1:30" thickBot="1" x14ac:dyDescent="0.35">
      <c r="A511" s="1007"/>
      <c r="B511" s="951"/>
      <c r="C511" s="985"/>
      <c r="D511" s="951"/>
      <c r="E511" s="951"/>
      <c r="F511" s="951"/>
      <c r="G511" s="951"/>
      <c r="H511" s="951"/>
      <c r="I511" s="951"/>
      <c r="J511" s="951"/>
      <c r="K511" s="951"/>
      <c r="L511" s="951"/>
      <c r="M511" s="951"/>
      <c r="N511" s="951"/>
      <c r="O511" s="951"/>
      <c r="P511" s="951"/>
      <c r="Q511" s="951"/>
      <c r="R511" s="951"/>
      <c r="S511" s="951"/>
      <c r="T511" s="951"/>
      <c r="U511" s="951"/>
      <c r="V511" s="951"/>
      <c r="W511" s="951"/>
      <c r="X511" s="951"/>
      <c r="Y511" s="951"/>
      <c r="AD511" s="947"/>
    </row>
    <row r="512" spans="1:30" thickBot="1" x14ac:dyDescent="0.35">
      <c r="A512" s="1007"/>
      <c r="B512" s="951"/>
      <c r="C512" s="985"/>
      <c r="D512" s="951"/>
      <c r="E512" s="951"/>
      <c r="F512" s="951"/>
      <c r="G512" s="951"/>
      <c r="H512" s="951"/>
      <c r="I512" s="951"/>
      <c r="J512" s="951"/>
      <c r="K512" s="951"/>
      <c r="L512" s="951"/>
      <c r="M512" s="951"/>
      <c r="N512" s="951"/>
      <c r="O512" s="951"/>
      <c r="P512" s="951"/>
      <c r="Q512" s="951"/>
      <c r="R512" s="951"/>
      <c r="S512" s="951"/>
      <c r="T512" s="951"/>
      <c r="U512" s="951"/>
      <c r="V512" s="951"/>
      <c r="W512" s="951"/>
      <c r="X512" s="951"/>
      <c r="Y512" s="951"/>
      <c r="AD512" s="947"/>
    </row>
    <row r="513" spans="1:30" thickBot="1" x14ac:dyDescent="0.35">
      <c r="A513" s="1007"/>
      <c r="B513" s="951"/>
      <c r="C513" s="985"/>
      <c r="D513" s="951"/>
      <c r="E513" s="951"/>
      <c r="F513" s="951"/>
      <c r="G513" s="951"/>
      <c r="H513" s="951"/>
      <c r="I513" s="951"/>
      <c r="J513" s="951"/>
      <c r="K513" s="951"/>
      <c r="L513" s="951"/>
      <c r="M513" s="951"/>
      <c r="N513" s="951"/>
      <c r="O513" s="951"/>
      <c r="P513" s="951"/>
      <c r="Q513" s="951"/>
      <c r="R513" s="951"/>
      <c r="S513" s="951"/>
      <c r="T513" s="951"/>
      <c r="U513" s="951"/>
      <c r="V513" s="951"/>
      <c r="W513" s="951"/>
      <c r="X513" s="951"/>
      <c r="Y513" s="951"/>
      <c r="AD513" s="947"/>
    </row>
    <row r="514" spans="1:30" thickBot="1" x14ac:dyDescent="0.35">
      <c r="A514" s="1007"/>
      <c r="B514" s="951"/>
      <c r="C514" s="985"/>
      <c r="D514" s="951"/>
      <c r="E514" s="951"/>
      <c r="F514" s="951"/>
      <c r="G514" s="951"/>
      <c r="H514" s="951"/>
      <c r="I514" s="951"/>
      <c r="J514" s="951"/>
      <c r="K514" s="951"/>
      <c r="L514" s="951"/>
      <c r="M514" s="951"/>
      <c r="N514" s="951"/>
      <c r="O514" s="951"/>
      <c r="P514" s="951"/>
      <c r="Q514" s="951"/>
      <c r="R514" s="951"/>
      <c r="S514" s="951"/>
      <c r="T514" s="951"/>
      <c r="U514" s="951"/>
      <c r="V514" s="951"/>
      <c r="W514" s="951"/>
      <c r="X514" s="951"/>
      <c r="Y514" s="951"/>
      <c r="AD514" s="947"/>
    </row>
    <row r="515" spans="1:30" thickBot="1" x14ac:dyDescent="0.35">
      <c r="A515" s="1007"/>
      <c r="B515" s="951"/>
      <c r="C515" s="985"/>
      <c r="D515" s="951"/>
      <c r="E515" s="951"/>
      <c r="F515" s="951"/>
      <c r="G515" s="951"/>
      <c r="H515" s="951"/>
      <c r="I515" s="951"/>
      <c r="J515" s="951"/>
      <c r="K515" s="951"/>
      <c r="L515" s="951"/>
      <c r="M515" s="951"/>
      <c r="N515" s="951"/>
      <c r="O515" s="951"/>
      <c r="P515" s="951"/>
      <c r="Q515" s="951"/>
      <c r="R515" s="951"/>
      <c r="S515" s="951"/>
      <c r="T515" s="951"/>
      <c r="U515" s="951"/>
      <c r="V515" s="951"/>
      <c r="W515" s="951"/>
      <c r="X515" s="951"/>
      <c r="Y515" s="951"/>
      <c r="AD515" s="947"/>
    </row>
    <row r="516" spans="1:30" thickBot="1" x14ac:dyDescent="0.35">
      <c r="A516" s="1007"/>
      <c r="B516" s="951"/>
      <c r="C516" s="985"/>
      <c r="D516" s="951"/>
      <c r="E516" s="951"/>
      <c r="F516" s="951"/>
      <c r="G516" s="951"/>
      <c r="H516" s="951"/>
      <c r="I516" s="951"/>
      <c r="J516" s="951"/>
      <c r="K516" s="951"/>
      <c r="L516" s="951"/>
      <c r="M516" s="951"/>
      <c r="N516" s="951"/>
      <c r="O516" s="951"/>
      <c r="P516" s="951"/>
      <c r="Q516" s="951"/>
      <c r="R516" s="951"/>
      <c r="S516" s="951"/>
      <c r="T516" s="951"/>
      <c r="U516" s="951"/>
      <c r="V516" s="951"/>
      <c r="W516" s="951"/>
      <c r="X516" s="951"/>
      <c r="Y516" s="951"/>
      <c r="AD516" s="947"/>
    </row>
    <row r="517" spans="1:30" thickBot="1" x14ac:dyDescent="0.35">
      <c r="A517" s="1007"/>
      <c r="B517" s="951"/>
      <c r="C517" s="985"/>
      <c r="D517" s="951"/>
      <c r="E517" s="951"/>
      <c r="F517" s="951"/>
      <c r="G517" s="951"/>
      <c r="H517" s="951"/>
      <c r="I517" s="951"/>
      <c r="J517" s="951"/>
      <c r="K517" s="951"/>
      <c r="L517" s="951"/>
      <c r="M517" s="951"/>
      <c r="N517" s="951"/>
      <c r="O517" s="951"/>
      <c r="P517" s="951"/>
      <c r="Q517" s="951"/>
      <c r="R517" s="951"/>
      <c r="S517" s="951"/>
      <c r="T517" s="951"/>
      <c r="U517" s="951"/>
      <c r="V517" s="951"/>
      <c r="W517" s="951"/>
      <c r="X517" s="951"/>
      <c r="Y517" s="951"/>
      <c r="AD517" s="947"/>
    </row>
    <row r="518" spans="1:30" thickBot="1" x14ac:dyDescent="0.35">
      <c r="A518" s="1007"/>
      <c r="B518" s="951"/>
      <c r="C518" s="985"/>
      <c r="D518" s="951"/>
      <c r="E518" s="951"/>
      <c r="F518" s="951"/>
      <c r="G518" s="951"/>
      <c r="H518" s="951"/>
      <c r="I518" s="951"/>
      <c r="J518" s="951"/>
      <c r="K518" s="951"/>
      <c r="L518" s="951"/>
      <c r="M518" s="951"/>
      <c r="N518" s="951"/>
      <c r="O518" s="951"/>
      <c r="P518" s="951"/>
      <c r="Q518" s="951"/>
      <c r="R518" s="951"/>
      <c r="S518" s="951"/>
      <c r="T518" s="951"/>
      <c r="U518" s="951"/>
      <c r="V518" s="951"/>
      <c r="W518" s="951"/>
      <c r="X518" s="951"/>
      <c r="Y518" s="951"/>
      <c r="AD518" s="947"/>
    </row>
    <row r="519" spans="1:30" thickBot="1" x14ac:dyDescent="0.35">
      <c r="A519" s="1007"/>
      <c r="B519" s="951"/>
      <c r="C519" s="985"/>
      <c r="D519" s="951"/>
      <c r="E519" s="951"/>
      <c r="F519" s="951"/>
      <c r="G519" s="951"/>
      <c r="H519" s="951"/>
      <c r="I519" s="951"/>
      <c r="J519" s="951"/>
      <c r="K519" s="951"/>
      <c r="L519" s="951"/>
      <c r="M519" s="951"/>
      <c r="N519" s="951"/>
      <c r="O519" s="951"/>
      <c r="P519" s="951"/>
      <c r="Q519" s="951"/>
      <c r="R519" s="951"/>
      <c r="S519" s="951"/>
      <c r="T519" s="951"/>
      <c r="U519" s="951"/>
      <c r="V519" s="951"/>
      <c r="W519" s="951"/>
      <c r="X519" s="951"/>
      <c r="Y519" s="951"/>
      <c r="AD519" s="947"/>
    </row>
    <row r="520" spans="1:30" thickBot="1" x14ac:dyDescent="0.35">
      <c r="A520" s="1007"/>
      <c r="B520" s="951"/>
      <c r="C520" s="985"/>
      <c r="D520" s="951"/>
      <c r="E520" s="951"/>
      <c r="F520" s="951"/>
      <c r="G520" s="951"/>
      <c r="H520" s="951"/>
      <c r="I520" s="951"/>
      <c r="J520" s="951"/>
      <c r="K520" s="951"/>
      <c r="L520" s="951"/>
      <c r="M520" s="951"/>
      <c r="N520" s="951"/>
      <c r="O520" s="951"/>
      <c r="P520" s="951"/>
      <c r="Q520" s="951"/>
      <c r="R520" s="951"/>
      <c r="S520" s="951"/>
      <c r="T520" s="951"/>
      <c r="U520" s="951"/>
      <c r="V520" s="951"/>
      <c r="W520" s="951"/>
      <c r="X520" s="951"/>
      <c r="Y520" s="951"/>
      <c r="AD520" s="947"/>
    </row>
    <row r="521" spans="1:30" thickBot="1" x14ac:dyDescent="0.35">
      <c r="A521" s="1007"/>
      <c r="B521" s="951"/>
      <c r="C521" s="985"/>
      <c r="D521" s="951"/>
      <c r="E521" s="951"/>
      <c r="F521" s="951"/>
      <c r="G521" s="951"/>
      <c r="H521" s="951"/>
      <c r="I521" s="951"/>
      <c r="J521" s="951"/>
      <c r="K521" s="951"/>
      <c r="L521" s="951"/>
      <c r="M521" s="951"/>
      <c r="N521" s="951"/>
      <c r="O521" s="951"/>
      <c r="P521" s="951"/>
      <c r="Q521" s="951"/>
      <c r="R521" s="951"/>
      <c r="S521" s="951"/>
      <c r="T521" s="951"/>
      <c r="U521" s="951"/>
      <c r="V521" s="951"/>
      <c r="W521" s="951"/>
      <c r="X521" s="951"/>
      <c r="Y521" s="951"/>
      <c r="AD521" s="947"/>
    </row>
    <row r="522" spans="1:30" thickBot="1" x14ac:dyDescent="0.35">
      <c r="A522" s="1007"/>
      <c r="B522" s="951"/>
      <c r="C522" s="985"/>
      <c r="D522" s="951"/>
      <c r="E522" s="951"/>
      <c r="F522" s="951"/>
      <c r="G522" s="951"/>
      <c r="H522" s="951"/>
      <c r="I522" s="951"/>
      <c r="J522" s="951"/>
      <c r="K522" s="951"/>
      <c r="L522" s="951"/>
      <c r="M522" s="951"/>
      <c r="N522" s="951"/>
      <c r="O522" s="951"/>
      <c r="P522" s="951"/>
      <c r="Q522" s="951"/>
      <c r="R522" s="951"/>
      <c r="S522" s="951"/>
      <c r="T522" s="951"/>
      <c r="U522" s="951"/>
      <c r="V522" s="951"/>
      <c r="W522" s="951"/>
      <c r="X522" s="951"/>
      <c r="Y522" s="951"/>
      <c r="AD522" s="947"/>
    </row>
    <row r="523" spans="1:30" thickBot="1" x14ac:dyDescent="0.35">
      <c r="A523" s="1007"/>
      <c r="B523" s="951"/>
      <c r="C523" s="985"/>
      <c r="D523" s="951"/>
      <c r="E523" s="951"/>
      <c r="F523" s="951"/>
      <c r="G523" s="951"/>
      <c r="H523" s="951"/>
      <c r="I523" s="951"/>
      <c r="J523" s="951"/>
      <c r="K523" s="951"/>
      <c r="L523" s="951"/>
      <c r="M523" s="951"/>
      <c r="N523" s="951"/>
      <c r="O523" s="951"/>
      <c r="P523" s="951"/>
      <c r="Q523" s="951"/>
      <c r="R523" s="951"/>
      <c r="S523" s="951"/>
      <c r="T523" s="951"/>
      <c r="U523" s="951"/>
      <c r="V523" s="951"/>
      <c r="W523" s="951"/>
      <c r="X523" s="951"/>
      <c r="Y523" s="951"/>
      <c r="AD523" s="947"/>
    </row>
    <row r="524" spans="1:30" thickBot="1" x14ac:dyDescent="0.35">
      <c r="A524" s="1007"/>
      <c r="B524" s="951"/>
      <c r="C524" s="985"/>
      <c r="D524" s="951"/>
      <c r="E524" s="951"/>
      <c r="F524" s="951"/>
      <c r="G524" s="951"/>
      <c r="H524" s="951"/>
      <c r="I524" s="951"/>
      <c r="J524" s="951"/>
      <c r="K524" s="951"/>
      <c r="L524" s="951"/>
      <c r="M524" s="951"/>
      <c r="N524" s="951"/>
      <c r="O524" s="951"/>
      <c r="P524" s="951"/>
      <c r="Q524" s="951"/>
      <c r="R524" s="951"/>
      <c r="S524" s="951"/>
      <c r="T524" s="951"/>
      <c r="U524" s="951"/>
      <c r="V524" s="951"/>
      <c r="W524" s="951"/>
      <c r="X524" s="951"/>
      <c r="Y524" s="951"/>
      <c r="AD524" s="947"/>
    </row>
    <row r="525" spans="1:30" thickBot="1" x14ac:dyDescent="0.35">
      <c r="A525" s="1007"/>
      <c r="B525" s="951"/>
      <c r="C525" s="985"/>
      <c r="D525" s="951"/>
      <c r="E525" s="951"/>
      <c r="F525" s="951"/>
      <c r="G525" s="951"/>
      <c r="H525" s="951"/>
      <c r="I525" s="951"/>
      <c r="J525" s="951"/>
      <c r="K525" s="951"/>
      <c r="L525" s="951"/>
      <c r="M525" s="951"/>
      <c r="N525" s="951"/>
      <c r="O525" s="951"/>
      <c r="P525" s="951"/>
      <c r="Q525" s="951"/>
      <c r="R525" s="951"/>
      <c r="S525" s="951"/>
      <c r="T525" s="951"/>
      <c r="U525" s="951"/>
      <c r="V525" s="951"/>
      <c r="W525" s="951"/>
      <c r="X525" s="951"/>
      <c r="Y525" s="951"/>
      <c r="AD525" s="947"/>
    </row>
    <row r="526" spans="1:30" thickBot="1" x14ac:dyDescent="0.35">
      <c r="A526" s="1007"/>
      <c r="B526" s="951"/>
      <c r="C526" s="985"/>
      <c r="D526" s="951"/>
      <c r="E526" s="951"/>
      <c r="F526" s="951"/>
      <c r="G526" s="951"/>
      <c r="H526" s="951"/>
      <c r="I526" s="951"/>
      <c r="J526" s="951"/>
      <c r="K526" s="951"/>
      <c r="L526" s="951"/>
      <c r="M526" s="951"/>
      <c r="N526" s="951"/>
      <c r="O526" s="951"/>
      <c r="P526" s="951"/>
      <c r="Q526" s="951"/>
      <c r="R526" s="951"/>
      <c r="S526" s="951"/>
      <c r="T526" s="951"/>
      <c r="U526" s="951"/>
      <c r="V526" s="951"/>
      <c r="W526" s="951"/>
      <c r="X526" s="951"/>
      <c r="Y526" s="951"/>
      <c r="AD526" s="947"/>
    </row>
    <row r="527" spans="1:30" thickBot="1" x14ac:dyDescent="0.35">
      <c r="A527" s="1007"/>
      <c r="B527" s="951"/>
      <c r="C527" s="985"/>
      <c r="D527" s="951"/>
      <c r="E527" s="951"/>
      <c r="F527" s="951"/>
      <c r="G527" s="951"/>
      <c r="H527" s="951"/>
      <c r="I527" s="951"/>
      <c r="J527" s="951"/>
      <c r="K527" s="951"/>
      <c r="L527" s="951"/>
      <c r="M527" s="951"/>
      <c r="N527" s="951"/>
      <c r="O527" s="951"/>
      <c r="P527" s="951"/>
      <c r="Q527" s="951"/>
      <c r="R527" s="951"/>
      <c r="S527" s="951"/>
      <c r="T527" s="951"/>
      <c r="U527" s="951"/>
      <c r="V527" s="951"/>
      <c r="W527" s="951"/>
      <c r="X527" s="951"/>
      <c r="Y527" s="951"/>
      <c r="AD527" s="947"/>
    </row>
    <row r="528" spans="1:30" thickBot="1" x14ac:dyDescent="0.35">
      <c r="A528" s="1007"/>
      <c r="B528" s="951"/>
      <c r="C528" s="985"/>
      <c r="D528" s="951"/>
      <c r="E528" s="951"/>
      <c r="F528" s="951"/>
      <c r="G528" s="951"/>
      <c r="H528" s="951"/>
      <c r="I528" s="951"/>
      <c r="J528" s="951"/>
      <c r="K528" s="951"/>
      <c r="L528" s="951"/>
      <c r="M528" s="951"/>
      <c r="N528" s="951"/>
      <c r="O528" s="951"/>
      <c r="P528" s="951"/>
      <c r="Q528" s="951"/>
      <c r="R528" s="951"/>
      <c r="S528" s="951"/>
      <c r="T528" s="951"/>
      <c r="U528" s="951"/>
      <c r="V528" s="951"/>
      <c r="W528" s="951"/>
      <c r="X528" s="951"/>
      <c r="Y528" s="951"/>
      <c r="AD528" s="947"/>
    </row>
    <row r="529" spans="1:30" thickBot="1" x14ac:dyDescent="0.35">
      <c r="A529" s="1007"/>
      <c r="B529" s="951"/>
      <c r="C529" s="985"/>
      <c r="D529" s="951"/>
      <c r="E529" s="951"/>
      <c r="F529" s="951"/>
      <c r="G529" s="951"/>
      <c r="H529" s="951"/>
      <c r="I529" s="951"/>
      <c r="J529" s="951"/>
      <c r="K529" s="951"/>
      <c r="L529" s="951"/>
      <c r="M529" s="951"/>
      <c r="N529" s="951"/>
      <c r="O529" s="951"/>
      <c r="P529" s="951"/>
      <c r="Q529" s="951"/>
      <c r="R529" s="951"/>
      <c r="S529" s="951"/>
      <c r="T529" s="951"/>
      <c r="U529" s="951"/>
      <c r="V529" s="951"/>
      <c r="W529" s="951"/>
      <c r="X529" s="951"/>
      <c r="Y529" s="951"/>
      <c r="AD529" s="947"/>
    </row>
    <row r="530" spans="1:30" thickBot="1" x14ac:dyDescent="0.35">
      <c r="A530" s="1007"/>
      <c r="B530" s="951"/>
      <c r="C530" s="985"/>
      <c r="D530" s="951"/>
      <c r="E530" s="951"/>
      <c r="F530" s="951"/>
      <c r="G530" s="951"/>
      <c r="H530" s="951"/>
      <c r="I530" s="951"/>
      <c r="J530" s="951"/>
      <c r="K530" s="951"/>
      <c r="L530" s="951"/>
      <c r="M530" s="951"/>
      <c r="N530" s="951"/>
      <c r="O530" s="951"/>
      <c r="P530" s="951"/>
      <c r="Q530" s="951"/>
      <c r="R530" s="951"/>
      <c r="S530" s="951"/>
      <c r="T530" s="951"/>
      <c r="U530" s="951"/>
      <c r="V530" s="951"/>
      <c r="W530" s="951"/>
      <c r="X530" s="951"/>
      <c r="Y530" s="951"/>
      <c r="AD530" s="947"/>
    </row>
    <row r="531" spans="1:30" thickBot="1" x14ac:dyDescent="0.35">
      <c r="A531" s="1007"/>
      <c r="B531" s="951"/>
      <c r="C531" s="985"/>
      <c r="D531" s="951"/>
      <c r="E531" s="951"/>
      <c r="F531" s="951"/>
      <c r="G531" s="951"/>
      <c r="H531" s="951"/>
      <c r="I531" s="951"/>
      <c r="J531" s="951"/>
      <c r="K531" s="951"/>
      <c r="L531" s="951"/>
      <c r="M531" s="951"/>
      <c r="N531" s="951"/>
      <c r="O531" s="951"/>
      <c r="P531" s="951"/>
      <c r="Q531" s="951"/>
      <c r="R531" s="951"/>
      <c r="S531" s="951"/>
      <c r="T531" s="951"/>
      <c r="U531" s="951"/>
      <c r="V531" s="951"/>
      <c r="W531" s="951"/>
      <c r="X531" s="951"/>
      <c r="Y531" s="951"/>
      <c r="AD531" s="947"/>
    </row>
    <row r="532" spans="1:30" thickBot="1" x14ac:dyDescent="0.35">
      <c r="A532" s="1007"/>
      <c r="B532" s="951"/>
      <c r="C532" s="985"/>
      <c r="D532" s="951"/>
      <c r="E532" s="951"/>
      <c r="F532" s="951"/>
      <c r="G532" s="951"/>
      <c r="H532" s="951"/>
      <c r="I532" s="951"/>
      <c r="J532" s="951"/>
      <c r="K532" s="951"/>
      <c r="L532" s="951"/>
      <c r="M532" s="951"/>
      <c r="N532" s="951"/>
      <c r="O532" s="951"/>
      <c r="P532" s="951"/>
      <c r="Q532" s="951"/>
      <c r="R532" s="951"/>
      <c r="S532" s="951"/>
      <c r="T532" s="951"/>
      <c r="U532" s="951"/>
      <c r="V532" s="951"/>
      <c r="W532" s="951"/>
      <c r="X532" s="951"/>
      <c r="Y532" s="951"/>
      <c r="AD532" s="947"/>
    </row>
    <row r="533" spans="1:30" thickBot="1" x14ac:dyDescent="0.35">
      <c r="A533" s="1007"/>
      <c r="B533" s="951"/>
      <c r="C533" s="985"/>
      <c r="D533" s="951"/>
      <c r="E533" s="951"/>
      <c r="F533" s="951"/>
      <c r="G533" s="951"/>
      <c r="H533" s="951"/>
      <c r="I533" s="951"/>
      <c r="J533" s="951"/>
      <c r="K533" s="951"/>
      <c r="L533" s="951"/>
      <c r="M533" s="951"/>
      <c r="N533" s="951"/>
      <c r="O533" s="951"/>
      <c r="P533" s="951"/>
      <c r="Q533" s="951"/>
      <c r="R533" s="951"/>
      <c r="S533" s="951"/>
      <c r="T533" s="951"/>
      <c r="U533" s="951"/>
      <c r="V533" s="951"/>
      <c r="W533" s="951"/>
      <c r="X533" s="951"/>
      <c r="Y533" s="951"/>
      <c r="AD533" s="947"/>
    </row>
    <row r="534" spans="1:30" thickBot="1" x14ac:dyDescent="0.35">
      <c r="A534" s="1007"/>
      <c r="B534" s="951"/>
      <c r="C534" s="985"/>
      <c r="D534" s="951"/>
      <c r="E534" s="951"/>
      <c r="F534" s="951"/>
      <c r="G534" s="951"/>
      <c r="H534" s="951"/>
      <c r="I534" s="951"/>
      <c r="J534" s="951"/>
      <c r="K534" s="951"/>
      <c r="L534" s="951"/>
      <c r="M534" s="951"/>
      <c r="N534" s="951"/>
      <c r="O534" s="951"/>
      <c r="P534" s="951"/>
      <c r="Q534" s="951"/>
      <c r="R534" s="951"/>
      <c r="S534" s="951"/>
      <c r="T534" s="951"/>
      <c r="U534" s="951"/>
      <c r="V534" s="951"/>
      <c r="W534" s="951"/>
      <c r="X534" s="951"/>
      <c r="Y534" s="951"/>
      <c r="AD534" s="947"/>
    </row>
    <row r="535" spans="1:30" thickBot="1" x14ac:dyDescent="0.35">
      <c r="A535" s="1007"/>
      <c r="B535" s="951"/>
      <c r="C535" s="985"/>
      <c r="D535" s="951"/>
      <c r="E535" s="951"/>
      <c r="F535" s="951"/>
      <c r="G535" s="951"/>
      <c r="H535" s="951"/>
      <c r="I535" s="951"/>
      <c r="J535" s="951"/>
      <c r="K535" s="951"/>
      <c r="L535" s="951"/>
      <c r="M535" s="951"/>
      <c r="N535" s="951"/>
      <c r="O535" s="951"/>
      <c r="P535" s="951"/>
      <c r="Q535" s="951"/>
      <c r="R535" s="951"/>
      <c r="S535" s="951"/>
      <c r="T535" s="951"/>
      <c r="U535" s="951"/>
      <c r="V535" s="951"/>
      <c r="W535" s="951"/>
      <c r="X535" s="951"/>
      <c r="Y535" s="951"/>
      <c r="AD535" s="947"/>
    </row>
    <row r="536" spans="1:30" thickBot="1" x14ac:dyDescent="0.35">
      <c r="A536" s="1007"/>
      <c r="B536" s="951"/>
      <c r="C536" s="985"/>
      <c r="D536" s="951"/>
      <c r="E536" s="951"/>
      <c r="F536" s="951"/>
      <c r="G536" s="951"/>
      <c r="H536" s="951"/>
      <c r="I536" s="951"/>
      <c r="J536" s="951"/>
      <c r="K536" s="951"/>
      <c r="L536" s="951"/>
      <c r="M536" s="951"/>
      <c r="N536" s="951"/>
      <c r="O536" s="951"/>
      <c r="P536" s="951"/>
      <c r="Q536" s="951"/>
      <c r="R536" s="951"/>
      <c r="S536" s="951"/>
      <c r="T536" s="951"/>
      <c r="U536" s="951"/>
      <c r="V536" s="951"/>
      <c r="W536" s="951"/>
      <c r="X536" s="951"/>
      <c r="Y536" s="951"/>
      <c r="AD536" s="947"/>
    </row>
    <row r="537" spans="1:30" thickBot="1" x14ac:dyDescent="0.35">
      <c r="A537" s="1007"/>
      <c r="B537" s="951"/>
      <c r="C537" s="985"/>
      <c r="D537" s="951"/>
      <c r="E537" s="951"/>
      <c r="F537" s="951"/>
      <c r="G537" s="951"/>
      <c r="H537" s="951"/>
      <c r="I537" s="951"/>
      <c r="J537" s="951"/>
      <c r="K537" s="951"/>
      <c r="L537" s="951"/>
      <c r="M537" s="951"/>
      <c r="N537" s="951"/>
      <c r="O537" s="951"/>
      <c r="P537" s="951"/>
      <c r="Q537" s="951"/>
      <c r="R537" s="951"/>
      <c r="S537" s="951"/>
      <c r="T537" s="951"/>
      <c r="U537" s="951"/>
      <c r="V537" s="951"/>
      <c r="W537" s="951"/>
      <c r="X537" s="951"/>
      <c r="Y537" s="951"/>
      <c r="AD537" s="947"/>
    </row>
    <row r="538" spans="1:30" thickBot="1" x14ac:dyDescent="0.35">
      <c r="A538" s="1007"/>
      <c r="B538" s="951"/>
      <c r="C538" s="985"/>
      <c r="D538" s="951"/>
      <c r="E538" s="951"/>
      <c r="F538" s="951"/>
      <c r="G538" s="951"/>
      <c r="H538" s="951"/>
      <c r="I538" s="951"/>
      <c r="J538" s="951"/>
      <c r="K538" s="951"/>
      <c r="L538" s="951"/>
      <c r="M538" s="951"/>
      <c r="N538" s="951"/>
      <c r="O538" s="951"/>
      <c r="P538" s="951"/>
      <c r="Q538" s="951"/>
      <c r="R538" s="951"/>
      <c r="S538" s="951"/>
      <c r="T538" s="951"/>
      <c r="U538" s="951"/>
      <c r="V538" s="951"/>
      <c r="W538" s="951"/>
      <c r="X538" s="951"/>
      <c r="Y538" s="951"/>
      <c r="AD538" s="947"/>
    </row>
    <row r="539" spans="1:30" thickBot="1" x14ac:dyDescent="0.35">
      <c r="A539" s="1007"/>
      <c r="B539" s="951"/>
      <c r="C539" s="985"/>
      <c r="D539" s="951"/>
      <c r="E539" s="951"/>
      <c r="F539" s="951"/>
      <c r="G539" s="951"/>
      <c r="H539" s="951"/>
      <c r="I539" s="951"/>
      <c r="J539" s="951"/>
      <c r="K539" s="951"/>
      <c r="L539" s="951"/>
      <c r="M539" s="951"/>
      <c r="N539" s="951"/>
      <c r="O539" s="951"/>
      <c r="P539" s="951"/>
      <c r="Q539" s="951"/>
      <c r="R539" s="951"/>
      <c r="S539" s="951"/>
      <c r="T539" s="951"/>
      <c r="U539" s="951"/>
      <c r="V539" s="951"/>
      <c r="W539" s="951"/>
      <c r="X539" s="951"/>
      <c r="Y539" s="951"/>
      <c r="AD539" s="947"/>
    </row>
    <row r="540" spans="1:30" thickBot="1" x14ac:dyDescent="0.35">
      <c r="A540" s="1007"/>
      <c r="B540" s="951"/>
      <c r="C540" s="985"/>
      <c r="D540" s="951"/>
      <c r="E540" s="951"/>
      <c r="F540" s="951"/>
      <c r="G540" s="951"/>
      <c r="H540" s="951"/>
      <c r="I540" s="951"/>
      <c r="J540" s="951"/>
      <c r="K540" s="951"/>
      <c r="L540" s="951"/>
      <c r="M540" s="951"/>
      <c r="N540" s="951"/>
      <c r="O540" s="951"/>
      <c r="P540" s="951"/>
      <c r="Q540" s="951"/>
      <c r="R540" s="951"/>
      <c r="S540" s="951"/>
      <c r="T540" s="951"/>
      <c r="U540" s="951"/>
      <c r="V540" s="951"/>
      <c r="W540" s="951"/>
      <c r="X540" s="951"/>
      <c r="Y540" s="951"/>
      <c r="AD540" s="947"/>
    </row>
    <row r="541" spans="1:30" thickBot="1" x14ac:dyDescent="0.35">
      <c r="A541" s="1007"/>
      <c r="B541" s="951"/>
      <c r="C541" s="985"/>
      <c r="D541" s="951"/>
      <c r="E541" s="951"/>
      <c r="F541" s="951"/>
      <c r="G541" s="951"/>
      <c r="H541" s="951"/>
      <c r="I541" s="951"/>
      <c r="J541" s="951"/>
      <c r="K541" s="951"/>
      <c r="L541" s="951"/>
      <c r="M541" s="951"/>
      <c r="N541" s="951"/>
      <c r="O541" s="951"/>
      <c r="P541" s="951"/>
      <c r="Q541" s="951"/>
      <c r="R541" s="951"/>
      <c r="S541" s="951"/>
      <c r="T541" s="951"/>
      <c r="U541" s="951"/>
      <c r="V541" s="951"/>
      <c r="W541" s="951"/>
      <c r="X541" s="951"/>
      <c r="Y541" s="951"/>
      <c r="AD541" s="947"/>
    </row>
    <row r="542" spans="1:30" thickBot="1" x14ac:dyDescent="0.35">
      <c r="A542" s="1007"/>
      <c r="B542" s="951"/>
      <c r="C542" s="985"/>
      <c r="D542" s="951"/>
      <c r="E542" s="951"/>
      <c r="F542" s="951"/>
      <c r="G542" s="951"/>
      <c r="H542" s="951"/>
      <c r="I542" s="951"/>
      <c r="J542" s="951"/>
      <c r="K542" s="951"/>
      <c r="L542" s="951"/>
      <c r="M542" s="951"/>
      <c r="N542" s="951"/>
      <c r="O542" s="951"/>
      <c r="P542" s="951"/>
      <c r="Q542" s="951"/>
      <c r="R542" s="951"/>
      <c r="S542" s="951"/>
      <c r="T542" s="951"/>
      <c r="U542" s="951"/>
      <c r="V542" s="951"/>
      <c r="W542" s="951"/>
      <c r="X542" s="951"/>
      <c r="Y542" s="951"/>
      <c r="AD542" s="947"/>
    </row>
    <row r="543" spans="1:30" thickBot="1" x14ac:dyDescent="0.35">
      <c r="A543" s="1007"/>
      <c r="B543" s="951"/>
      <c r="C543" s="985"/>
      <c r="D543" s="951"/>
      <c r="E543" s="951"/>
      <c r="F543" s="951"/>
      <c r="G543" s="951"/>
      <c r="H543" s="951"/>
      <c r="I543" s="951"/>
      <c r="J543" s="951"/>
      <c r="K543" s="951"/>
      <c r="L543" s="951"/>
      <c r="M543" s="951"/>
      <c r="N543" s="951"/>
      <c r="O543" s="951"/>
      <c r="P543" s="951"/>
      <c r="Q543" s="951"/>
      <c r="R543" s="951"/>
      <c r="S543" s="951"/>
      <c r="T543" s="951"/>
      <c r="U543" s="951"/>
      <c r="V543" s="951"/>
      <c r="W543" s="951"/>
      <c r="X543" s="951"/>
      <c r="Y543" s="951"/>
      <c r="AD543" s="947"/>
    </row>
    <row r="544" spans="1:30" thickBot="1" x14ac:dyDescent="0.35">
      <c r="A544" s="1007"/>
      <c r="B544" s="951"/>
      <c r="C544" s="985"/>
      <c r="D544" s="951"/>
      <c r="E544" s="951"/>
      <c r="F544" s="951"/>
      <c r="G544" s="951"/>
      <c r="H544" s="951"/>
      <c r="I544" s="951"/>
      <c r="J544" s="951"/>
      <c r="K544" s="951"/>
      <c r="L544" s="951"/>
      <c r="M544" s="951"/>
      <c r="N544" s="951"/>
      <c r="O544" s="951"/>
      <c r="P544" s="951"/>
      <c r="Q544" s="951"/>
      <c r="R544" s="951"/>
      <c r="S544" s="951"/>
      <c r="T544" s="951"/>
      <c r="U544" s="951"/>
      <c r="V544" s="951"/>
      <c r="W544" s="951"/>
      <c r="X544" s="951"/>
      <c r="Y544" s="951"/>
      <c r="AD544" s="947"/>
    </row>
    <row r="545" spans="1:30" thickBot="1" x14ac:dyDescent="0.35">
      <c r="A545" s="1007"/>
      <c r="B545" s="951"/>
      <c r="C545" s="985"/>
      <c r="D545" s="951"/>
      <c r="E545" s="951"/>
      <c r="F545" s="951"/>
      <c r="G545" s="951"/>
      <c r="H545" s="951"/>
      <c r="I545" s="951"/>
      <c r="J545" s="951"/>
      <c r="K545" s="951"/>
      <c r="L545" s="951"/>
      <c r="M545" s="951"/>
      <c r="N545" s="951"/>
      <c r="O545" s="951"/>
      <c r="P545" s="951"/>
      <c r="Q545" s="951"/>
      <c r="R545" s="951"/>
      <c r="S545" s="951"/>
      <c r="T545" s="951"/>
      <c r="U545" s="951"/>
      <c r="V545" s="951"/>
      <c r="W545" s="951"/>
      <c r="X545" s="951"/>
      <c r="Y545" s="951"/>
      <c r="AD545" s="947"/>
    </row>
    <row r="546" spans="1:30" thickBot="1" x14ac:dyDescent="0.35">
      <c r="A546" s="1007"/>
      <c r="B546" s="951"/>
      <c r="C546" s="985"/>
      <c r="D546" s="951"/>
      <c r="E546" s="951"/>
      <c r="F546" s="951"/>
      <c r="G546" s="951"/>
      <c r="H546" s="951"/>
      <c r="I546" s="951"/>
      <c r="J546" s="951"/>
      <c r="K546" s="951"/>
      <c r="L546" s="951"/>
      <c r="M546" s="951"/>
      <c r="N546" s="951"/>
      <c r="O546" s="951"/>
      <c r="P546" s="951"/>
      <c r="Q546" s="951"/>
      <c r="R546" s="951"/>
      <c r="S546" s="951"/>
      <c r="T546" s="951"/>
      <c r="U546" s="951"/>
      <c r="V546" s="951"/>
      <c r="W546" s="951"/>
      <c r="X546" s="951"/>
      <c r="Y546" s="951"/>
      <c r="AD546" s="947"/>
    </row>
    <row r="547" spans="1:30" thickBot="1" x14ac:dyDescent="0.35">
      <c r="A547" s="1007"/>
      <c r="B547" s="951"/>
      <c r="C547" s="985"/>
      <c r="D547" s="951"/>
      <c r="E547" s="951"/>
      <c r="F547" s="951"/>
      <c r="G547" s="951"/>
      <c r="H547" s="951"/>
      <c r="I547" s="951"/>
      <c r="J547" s="951"/>
      <c r="K547" s="951"/>
      <c r="L547" s="951"/>
      <c r="M547" s="951"/>
      <c r="N547" s="951"/>
      <c r="O547" s="951"/>
      <c r="P547" s="951"/>
      <c r="Q547" s="951"/>
      <c r="R547" s="951"/>
      <c r="S547" s="951"/>
      <c r="T547" s="951"/>
      <c r="U547" s="951"/>
      <c r="V547" s="951"/>
      <c r="W547" s="951"/>
      <c r="X547" s="951"/>
      <c r="Y547" s="951"/>
      <c r="AD547" s="947"/>
    </row>
    <row r="548" spans="1:30" thickBot="1" x14ac:dyDescent="0.35">
      <c r="A548" s="1007"/>
      <c r="B548" s="951"/>
      <c r="C548" s="985"/>
      <c r="D548" s="951"/>
      <c r="E548" s="951"/>
      <c r="F548" s="951"/>
      <c r="G548" s="951"/>
      <c r="H548" s="951"/>
      <c r="I548" s="951"/>
      <c r="J548" s="951"/>
      <c r="K548" s="951"/>
      <c r="L548" s="951"/>
      <c r="M548" s="951"/>
      <c r="N548" s="951"/>
      <c r="O548" s="951"/>
      <c r="P548" s="951"/>
      <c r="Q548" s="951"/>
      <c r="R548" s="951"/>
      <c r="S548" s="951"/>
      <c r="T548" s="951"/>
      <c r="U548" s="951"/>
      <c r="V548" s="951"/>
      <c r="W548" s="951"/>
      <c r="X548" s="951"/>
      <c r="Y548" s="951"/>
      <c r="AD548" s="947"/>
    </row>
    <row r="549" spans="1:30" thickBot="1" x14ac:dyDescent="0.35">
      <c r="A549" s="1007"/>
      <c r="B549" s="951"/>
      <c r="C549" s="985"/>
      <c r="D549" s="951"/>
      <c r="E549" s="951"/>
      <c r="F549" s="951"/>
      <c r="G549" s="951"/>
      <c r="H549" s="951"/>
      <c r="I549" s="951"/>
      <c r="J549" s="951"/>
      <c r="K549" s="951"/>
      <c r="L549" s="951"/>
      <c r="M549" s="951"/>
      <c r="N549" s="951"/>
      <c r="O549" s="951"/>
      <c r="P549" s="951"/>
      <c r="Q549" s="951"/>
      <c r="R549" s="951"/>
      <c r="S549" s="951"/>
      <c r="T549" s="951"/>
      <c r="U549" s="951"/>
      <c r="V549" s="951"/>
      <c r="W549" s="951"/>
      <c r="X549" s="951"/>
      <c r="Y549" s="951"/>
      <c r="AD549" s="947"/>
    </row>
    <row r="550" spans="1:30" thickBot="1" x14ac:dyDescent="0.35">
      <c r="A550" s="1007"/>
      <c r="B550" s="951"/>
      <c r="C550" s="985"/>
      <c r="D550" s="951"/>
      <c r="E550" s="951"/>
      <c r="F550" s="951"/>
      <c r="G550" s="951"/>
      <c r="H550" s="951"/>
      <c r="I550" s="951"/>
      <c r="J550" s="951"/>
      <c r="K550" s="951"/>
      <c r="L550" s="951"/>
      <c r="M550" s="951"/>
      <c r="N550" s="951"/>
      <c r="O550" s="951"/>
      <c r="P550" s="951"/>
      <c r="Q550" s="951"/>
      <c r="R550" s="951"/>
      <c r="S550" s="951"/>
      <c r="T550" s="951"/>
      <c r="U550" s="951"/>
      <c r="V550" s="951"/>
      <c r="W550" s="951"/>
      <c r="X550" s="951"/>
      <c r="Y550" s="951"/>
      <c r="AD550" s="947"/>
    </row>
    <row r="551" spans="1:30" thickBot="1" x14ac:dyDescent="0.35">
      <c r="A551" s="1007"/>
      <c r="B551" s="951"/>
      <c r="C551" s="985"/>
      <c r="D551" s="951"/>
      <c r="E551" s="951"/>
      <c r="F551" s="951"/>
      <c r="G551" s="951"/>
      <c r="H551" s="951"/>
      <c r="I551" s="951"/>
      <c r="J551" s="951"/>
      <c r="K551" s="951"/>
      <c r="L551" s="951"/>
      <c r="M551" s="951"/>
      <c r="N551" s="951"/>
      <c r="O551" s="951"/>
      <c r="P551" s="951"/>
      <c r="Q551" s="951"/>
      <c r="R551" s="951"/>
      <c r="S551" s="951"/>
      <c r="T551" s="951"/>
      <c r="U551" s="951"/>
      <c r="V551" s="951"/>
      <c r="W551" s="951"/>
      <c r="X551" s="951"/>
      <c r="Y551" s="951"/>
      <c r="AD551" s="947"/>
    </row>
    <row r="552" spans="1:30" thickBot="1" x14ac:dyDescent="0.35">
      <c r="A552" s="1007"/>
      <c r="B552" s="951"/>
      <c r="C552" s="985"/>
      <c r="D552" s="951"/>
      <c r="E552" s="951"/>
      <c r="F552" s="951"/>
      <c r="G552" s="951"/>
      <c r="H552" s="951"/>
      <c r="I552" s="951"/>
      <c r="J552" s="951"/>
      <c r="K552" s="951"/>
      <c r="L552" s="951"/>
      <c r="M552" s="951"/>
      <c r="N552" s="951"/>
      <c r="O552" s="951"/>
      <c r="P552" s="951"/>
      <c r="Q552" s="951"/>
      <c r="R552" s="951"/>
      <c r="S552" s="951"/>
      <c r="T552" s="951"/>
      <c r="U552" s="951"/>
      <c r="V552" s="951"/>
      <c r="W552" s="951"/>
      <c r="X552" s="951"/>
      <c r="Y552" s="951"/>
      <c r="AD552" s="947"/>
    </row>
    <row r="553" spans="1:30" thickBot="1" x14ac:dyDescent="0.35">
      <c r="A553" s="1007"/>
      <c r="B553" s="951"/>
      <c r="C553" s="985"/>
      <c r="D553" s="951"/>
      <c r="E553" s="951"/>
      <c r="F553" s="951"/>
      <c r="G553" s="951"/>
      <c r="H553" s="951"/>
      <c r="I553" s="951"/>
      <c r="J553" s="951"/>
      <c r="K553" s="951"/>
      <c r="L553" s="951"/>
      <c r="M553" s="951"/>
      <c r="N553" s="951"/>
      <c r="O553" s="951"/>
      <c r="P553" s="951"/>
      <c r="Q553" s="951"/>
      <c r="R553" s="951"/>
      <c r="S553" s="951"/>
      <c r="T553" s="951"/>
      <c r="U553" s="951"/>
      <c r="V553" s="951"/>
      <c r="W553" s="951"/>
      <c r="X553" s="951"/>
      <c r="Y553" s="951"/>
      <c r="AD553" s="947"/>
    </row>
    <row r="554" spans="1:30" thickBot="1" x14ac:dyDescent="0.35">
      <c r="A554" s="1007"/>
      <c r="B554" s="951"/>
      <c r="C554" s="985"/>
      <c r="D554" s="951"/>
      <c r="E554" s="951"/>
      <c r="F554" s="951"/>
      <c r="G554" s="951"/>
      <c r="H554" s="951"/>
      <c r="I554" s="951"/>
      <c r="J554" s="951"/>
      <c r="K554" s="951"/>
      <c r="L554" s="951"/>
      <c r="M554" s="951"/>
      <c r="N554" s="951"/>
      <c r="O554" s="951"/>
      <c r="P554" s="951"/>
      <c r="Q554" s="951"/>
      <c r="R554" s="951"/>
      <c r="S554" s="951"/>
      <c r="T554" s="951"/>
      <c r="U554" s="951"/>
      <c r="V554" s="951"/>
      <c r="W554" s="951"/>
      <c r="X554" s="951"/>
      <c r="Y554" s="951"/>
      <c r="AD554" s="947"/>
    </row>
    <row r="555" spans="1:30" thickBot="1" x14ac:dyDescent="0.35">
      <c r="A555" s="1007"/>
      <c r="B555" s="951"/>
      <c r="C555" s="985"/>
      <c r="D555" s="951"/>
      <c r="E555" s="951"/>
      <c r="F555" s="951"/>
      <c r="G555" s="951"/>
      <c r="H555" s="951"/>
      <c r="I555" s="951"/>
      <c r="J555" s="951"/>
      <c r="K555" s="951"/>
      <c r="L555" s="951"/>
      <c r="M555" s="951"/>
      <c r="N555" s="951"/>
      <c r="O555" s="951"/>
      <c r="P555" s="951"/>
      <c r="Q555" s="951"/>
      <c r="R555" s="951"/>
      <c r="S555" s="951"/>
      <c r="T555" s="951"/>
      <c r="U555" s="951"/>
      <c r="V555" s="951"/>
      <c r="W555" s="951"/>
      <c r="X555" s="951"/>
      <c r="Y555" s="951"/>
      <c r="AD555" s="947"/>
    </row>
    <row r="556" spans="1:30" thickBot="1" x14ac:dyDescent="0.35">
      <c r="A556" s="1007"/>
      <c r="B556" s="951"/>
      <c r="C556" s="985"/>
      <c r="D556" s="951"/>
      <c r="E556" s="951"/>
      <c r="F556" s="951"/>
      <c r="G556" s="951"/>
      <c r="H556" s="951"/>
      <c r="I556" s="951"/>
      <c r="J556" s="951"/>
      <c r="K556" s="951"/>
      <c r="L556" s="951"/>
      <c r="M556" s="951"/>
      <c r="N556" s="951"/>
      <c r="O556" s="951"/>
      <c r="P556" s="951"/>
      <c r="Q556" s="951"/>
      <c r="R556" s="951"/>
      <c r="S556" s="951"/>
      <c r="T556" s="951"/>
      <c r="U556" s="951"/>
      <c r="V556" s="951"/>
      <c r="W556" s="951"/>
      <c r="X556" s="951"/>
      <c r="Y556" s="951"/>
      <c r="AD556" s="947"/>
    </row>
    <row r="557" spans="1:30" thickBot="1" x14ac:dyDescent="0.35">
      <c r="A557" s="1007"/>
      <c r="B557" s="951"/>
      <c r="C557" s="985"/>
      <c r="D557" s="951"/>
      <c r="E557" s="951"/>
      <c r="F557" s="951"/>
      <c r="G557" s="951"/>
      <c r="H557" s="951"/>
      <c r="I557" s="951"/>
      <c r="J557" s="951"/>
      <c r="K557" s="951"/>
      <c r="L557" s="951"/>
      <c r="M557" s="951"/>
      <c r="N557" s="951"/>
      <c r="O557" s="951"/>
      <c r="P557" s="951"/>
      <c r="Q557" s="951"/>
      <c r="R557" s="951"/>
      <c r="S557" s="951"/>
      <c r="T557" s="951"/>
      <c r="U557" s="951"/>
      <c r="V557" s="951"/>
      <c r="W557" s="951"/>
      <c r="X557" s="951"/>
      <c r="Y557" s="951"/>
      <c r="AD557" s="947"/>
    </row>
    <row r="558" spans="1:30" thickBot="1" x14ac:dyDescent="0.35">
      <c r="A558" s="1007"/>
      <c r="B558" s="951"/>
      <c r="C558" s="985"/>
      <c r="D558" s="951"/>
      <c r="E558" s="951"/>
      <c r="F558" s="951"/>
      <c r="G558" s="951"/>
      <c r="H558" s="951"/>
      <c r="I558" s="951"/>
      <c r="J558" s="951"/>
      <c r="K558" s="951"/>
      <c r="L558" s="951"/>
      <c r="M558" s="951"/>
      <c r="N558" s="951"/>
      <c r="O558" s="951"/>
      <c r="P558" s="951"/>
      <c r="Q558" s="951"/>
      <c r="R558" s="951"/>
      <c r="S558" s="951"/>
      <c r="T558" s="951"/>
      <c r="U558" s="951"/>
      <c r="V558" s="951"/>
      <c r="W558" s="951"/>
      <c r="X558" s="951"/>
      <c r="Y558" s="951"/>
      <c r="AD558" s="947"/>
    </row>
    <row r="559" spans="1:30" thickBot="1" x14ac:dyDescent="0.35">
      <c r="A559" s="1007"/>
      <c r="B559" s="951"/>
      <c r="C559" s="985"/>
      <c r="D559" s="951"/>
      <c r="E559" s="951"/>
      <c r="F559" s="951"/>
      <c r="G559" s="951"/>
      <c r="H559" s="951"/>
      <c r="I559" s="951"/>
      <c r="J559" s="951"/>
      <c r="K559" s="951"/>
      <c r="L559" s="951"/>
      <c r="M559" s="951"/>
      <c r="N559" s="951"/>
      <c r="O559" s="951"/>
      <c r="P559" s="951"/>
      <c r="Q559" s="951"/>
      <c r="R559" s="951"/>
      <c r="S559" s="951"/>
      <c r="T559" s="951"/>
      <c r="U559" s="951"/>
      <c r="V559" s="951"/>
      <c r="W559" s="951"/>
      <c r="X559" s="951"/>
      <c r="Y559" s="951"/>
      <c r="AD559" s="947"/>
    </row>
    <row r="560" spans="1:30" thickBot="1" x14ac:dyDescent="0.35">
      <c r="A560" s="1007"/>
      <c r="B560" s="951"/>
      <c r="C560" s="985"/>
      <c r="D560" s="951"/>
      <c r="E560" s="951"/>
      <c r="F560" s="951"/>
      <c r="G560" s="951"/>
      <c r="H560" s="951"/>
      <c r="I560" s="951"/>
      <c r="J560" s="951"/>
      <c r="K560" s="951"/>
      <c r="L560" s="951"/>
      <c r="M560" s="951"/>
      <c r="N560" s="951"/>
      <c r="O560" s="951"/>
      <c r="P560" s="951"/>
      <c r="Q560" s="951"/>
      <c r="R560" s="951"/>
      <c r="S560" s="951"/>
      <c r="T560" s="951"/>
      <c r="U560" s="951"/>
      <c r="V560" s="951"/>
      <c r="W560" s="951"/>
      <c r="X560" s="951"/>
      <c r="Y560" s="951"/>
      <c r="AD560" s="947"/>
    </row>
    <row r="561" spans="1:30" thickBot="1" x14ac:dyDescent="0.35">
      <c r="A561" s="1007"/>
      <c r="B561" s="951"/>
      <c r="C561" s="985"/>
      <c r="D561" s="951"/>
      <c r="E561" s="951"/>
      <c r="F561" s="951"/>
      <c r="G561" s="951"/>
      <c r="H561" s="951"/>
      <c r="I561" s="951"/>
      <c r="J561" s="951"/>
      <c r="K561" s="951"/>
      <c r="L561" s="951"/>
      <c r="M561" s="951"/>
      <c r="N561" s="951"/>
      <c r="O561" s="951"/>
      <c r="P561" s="951"/>
      <c r="Q561" s="951"/>
      <c r="R561" s="951"/>
      <c r="S561" s="951"/>
      <c r="T561" s="951"/>
      <c r="U561" s="951"/>
      <c r="V561" s="951"/>
      <c r="W561" s="951"/>
      <c r="X561" s="951"/>
      <c r="Y561" s="951"/>
      <c r="AD561" s="947"/>
    </row>
    <row r="562" spans="1:30" thickBot="1" x14ac:dyDescent="0.35">
      <c r="A562" s="1007"/>
      <c r="B562" s="951"/>
      <c r="C562" s="985"/>
      <c r="D562" s="951"/>
      <c r="E562" s="951"/>
      <c r="F562" s="951"/>
      <c r="G562" s="951"/>
      <c r="H562" s="951"/>
      <c r="I562" s="951"/>
      <c r="J562" s="951"/>
      <c r="K562" s="951"/>
      <c r="L562" s="951"/>
      <c r="M562" s="951"/>
      <c r="N562" s="951"/>
      <c r="O562" s="951"/>
      <c r="P562" s="951"/>
      <c r="Q562" s="951"/>
      <c r="R562" s="951"/>
      <c r="S562" s="951"/>
      <c r="T562" s="951"/>
      <c r="U562" s="951"/>
      <c r="V562" s="951"/>
      <c r="W562" s="951"/>
      <c r="X562" s="951"/>
      <c r="Y562" s="951"/>
      <c r="AD562" s="947"/>
    </row>
    <row r="563" spans="1:30" thickBot="1" x14ac:dyDescent="0.35">
      <c r="A563" s="1007"/>
      <c r="B563" s="951"/>
      <c r="C563" s="985"/>
      <c r="D563" s="951"/>
      <c r="E563" s="951"/>
      <c r="F563" s="951"/>
      <c r="G563" s="951"/>
      <c r="H563" s="951"/>
      <c r="I563" s="951"/>
      <c r="J563" s="951"/>
      <c r="K563" s="951"/>
      <c r="L563" s="951"/>
      <c r="M563" s="951"/>
      <c r="N563" s="951"/>
      <c r="O563" s="951"/>
      <c r="P563" s="951"/>
      <c r="Q563" s="951"/>
      <c r="R563" s="951"/>
      <c r="S563" s="951"/>
      <c r="T563" s="951"/>
      <c r="U563" s="951"/>
      <c r="V563" s="951"/>
      <c r="W563" s="951"/>
      <c r="X563" s="951"/>
      <c r="Y563" s="951"/>
      <c r="AD563" s="947"/>
    </row>
    <row r="564" spans="1:30" thickBot="1" x14ac:dyDescent="0.35">
      <c r="A564" s="1007"/>
      <c r="B564" s="951"/>
      <c r="C564" s="985"/>
      <c r="D564" s="951"/>
      <c r="E564" s="951"/>
      <c r="F564" s="951"/>
      <c r="G564" s="951"/>
      <c r="H564" s="951"/>
      <c r="I564" s="951"/>
      <c r="J564" s="951"/>
      <c r="K564" s="951"/>
      <c r="L564" s="951"/>
      <c r="M564" s="951"/>
      <c r="N564" s="951"/>
      <c r="O564" s="951"/>
      <c r="P564" s="951"/>
      <c r="Q564" s="951"/>
      <c r="R564" s="951"/>
      <c r="S564" s="951"/>
      <c r="T564" s="951"/>
      <c r="U564" s="951"/>
      <c r="V564" s="951"/>
      <c r="W564" s="951"/>
      <c r="X564" s="951"/>
      <c r="Y564" s="951"/>
      <c r="AD564" s="947"/>
    </row>
    <row r="565" spans="1:30" thickBot="1" x14ac:dyDescent="0.35">
      <c r="A565" s="1007"/>
      <c r="B565" s="951"/>
      <c r="C565" s="985"/>
      <c r="D565" s="951"/>
      <c r="E565" s="951"/>
      <c r="F565" s="951"/>
      <c r="G565" s="951"/>
      <c r="H565" s="951"/>
      <c r="I565" s="951"/>
      <c r="J565" s="951"/>
      <c r="K565" s="951"/>
      <c r="L565" s="951"/>
      <c r="M565" s="951"/>
      <c r="N565" s="951"/>
      <c r="O565" s="951"/>
      <c r="P565" s="951"/>
      <c r="Q565" s="951"/>
      <c r="R565" s="951"/>
      <c r="S565" s="951"/>
      <c r="T565" s="951"/>
      <c r="U565" s="951"/>
      <c r="V565" s="951"/>
      <c r="W565" s="951"/>
      <c r="X565" s="951"/>
      <c r="Y565" s="951"/>
      <c r="AD565" s="947"/>
    </row>
    <row r="566" spans="1:30" thickBot="1" x14ac:dyDescent="0.35">
      <c r="A566" s="1007"/>
      <c r="B566" s="951"/>
      <c r="C566" s="985"/>
      <c r="D566" s="951"/>
      <c r="E566" s="951"/>
      <c r="F566" s="951"/>
      <c r="G566" s="951"/>
      <c r="H566" s="951"/>
      <c r="I566" s="951"/>
      <c r="J566" s="951"/>
      <c r="K566" s="951"/>
      <c r="L566" s="951"/>
      <c r="M566" s="951"/>
      <c r="N566" s="951"/>
      <c r="O566" s="951"/>
      <c r="P566" s="951"/>
      <c r="Q566" s="951"/>
      <c r="R566" s="951"/>
      <c r="S566" s="951"/>
      <c r="T566" s="951"/>
      <c r="U566" s="951"/>
      <c r="V566" s="951"/>
      <c r="W566" s="951"/>
      <c r="X566" s="951"/>
      <c r="Y566" s="951"/>
      <c r="AD566" s="947"/>
    </row>
    <row r="567" spans="1:30" thickBot="1" x14ac:dyDescent="0.35">
      <c r="A567" s="1007"/>
      <c r="B567" s="951"/>
      <c r="C567" s="985"/>
      <c r="D567" s="951"/>
      <c r="E567" s="951"/>
      <c r="F567" s="951"/>
      <c r="G567" s="951"/>
      <c r="H567" s="951"/>
      <c r="I567" s="951"/>
      <c r="J567" s="951"/>
      <c r="K567" s="951"/>
      <c r="L567" s="951"/>
      <c r="M567" s="951"/>
      <c r="N567" s="951"/>
      <c r="O567" s="951"/>
      <c r="P567" s="951"/>
      <c r="Q567" s="951"/>
      <c r="R567" s="951"/>
      <c r="S567" s="951"/>
      <c r="T567" s="951"/>
      <c r="U567" s="951"/>
      <c r="V567" s="951"/>
      <c r="W567" s="951"/>
      <c r="X567" s="951"/>
      <c r="Y567" s="951"/>
      <c r="AD567" s="947"/>
    </row>
    <row r="568" spans="1:30" thickBot="1" x14ac:dyDescent="0.35">
      <c r="A568" s="1007"/>
      <c r="B568" s="951"/>
      <c r="C568" s="985"/>
      <c r="D568" s="951"/>
      <c r="E568" s="951"/>
      <c r="F568" s="951"/>
      <c r="G568" s="951"/>
      <c r="H568" s="951"/>
      <c r="I568" s="951"/>
      <c r="J568" s="951"/>
      <c r="K568" s="951"/>
      <c r="L568" s="951"/>
      <c r="M568" s="951"/>
      <c r="N568" s="951"/>
      <c r="O568" s="951"/>
      <c r="P568" s="951"/>
      <c r="Q568" s="951"/>
      <c r="R568" s="951"/>
      <c r="S568" s="951"/>
      <c r="T568" s="951"/>
      <c r="U568" s="951"/>
      <c r="V568" s="951"/>
      <c r="W568" s="951"/>
      <c r="X568" s="951"/>
      <c r="Y568" s="951"/>
      <c r="AD568" s="947"/>
    </row>
    <row r="569" spans="1:30" thickBot="1" x14ac:dyDescent="0.35">
      <c r="A569" s="1007"/>
      <c r="B569" s="951"/>
      <c r="C569" s="985"/>
      <c r="D569" s="951"/>
      <c r="E569" s="951"/>
      <c r="F569" s="951"/>
      <c r="G569" s="951"/>
      <c r="H569" s="951"/>
      <c r="I569" s="951"/>
      <c r="J569" s="951"/>
      <c r="K569" s="951"/>
      <c r="L569" s="951"/>
      <c r="M569" s="951"/>
      <c r="N569" s="951"/>
      <c r="O569" s="951"/>
      <c r="P569" s="951"/>
      <c r="Q569" s="951"/>
      <c r="R569" s="951"/>
      <c r="S569" s="951"/>
      <c r="T569" s="951"/>
      <c r="U569" s="951"/>
      <c r="V569" s="951"/>
      <c r="W569" s="951"/>
      <c r="X569" s="951"/>
      <c r="Y569" s="951"/>
      <c r="AD569" s="947"/>
    </row>
    <row r="570" spans="1:30" thickBot="1" x14ac:dyDescent="0.35">
      <c r="A570" s="1007"/>
      <c r="B570" s="951"/>
      <c r="C570" s="985"/>
      <c r="D570" s="951"/>
      <c r="E570" s="951"/>
      <c r="F570" s="951"/>
      <c r="G570" s="951"/>
      <c r="H570" s="951"/>
      <c r="I570" s="951"/>
      <c r="J570" s="951"/>
      <c r="K570" s="951"/>
      <c r="L570" s="951"/>
      <c r="M570" s="951"/>
      <c r="N570" s="951"/>
      <c r="O570" s="951"/>
      <c r="P570" s="951"/>
      <c r="Q570" s="951"/>
      <c r="R570" s="951"/>
      <c r="S570" s="951"/>
      <c r="T570" s="951"/>
      <c r="U570" s="951"/>
      <c r="V570" s="951"/>
      <c r="W570" s="951"/>
      <c r="X570" s="951"/>
      <c r="Y570" s="951"/>
      <c r="AD570" s="947"/>
    </row>
    <row r="571" spans="1:30" thickBot="1" x14ac:dyDescent="0.35">
      <c r="A571" s="1007"/>
      <c r="B571" s="951"/>
      <c r="C571" s="985"/>
      <c r="D571" s="951"/>
      <c r="E571" s="951"/>
      <c r="F571" s="951"/>
      <c r="G571" s="951"/>
      <c r="H571" s="951"/>
      <c r="I571" s="951"/>
      <c r="J571" s="951"/>
      <c r="K571" s="951"/>
      <c r="L571" s="951"/>
      <c r="M571" s="951"/>
      <c r="N571" s="951"/>
      <c r="O571" s="951"/>
      <c r="P571" s="951"/>
      <c r="Q571" s="951"/>
      <c r="R571" s="951"/>
      <c r="S571" s="951"/>
      <c r="T571" s="951"/>
      <c r="U571" s="951"/>
      <c r="V571" s="951"/>
      <c r="W571" s="951"/>
      <c r="X571" s="951"/>
      <c r="Y571" s="951"/>
      <c r="AD571" s="947"/>
    </row>
    <row r="572" spans="1:30" thickBot="1" x14ac:dyDescent="0.35">
      <c r="A572" s="1007"/>
      <c r="B572" s="951"/>
      <c r="C572" s="985"/>
      <c r="D572" s="951"/>
      <c r="E572" s="951"/>
      <c r="F572" s="951"/>
      <c r="G572" s="951"/>
      <c r="H572" s="951"/>
      <c r="I572" s="951"/>
      <c r="J572" s="951"/>
      <c r="K572" s="951"/>
      <c r="L572" s="951"/>
      <c r="M572" s="951"/>
      <c r="N572" s="951"/>
      <c r="O572" s="951"/>
      <c r="P572" s="951"/>
      <c r="Q572" s="951"/>
      <c r="R572" s="951"/>
      <c r="S572" s="951"/>
      <c r="T572" s="951"/>
      <c r="U572" s="951"/>
      <c r="V572" s="951"/>
      <c r="W572" s="951"/>
      <c r="X572" s="951"/>
      <c r="Y572" s="951"/>
      <c r="AD572" s="947"/>
    </row>
    <row r="573" spans="1:30" thickBot="1" x14ac:dyDescent="0.35">
      <c r="A573" s="1007"/>
      <c r="B573" s="951"/>
      <c r="C573" s="985"/>
      <c r="D573" s="951"/>
      <c r="E573" s="951"/>
      <c r="F573" s="951"/>
      <c r="G573" s="951"/>
      <c r="H573" s="951"/>
      <c r="I573" s="951"/>
      <c r="J573" s="951"/>
      <c r="K573" s="951"/>
      <c r="L573" s="951"/>
      <c r="M573" s="951"/>
      <c r="N573" s="951"/>
      <c r="O573" s="951"/>
      <c r="P573" s="951"/>
      <c r="Q573" s="951"/>
      <c r="R573" s="951"/>
      <c r="S573" s="951"/>
      <c r="T573" s="951"/>
      <c r="U573" s="951"/>
      <c r="V573" s="951"/>
      <c r="W573" s="951"/>
      <c r="X573" s="951"/>
      <c r="Y573" s="951"/>
      <c r="AD573" s="947"/>
    </row>
    <row r="574" spans="1:30" thickBot="1" x14ac:dyDescent="0.35">
      <c r="A574" s="1007"/>
      <c r="B574" s="951"/>
      <c r="C574" s="985"/>
      <c r="D574" s="951"/>
      <c r="E574" s="951"/>
      <c r="F574" s="951"/>
      <c r="G574" s="951"/>
      <c r="H574" s="951"/>
      <c r="I574" s="951"/>
      <c r="J574" s="951"/>
      <c r="K574" s="951"/>
      <c r="L574" s="951"/>
      <c r="M574" s="951"/>
      <c r="N574" s="951"/>
      <c r="O574" s="951"/>
      <c r="P574" s="951"/>
      <c r="Q574" s="951"/>
      <c r="R574" s="951"/>
      <c r="S574" s="951"/>
      <c r="T574" s="951"/>
      <c r="U574" s="951"/>
      <c r="V574" s="951"/>
      <c r="W574" s="951"/>
      <c r="X574" s="951"/>
      <c r="Y574" s="951"/>
      <c r="AD574" s="947"/>
    </row>
    <row r="575" spans="1:30" thickBot="1" x14ac:dyDescent="0.35">
      <c r="A575" s="1007"/>
      <c r="B575" s="951"/>
      <c r="C575" s="985"/>
      <c r="D575" s="951"/>
      <c r="E575" s="951"/>
      <c r="F575" s="951"/>
      <c r="G575" s="951"/>
      <c r="H575" s="951"/>
      <c r="I575" s="951"/>
      <c r="J575" s="951"/>
      <c r="K575" s="951"/>
      <c r="L575" s="951"/>
      <c r="M575" s="951"/>
      <c r="N575" s="951"/>
      <c r="O575" s="951"/>
      <c r="P575" s="951"/>
      <c r="Q575" s="951"/>
      <c r="R575" s="951"/>
      <c r="S575" s="951"/>
      <c r="T575" s="951"/>
      <c r="U575" s="951"/>
      <c r="V575" s="951"/>
      <c r="W575" s="951"/>
      <c r="X575" s="951"/>
      <c r="Y575" s="951"/>
      <c r="AD575" s="947"/>
    </row>
    <row r="576" spans="1:30" thickBot="1" x14ac:dyDescent="0.35">
      <c r="A576" s="1007"/>
      <c r="B576" s="951"/>
      <c r="C576" s="985"/>
      <c r="D576" s="951"/>
      <c r="E576" s="951"/>
      <c r="F576" s="951"/>
      <c r="G576" s="951"/>
      <c r="H576" s="951"/>
      <c r="I576" s="951"/>
      <c r="J576" s="951"/>
      <c r="K576" s="951"/>
      <c r="L576" s="951"/>
      <c r="M576" s="951"/>
      <c r="N576" s="951"/>
      <c r="O576" s="951"/>
      <c r="P576" s="951"/>
      <c r="Q576" s="951"/>
      <c r="R576" s="951"/>
      <c r="S576" s="951"/>
      <c r="T576" s="951"/>
      <c r="U576" s="951"/>
      <c r="V576" s="951"/>
      <c r="W576" s="951"/>
      <c r="X576" s="951"/>
      <c r="Y576" s="951"/>
      <c r="AD576" s="947"/>
    </row>
    <row r="577" spans="1:30" thickBot="1" x14ac:dyDescent="0.35">
      <c r="A577" s="1007"/>
      <c r="B577" s="951"/>
      <c r="C577" s="985"/>
      <c r="D577" s="951"/>
      <c r="E577" s="951"/>
      <c r="F577" s="951"/>
      <c r="G577" s="951"/>
      <c r="H577" s="951"/>
      <c r="I577" s="951"/>
      <c r="J577" s="951"/>
      <c r="K577" s="951"/>
      <c r="L577" s="951"/>
      <c r="M577" s="951"/>
      <c r="N577" s="951"/>
      <c r="O577" s="951"/>
      <c r="P577" s="951"/>
      <c r="Q577" s="951"/>
      <c r="R577" s="951"/>
      <c r="S577" s="951"/>
      <c r="T577" s="951"/>
      <c r="U577" s="951"/>
      <c r="V577" s="951"/>
      <c r="W577" s="951"/>
      <c r="X577" s="951"/>
      <c r="Y577" s="951"/>
      <c r="AD577" s="947"/>
    </row>
    <row r="578" spans="1:30" thickBot="1" x14ac:dyDescent="0.35">
      <c r="A578" s="1007"/>
      <c r="B578" s="951"/>
      <c r="C578" s="985"/>
      <c r="D578" s="951"/>
      <c r="E578" s="951"/>
      <c r="F578" s="951"/>
      <c r="G578" s="951"/>
      <c r="H578" s="951"/>
      <c r="I578" s="951"/>
      <c r="J578" s="951"/>
      <c r="K578" s="951"/>
      <c r="L578" s="951"/>
      <c r="M578" s="951"/>
      <c r="N578" s="951"/>
      <c r="O578" s="951"/>
      <c r="P578" s="951"/>
      <c r="Q578" s="951"/>
      <c r="R578" s="951"/>
      <c r="S578" s="951"/>
      <c r="T578" s="951"/>
      <c r="U578" s="951"/>
      <c r="V578" s="951"/>
      <c r="W578" s="951"/>
      <c r="X578" s="951"/>
      <c r="Y578" s="951"/>
      <c r="AD578" s="947"/>
    </row>
    <row r="579" spans="1:30" thickBot="1" x14ac:dyDescent="0.35">
      <c r="A579" s="1007"/>
      <c r="B579" s="951"/>
      <c r="C579" s="985"/>
      <c r="D579" s="951"/>
      <c r="E579" s="951"/>
      <c r="F579" s="951"/>
      <c r="G579" s="951"/>
      <c r="H579" s="951"/>
      <c r="I579" s="951"/>
      <c r="J579" s="951"/>
      <c r="K579" s="951"/>
      <c r="L579" s="951"/>
      <c r="M579" s="951"/>
      <c r="N579" s="951"/>
      <c r="O579" s="951"/>
      <c r="P579" s="951"/>
      <c r="Q579" s="951"/>
      <c r="R579" s="951"/>
      <c r="S579" s="951"/>
      <c r="T579" s="951"/>
      <c r="U579" s="951"/>
      <c r="V579" s="951"/>
      <c r="W579" s="951"/>
      <c r="X579" s="951"/>
      <c r="Y579" s="951"/>
      <c r="AD579" s="947"/>
    </row>
    <row r="580" spans="1:30" thickBot="1" x14ac:dyDescent="0.35">
      <c r="A580" s="1007"/>
      <c r="B580" s="951"/>
      <c r="C580" s="985"/>
      <c r="D580" s="951"/>
      <c r="E580" s="951"/>
      <c r="F580" s="951"/>
      <c r="G580" s="951"/>
      <c r="H580" s="951"/>
      <c r="I580" s="951"/>
      <c r="J580" s="951"/>
      <c r="K580" s="951"/>
      <c r="L580" s="951"/>
      <c r="M580" s="951"/>
      <c r="N580" s="951"/>
      <c r="O580" s="951"/>
      <c r="P580" s="951"/>
      <c r="Q580" s="951"/>
      <c r="R580" s="951"/>
      <c r="S580" s="951"/>
      <c r="T580" s="951"/>
      <c r="U580" s="951"/>
      <c r="V580" s="951"/>
      <c r="W580" s="951"/>
      <c r="X580" s="951"/>
      <c r="Y580" s="951"/>
      <c r="AD580" s="947"/>
    </row>
    <row r="581" spans="1:30" thickBot="1" x14ac:dyDescent="0.35">
      <c r="A581" s="1007"/>
      <c r="B581" s="951"/>
      <c r="C581" s="985"/>
      <c r="D581" s="951"/>
      <c r="E581" s="951"/>
      <c r="F581" s="951"/>
      <c r="G581" s="951"/>
      <c r="H581" s="951"/>
      <c r="I581" s="951"/>
      <c r="J581" s="951"/>
      <c r="K581" s="951"/>
      <c r="L581" s="951"/>
      <c r="M581" s="951"/>
      <c r="N581" s="951"/>
      <c r="O581" s="951"/>
      <c r="P581" s="951"/>
      <c r="Q581" s="951"/>
      <c r="R581" s="951"/>
      <c r="S581" s="951"/>
      <c r="T581" s="951"/>
      <c r="U581" s="951"/>
      <c r="V581" s="951"/>
      <c r="W581" s="951"/>
      <c r="X581" s="951"/>
      <c r="Y581" s="951"/>
      <c r="AD581" s="947"/>
    </row>
    <row r="582" spans="1:30" thickBot="1" x14ac:dyDescent="0.35">
      <c r="A582" s="1007"/>
      <c r="B582" s="951"/>
      <c r="C582" s="985"/>
      <c r="D582" s="951"/>
      <c r="E582" s="951"/>
      <c r="F582" s="951"/>
      <c r="G582" s="951"/>
      <c r="H582" s="951"/>
      <c r="I582" s="951"/>
      <c r="J582" s="951"/>
      <c r="K582" s="951"/>
      <c r="L582" s="951"/>
      <c r="M582" s="951"/>
      <c r="N582" s="951"/>
      <c r="O582" s="951"/>
      <c r="P582" s="951"/>
      <c r="Q582" s="951"/>
      <c r="R582" s="951"/>
      <c r="S582" s="951"/>
      <c r="T582" s="951"/>
      <c r="U582" s="951"/>
      <c r="V582" s="951"/>
      <c r="W582" s="951"/>
      <c r="X582" s="951"/>
      <c r="Y582" s="951"/>
      <c r="AD582" s="947"/>
    </row>
    <row r="583" spans="1:30" thickBot="1" x14ac:dyDescent="0.35">
      <c r="A583" s="1007"/>
      <c r="B583" s="951"/>
      <c r="C583" s="985"/>
      <c r="D583" s="951"/>
      <c r="E583" s="951"/>
      <c r="F583" s="951"/>
      <c r="G583" s="951"/>
      <c r="H583" s="951"/>
      <c r="I583" s="951"/>
      <c r="J583" s="951"/>
      <c r="K583" s="951"/>
      <c r="L583" s="951"/>
      <c r="M583" s="951"/>
      <c r="N583" s="951"/>
      <c r="O583" s="951"/>
      <c r="P583" s="951"/>
      <c r="Q583" s="951"/>
      <c r="R583" s="951"/>
      <c r="S583" s="951"/>
      <c r="T583" s="951"/>
      <c r="U583" s="951"/>
      <c r="V583" s="951"/>
      <c r="W583" s="951"/>
      <c r="X583" s="951"/>
      <c r="Y583" s="951"/>
      <c r="AD583" s="947"/>
    </row>
    <row r="584" spans="1:30" thickBot="1" x14ac:dyDescent="0.35">
      <c r="A584" s="1007"/>
      <c r="B584" s="951"/>
      <c r="C584" s="985"/>
      <c r="D584" s="951"/>
      <c r="E584" s="951"/>
      <c r="F584" s="951"/>
      <c r="G584" s="951"/>
      <c r="H584" s="951"/>
      <c r="I584" s="951"/>
      <c r="J584" s="951"/>
      <c r="K584" s="951"/>
      <c r="L584" s="951"/>
      <c r="M584" s="951"/>
      <c r="N584" s="951"/>
      <c r="O584" s="951"/>
      <c r="P584" s="951"/>
      <c r="Q584" s="951"/>
      <c r="R584" s="951"/>
      <c r="S584" s="951"/>
      <c r="T584" s="951"/>
      <c r="U584" s="951"/>
      <c r="V584" s="951"/>
      <c r="W584" s="951"/>
      <c r="X584" s="951"/>
      <c r="Y584" s="951"/>
      <c r="AD584" s="947"/>
    </row>
    <row r="585" spans="1:30" thickBot="1" x14ac:dyDescent="0.35">
      <c r="A585" s="1007"/>
      <c r="B585" s="951"/>
      <c r="C585" s="985"/>
      <c r="D585" s="951"/>
      <c r="E585" s="951"/>
      <c r="F585" s="951"/>
      <c r="G585" s="951"/>
      <c r="H585" s="951"/>
      <c r="I585" s="951"/>
      <c r="J585" s="951"/>
      <c r="K585" s="951"/>
      <c r="L585" s="951"/>
      <c r="M585" s="951"/>
      <c r="N585" s="951"/>
      <c r="O585" s="951"/>
      <c r="P585" s="951"/>
      <c r="Q585" s="951"/>
      <c r="R585" s="951"/>
      <c r="S585" s="951"/>
      <c r="T585" s="951"/>
      <c r="U585" s="951"/>
      <c r="V585" s="951"/>
      <c r="W585" s="951"/>
      <c r="X585" s="951"/>
      <c r="Y585" s="951"/>
      <c r="AD585" s="947"/>
    </row>
    <row r="586" spans="1:30" thickBot="1" x14ac:dyDescent="0.35">
      <c r="A586" s="1007"/>
      <c r="B586" s="951"/>
      <c r="C586" s="985"/>
      <c r="D586" s="951"/>
      <c r="E586" s="951"/>
      <c r="F586" s="951"/>
      <c r="G586" s="951"/>
      <c r="H586" s="951"/>
      <c r="I586" s="951"/>
      <c r="J586" s="951"/>
      <c r="K586" s="951"/>
      <c r="L586" s="951"/>
      <c r="M586" s="951"/>
      <c r="N586" s="951"/>
      <c r="O586" s="951"/>
      <c r="P586" s="951"/>
      <c r="Q586" s="951"/>
      <c r="R586" s="951"/>
      <c r="S586" s="951"/>
      <c r="T586" s="951"/>
      <c r="U586" s="951"/>
      <c r="V586" s="951"/>
      <c r="W586" s="951"/>
      <c r="X586" s="951"/>
      <c r="Y586" s="951"/>
      <c r="AD586" s="947"/>
    </row>
    <row r="587" spans="1:30" thickBot="1" x14ac:dyDescent="0.35">
      <c r="A587" s="1007"/>
      <c r="B587" s="951"/>
      <c r="C587" s="985"/>
      <c r="D587" s="951"/>
      <c r="E587" s="951"/>
      <c r="F587" s="951"/>
      <c r="G587" s="951"/>
      <c r="H587" s="951"/>
      <c r="I587" s="951"/>
      <c r="J587" s="951"/>
      <c r="K587" s="951"/>
      <c r="L587" s="951"/>
      <c r="M587" s="951"/>
      <c r="N587" s="951"/>
      <c r="O587" s="951"/>
      <c r="P587" s="951"/>
      <c r="Q587" s="951"/>
      <c r="R587" s="951"/>
      <c r="S587" s="951"/>
      <c r="T587" s="951"/>
      <c r="U587" s="951"/>
      <c r="V587" s="951"/>
      <c r="W587" s="951"/>
      <c r="X587" s="951"/>
      <c r="Y587" s="951"/>
      <c r="AD587" s="947"/>
    </row>
    <row r="588" spans="1:30" thickBot="1" x14ac:dyDescent="0.35">
      <c r="A588" s="1007"/>
      <c r="B588" s="951"/>
      <c r="C588" s="985"/>
      <c r="D588" s="951"/>
      <c r="E588" s="951"/>
      <c r="F588" s="951"/>
      <c r="G588" s="951"/>
      <c r="H588" s="951"/>
      <c r="I588" s="951"/>
      <c r="J588" s="951"/>
      <c r="K588" s="951"/>
      <c r="L588" s="951"/>
      <c r="M588" s="951"/>
      <c r="N588" s="951"/>
      <c r="O588" s="951"/>
      <c r="P588" s="951"/>
      <c r="Q588" s="951"/>
      <c r="R588" s="951"/>
      <c r="S588" s="951"/>
      <c r="T588" s="951"/>
      <c r="U588" s="951"/>
      <c r="V588" s="951"/>
      <c r="W588" s="951"/>
      <c r="X588" s="951"/>
      <c r="Y588" s="951"/>
      <c r="AD588" s="947"/>
    </row>
    <row r="589" spans="1:30" thickBot="1" x14ac:dyDescent="0.35">
      <c r="A589" s="1007"/>
      <c r="B589" s="951"/>
      <c r="C589" s="985"/>
      <c r="D589" s="951"/>
      <c r="E589" s="951"/>
      <c r="F589" s="951"/>
      <c r="G589" s="951"/>
      <c r="H589" s="951"/>
      <c r="I589" s="951"/>
      <c r="J589" s="951"/>
      <c r="K589" s="951"/>
      <c r="L589" s="951"/>
      <c r="M589" s="951"/>
      <c r="N589" s="951"/>
      <c r="O589" s="951"/>
      <c r="P589" s="951"/>
      <c r="Q589" s="951"/>
      <c r="R589" s="951"/>
      <c r="S589" s="951"/>
      <c r="T589" s="951"/>
      <c r="U589" s="951"/>
      <c r="V589" s="951"/>
      <c r="W589" s="951"/>
      <c r="X589" s="951"/>
      <c r="Y589" s="951"/>
      <c r="AD589" s="947"/>
    </row>
    <row r="590" spans="1:30" thickBot="1" x14ac:dyDescent="0.35">
      <c r="A590" s="1007"/>
      <c r="B590" s="951"/>
      <c r="C590" s="985"/>
      <c r="D590" s="951"/>
      <c r="E590" s="951"/>
      <c r="F590" s="951"/>
      <c r="G590" s="951"/>
      <c r="H590" s="951"/>
      <c r="I590" s="951"/>
      <c r="J590" s="951"/>
      <c r="K590" s="951"/>
      <c r="L590" s="951"/>
      <c r="M590" s="951"/>
      <c r="N590" s="951"/>
      <c r="O590" s="951"/>
      <c r="P590" s="951"/>
      <c r="Q590" s="951"/>
      <c r="R590" s="951"/>
      <c r="S590" s="951"/>
      <c r="T590" s="951"/>
      <c r="U590" s="951"/>
      <c r="V590" s="951"/>
      <c r="W590" s="951"/>
      <c r="X590" s="951"/>
      <c r="Y590" s="951"/>
      <c r="AD590" s="947"/>
    </row>
    <row r="591" spans="1:30" thickBot="1" x14ac:dyDescent="0.35">
      <c r="A591" s="1007"/>
      <c r="B591" s="951"/>
      <c r="C591" s="985"/>
      <c r="D591" s="951"/>
      <c r="E591" s="951"/>
      <c r="F591" s="951"/>
      <c r="G591" s="951"/>
      <c r="H591" s="951"/>
      <c r="I591" s="951"/>
      <c r="J591" s="951"/>
      <c r="K591" s="951"/>
      <c r="L591" s="951"/>
      <c r="M591" s="951"/>
      <c r="N591" s="951"/>
      <c r="O591" s="951"/>
      <c r="P591" s="951"/>
      <c r="Q591" s="951"/>
      <c r="R591" s="951"/>
      <c r="S591" s="951"/>
      <c r="T591" s="951"/>
      <c r="U591" s="951"/>
      <c r="V591" s="951"/>
      <c r="W591" s="951"/>
      <c r="X591" s="951"/>
      <c r="Y591" s="951"/>
      <c r="AD591" s="947"/>
    </row>
    <row r="592" spans="1:30" thickBot="1" x14ac:dyDescent="0.35">
      <c r="A592" s="1007"/>
      <c r="B592" s="951"/>
      <c r="C592" s="985"/>
      <c r="D592" s="951"/>
      <c r="E592" s="951"/>
      <c r="F592" s="951"/>
      <c r="G592" s="951"/>
      <c r="H592" s="951"/>
      <c r="I592" s="951"/>
      <c r="J592" s="951"/>
      <c r="K592" s="951"/>
      <c r="L592" s="951"/>
      <c r="M592" s="951"/>
      <c r="N592" s="951"/>
      <c r="O592" s="951"/>
      <c r="P592" s="951"/>
      <c r="Q592" s="951"/>
      <c r="R592" s="951"/>
      <c r="S592" s="951"/>
      <c r="T592" s="951"/>
      <c r="U592" s="951"/>
      <c r="V592" s="951"/>
      <c r="W592" s="951"/>
      <c r="X592" s="951"/>
      <c r="Y592" s="951"/>
      <c r="AD592" s="947"/>
    </row>
    <row r="593" spans="1:30" thickBot="1" x14ac:dyDescent="0.35">
      <c r="A593" s="1007"/>
      <c r="B593" s="951"/>
      <c r="C593" s="985"/>
      <c r="D593" s="951"/>
      <c r="E593" s="951"/>
      <c r="F593" s="951"/>
      <c r="G593" s="951"/>
      <c r="H593" s="951"/>
      <c r="I593" s="951"/>
      <c r="J593" s="951"/>
      <c r="K593" s="951"/>
      <c r="L593" s="951"/>
      <c r="M593" s="951"/>
      <c r="N593" s="951"/>
      <c r="O593" s="951"/>
      <c r="P593" s="951"/>
      <c r="Q593" s="951"/>
      <c r="R593" s="951"/>
      <c r="S593" s="951"/>
      <c r="T593" s="951"/>
      <c r="U593" s="951"/>
      <c r="V593" s="951"/>
      <c r="W593" s="951"/>
      <c r="X593" s="951"/>
      <c r="Y593" s="951"/>
      <c r="AD593" s="947"/>
    </row>
    <row r="594" spans="1:30" thickBot="1" x14ac:dyDescent="0.35">
      <c r="A594" s="1007"/>
      <c r="B594" s="951"/>
      <c r="C594" s="985"/>
      <c r="D594" s="951"/>
      <c r="E594" s="951"/>
      <c r="F594" s="951"/>
      <c r="G594" s="951"/>
      <c r="H594" s="951"/>
      <c r="I594" s="951"/>
      <c r="J594" s="951"/>
      <c r="K594" s="951"/>
      <c r="L594" s="951"/>
      <c r="M594" s="951"/>
      <c r="N594" s="951"/>
      <c r="O594" s="951"/>
      <c r="P594" s="951"/>
      <c r="Q594" s="951"/>
      <c r="R594" s="951"/>
      <c r="S594" s="951"/>
      <c r="T594" s="951"/>
      <c r="U594" s="951"/>
      <c r="V594" s="951"/>
      <c r="W594" s="951"/>
      <c r="X594" s="951"/>
      <c r="Y594" s="951"/>
      <c r="AD594" s="947"/>
    </row>
    <row r="595" spans="1:30" thickBot="1" x14ac:dyDescent="0.35">
      <c r="A595" s="1007"/>
      <c r="B595" s="951"/>
      <c r="C595" s="985"/>
      <c r="D595" s="951"/>
      <c r="E595" s="951"/>
      <c r="F595" s="951"/>
      <c r="G595" s="951"/>
      <c r="H595" s="951"/>
      <c r="I595" s="951"/>
      <c r="J595" s="951"/>
      <c r="K595" s="951"/>
      <c r="L595" s="951"/>
      <c r="M595" s="951"/>
      <c r="N595" s="951"/>
      <c r="O595" s="951"/>
      <c r="P595" s="951"/>
      <c r="Q595" s="951"/>
      <c r="R595" s="951"/>
      <c r="S595" s="951"/>
      <c r="T595" s="951"/>
      <c r="U595" s="951"/>
      <c r="V595" s="951"/>
      <c r="W595" s="951"/>
      <c r="X595" s="951"/>
      <c r="Y595" s="951"/>
      <c r="AD595" s="947"/>
    </row>
    <row r="596" spans="1:30" thickBot="1" x14ac:dyDescent="0.35">
      <c r="A596" s="1007"/>
      <c r="B596" s="951"/>
      <c r="C596" s="985"/>
      <c r="D596" s="951"/>
      <c r="E596" s="951"/>
      <c r="F596" s="951"/>
      <c r="G596" s="951"/>
      <c r="H596" s="951"/>
      <c r="I596" s="951"/>
      <c r="J596" s="951"/>
      <c r="K596" s="951"/>
      <c r="L596" s="951"/>
      <c r="M596" s="951"/>
      <c r="N596" s="951"/>
      <c r="O596" s="951"/>
      <c r="P596" s="951"/>
      <c r="Q596" s="951"/>
      <c r="R596" s="951"/>
      <c r="S596" s="951"/>
      <c r="T596" s="951"/>
      <c r="U596" s="951"/>
      <c r="V596" s="951"/>
      <c r="W596" s="951"/>
      <c r="X596" s="951"/>
      <c r="Y596" s="951"/>
      <c r="AD596" s="947"/>
    </row>
    <row r="597" spans="1:30" thickBot="1" x14ac:dyDescent="0.35">
      <c r="A597" s="1007"/>
      <c r="B597" s="951"/>
      <c r="C597" s="985"/>
      <c r="D597" s="951"/>
      <c r="E597" s="951"/>
      <c r="F597" s="951"/>
      <c r="G597" s="951"/>
      <c r="H597" s="951"/>
      <c r="I597" s="951"/>
      <c r="J597" s="951"/>
      <c r="K597" s="951"/>
      <c r="L597" s="951"/>
      <c r="M597" s="951"/>
      <c r="N597" s="951"/>
      <c r="O597" s="951"/>
      <c r="P597" s="951"/>
      <c r="Q597" s="951"/>
      <c r="R597" s="951"/>
      <c r="S597" s="951"/>
      <c r="T597" s="951"/>
      <c r="U597" s="951"/>
      <c r="V597" s="951"/>
      <c r="W597" s="951"/>
      <c r="X597" s="951"/>
      <c r="Y597" s="951"/>
      <c r="AD597" s="947"/>
    </row>
    <row r="598" spans="1:30" thickBot="1" x14ac:dyDescent="0.35">
      <c r="A598" s="1007"/>
      <c r="B598" s="951"/>
      <c r="C598" s="985"/>
      <c r="D598" s="951"/>
      <c r="E598" s="951"/>
      <c r="F598" s="951"/>
      <c r="G598" s="951"/>
      <c r="H598" s="951"/>
      <c r="I598" s="951"/>
      <c r="J598" s="951"/>
      <c r="K598" s="951"/>
      <c r="L598" s="951"/>
      <c r="M598" s="951"/>
      <c r="N598" s="951"/>
      <c r="O598" s="951"/>
      <c r="P598" s="951"/>
      <c r="Q598" s="951"/>
      <c r="R598" s="951"/>
      <c r="S598" s="951"/>
      <c r="T598" s="951"/>
      <c r="U598" s="951"/>
      <c r="V598" s="951"/>
      <c r="W598" s="951"/>
      <c r="X598" s="951"/>
      <c r="Y598" s="951"/>
      <c r="AD598" s="947"/>
    </row>
    <row r="599" spans="1:30" thickBot="1" x14ac:dyDescent="0.35">
      <c r="A599" s="1007"/>
      <c r="B599" s="951"/>
      <c r="C599" s="985"/>
      <c r="D599" s="951"/>
      <c r="E599" s="951"/>
      <c r="F599" s="951"/>
      <c r="G599" s="951"/>
      <c r="H599" s="951"/>
      <c r="I599" s="951"/>
      <c r="J599" s="951"/>
      <c r="K599" s="951"/>
      <c r="L599" s="951"/>
      <c r="M599" s="951"/>
      <c r="N599" s="951"/>
      <c r="O599" s="951"/>
      <c r="P599" s="951"/>
      <c r="Q599" s="951"/>
      <c r="R599" s="951"/>
      <c r="S599" s="951"/>
      <c r="T599" s="951"/>
      <c r="U599" s="951"/>
      <c r="V599" s="951"/>
      <c r="W599" s="951"/>
      <c r="X599" s="951"/>
      <c r="Y599" s="951"/>
      <c r="AD599" s="947"/>
    </row>
    <row r="600" spans="1:30" thickBot="1" x14ac:dyDescent="0.35">
      <c r="A600" s="1007"/>
      <c r="B600" s="951"/>
      <c r="C600" s="985"/>
      <c r="D600" s="951"/>
      <c r="E600" s="951"/>
      <c r="F600" s="951"/>
      <c r="G600" s="951"/>
      <c r="H600" s="951"/>
      <c r="I600" s="951"/>
      <c r="J600" s="951"/>
      <c r="K600" s="951"/>
      <c r="L600" s="951"/>
      <c r="M600" s="951"/>
      <c r="N600" s="951"/>
      <c r="O600" s="951"/>
      <c r="P600" s="951"/>
      <c r="Q600" s="951"/>
      <c r="R600" s="951"/>
      <c r="S600" s="951"/>
      <c r="T600" s="951"/>
      <c r="U600" s="951"/>
      <c r="V600" s="951"/>
      <c r="W600" s="951"/>
      <c r="X600" s="951"/>
      <c r="Y600" s="951"/>
      <c r="AD600" s="947"/>
    </row>
    <row r="601" spans="1:30" thickBot="1" x14ac:dyDescent="0.35">
      <c r="A601" s="1007"/>
      <c r="B601" s="951"/>
      <c r="C601" s="985"/>
      <c r="D601" s="951"/>
      <c r="E601" s="951"/>
      <c r="F601" s="951"/>
      <c r="G601" s="951"/>
      <c r="H601" s="951"/>
      <c r="I601" s="951"/>
      <c r="J601" s="951"/>
      <c r="K601" s="951"/>
      <c r="L601" s="951"/>
      <c r="M601" s="951"/>
      <c r="N601" s="951"/>
      <c r="O601" s="951"/>
      <c r="P601" s="951"/>
      <c r="Q601" s="951"/>
      <c r="R601" s="951"/>
      <c r="S601" s="951"/>
      <c r="T601" s="951"/>
      <c r="U601" s="951"/>
      <c r="V601" s="951"/>
      <c r="W601" s="951"/>
      <c r="X601" s="951"/>
      <c r="Y601" s="951"/>
      <c r="AD601" s="947"/>
    </row>
    <row r="602" spans="1:30" thickBot="1" x14ac:dyDescent="0.35">
      <c r="A602" s="1007"/>
      <c r="B602" s="951"/>
      <c r="C602" s="985"/>
      <c r="D602" s="951"/>
      <c r="E602" s="951"/>
      <c r="F602" s="951"/>
      <c r="G602" s="951"/>
      <c r="H602" s="951"/>
      <c r="I602" s="951"/>
      <c r="J602" s="951"/>
      <c r="K602" s="951"/>
      <c r="L602" s="951"/>
      <c r="M602" s="951"/>
      <c r="N602" s="951"/>
      <c r="O602" s="951"/>
      <c r="P602" s="951"/>
      <c r="Q602" s="951"/>
      <c r="R602" s="951"/>
      <c r="S602" s="951"/>
      <c r="T602" s="951"/>
      <c r="U602" s="951"/>
      <c r="V602" s="951"/>
      <c r="W602" s="951"/>
      <c r="X602" s="951"/>
      <c r="Y602" s="951"/>
      <c r="AD602" s="947"/>
    </row>
    <row r="603" spans="1:30" thickBot="1" x14ac:dyDescent="0.35">
      <c r="A603" s="1007"/>
      <c r="B603" s="951"/>
      <c r="C603" s="985"/>
      <c r="D603" s="951"/>
      <c r="E603" s="951"/>
      <c r="F603" s="951"/>
      <c r="G603" s="951"/>
      <c r="H603" s="951"/>
      <c r="I603" s="951"/>
      <c r="J603" s="951"/>
      <c r="K603" s="951"/>
      <c r="L603" s="951"/>
      <c r="M603" s="951"/>
      <c r="N603" s="951"/>
      <c r="O603" s="951"/>
      <c r="P603" s="951"/>
      <c r="Q603" s="951"/>
      <c r="R603" s="951"/>
      <c r="S603" s="951"/>
      <c r="T603" s="951"/>
      <c r="U603" s="951"/>
      <c r="V603" s="951"/>
      <c r="W603" s="951"/>
      <c r="X603" s="951"/>
      <c r="Y603" s="951"/>
      <c r="AD603" s="947"/>
    </row>
    <row r="604" spans="1:30" thickBot="1" x14ac:dyDescent="0.35">
      <c r="A604" s="1007"/>
      <c r="B604" s="951"/>
      <c r="C604" s="985"/>
      <c r="D604" s="951"/>
      <c r="E604" s="951"/>
      <c r="F604" s="951"/>
      <c r="G604" s="951"/>
      <c r="H604" s="951"/>
      <c r="I604" s="951"/>
      <c r="J604" s="951"/>
      <c r="K604" s="951"/>
      <c r="L604" s="951"/>
      <c r="M604" s="951"/>
      <c r="N604" s="951"/>
      <c r="O604" s="951"/>
      <c r="P604" s="951"/>
      <c r="Q604" s="951"/>
      <c r="R604" s="951"/>
      <c r="S604" s="951"/>
      <c r="T604" s="951"/>
      <c r="U604" s="951"/>
      <c r="V604" s="951"/>
      <c r="W604" s="951"/>
      <c r="X604" s="951"/>
      <c r="Y604" s="951"/>
      <c r="AD604" s="947"/>
    </row>
    <row r="605" spans="1:30" thickBot="1" x14ac:dyDescent="0.35">
      <c r="A605" s="1007"/>
      <c r="B605" s="951"/>
      <c r="C605" s="985"/>
      <c r="D605" s="951"/>
      <c r="E605" s="951"/>
      <c r="F605" s="951"/>
      <c r="G605" s="951"/>
      <c r="H605" s="951"/>
      <c r="I605" s="951"/>
      <c r="J605" s="951"/>
      <c r="K605" s="951"/>
      <c r="L605" s="951"/>
      <c r="M605" s="951"/>
      <c r="N605" s="951"/>
      <c r="O605" s="951"/>
      <c r="P605" s="951"/>
      <c r="Q605" s="951"/>
      <c r="R605" s="951"/>
      <c r="S605" s="951"/>
      <c r="T605" s="951"/>
      <c r="U605" s="951"/>
      <c r="V605" s="951"/>
      <c r="W605" s="951"/>
      <c r="X605" s="951"/>
      <c r="Y605" s="951"/>
      <c r="AD605" s="947"/>
    </row>
    <row r="606" spans="1:30" thickBot="1" x14ac:dyDescent="0.35">
      <c r="A606" s="1007"/>
      <c r="B606" s="951"/>
      <c r="C606" s="985"/>
      <c r="D606" s="951"/>
      <c r="E606" s="951"/>
      <c r="F606" s="951"/>
      <c r="G606" s="951"/>
      <c r="H606" s="951"/>
      <c r="I606" s="951"/>
      <c r="J606" s="951"/>
      <c r="K606" s="951"/>
      <c r="L606" s="951"/>
      <c r="M606" s="951"/>
      <c r="N606" s="951"/>
      <c r="O606" s="951"/>
      <c r="P606" s="951"/>
      <c r="Q606" s="951"/>
      <c r="R606" s="951"/>
      <c r="S606" s="951"/>
      <c r="T606" s="951"/>
      <c r="U606" s="951"/>
      <c r="V606" s="951"/>
      <c r="W606" s="951"/>
      <c r="X606" s="951"/>
      <c r="Y606" s="951"/>
      <c r="AD606" s="947"/>
    </row>
    <row r="607" spans="1:30" thickBot="1" x14ac:dyDescent="0.35">
      <c r="A607" s="1007"/>
      <c r="B607" s="951"/>
      <c r="C607" s="985"/>
      <c r="D607" s="951"/>
      <c r="E607" s="951"/>
      <c r="F607" s="951"/>
      <c r="G607" s="951"/>
      <c r="H607" s="951"/>
      <c r="I607" s="951"/>
      <c r="J607" s="951"/>
      <c r="K607" s="951"/>
      <c r="L607" s="951"/>
      <c r="M607" s="951"/>
      <c r="N607" s="951"/>
      <c r="O607" s="951"/>
      <c r="P607" s="951"/>
      <c r="Q607" s="951"/>
      <c r="R607" s="951"/>
      <c r="S607" s="951"/>
      <c r="T607" s="951"/>
      <c r="U607" s="951"/>
      <c r="V607" s="951"/>
      <c r="W607" s="951"/>
      <c r="X607" s="951"/>
      <c r="Y607" s="951"/>
      <c r="AD607" s="947"/>
    </row>
    <row r="608" spans="1:30" thickBot="1" x14ac:dyDescent="0.35">
      <c r="A608" s="1007"/>
      <c r="B608" s="951"/>
      <c r="C608" s="985"/>
      <c r="D608" s="951"/>
      <c r="E608" s="951"/>
      <c r="F608" s="951"/>
      <c r="G608" s="951"/>
      <c r="H608" s="951"/>
      <c r="I608" s="951"/>
      <c r="J608" s="951"/>
      <c r="K608" s="951"/>
      <c r="L608" s="951"/>
      <c r="M608" s="951"/>
      <c r="N608" s="951"/>
      <c r="O608" s="951"/>
      <c r="P608" s="951"/>
      <c r="Q608" s="951"/>
      <c r="R608" s="951"/>
      <c r="S608" s="951"/>
      <c r="T608" s="951"/>
      <c r="U608" s="951"/>
      <c r="V608" s="951"/>
      <c r="W608" s="951"/>
      <c r="X608" s="951"/>
      <c r="Y608" s="951"/>
      <c r="AD608" s="947"/>
    </row>
    <row r="609" spans="1:30" thickBot="1" x14ac:dyDescent="0.35">
      <c r="A609" s="1007"/>
      <c r="B609" s="951"/>
      <c r="C609" s="985"/>
      <c r="D609" s="951"/>
      <c r="E609" s="951"/>
      <c r="F609" s="951"/>
      <c r="G609" s="951"/>
      <c r="H609" s="951"/>
      <c r="I609" s="951"/>
      <c r="J609" s="951"/>
      <c r="K609" s="951"/>
      <c r="L609" s="951"/>
      <c r="M609" s="951"/>
      <c r="N609" s="951"/>
      <c r="O609" s="951"/>
      <c r="P609" s="951"/>
      <c r="Q609" s="951"/>
      <c r="R609" s="951"/>
      <c r="S609" s="951"/>
      <c r="T609" s="951"/>
      <c r="U609" s="951"/>
      <c r="V609" s="951"/>
      <c r="W609" s="951"/>
      <c r="X609" s="951"/>
      <c r="Y609" s="951"/>
      <c r="AD609" s="947"/>
    </row>
    <row r="610" spans="1:30" thickBot="1" x14ac:dyDescent="0.35">
      <c r="A610" s="1007"/>
      <c r="B610" s="951"/>
      <c r="C610" s="985"/>
      <c r="D610" s="951"/>
      <c r="E610" s="951"/>
      <c r="F610" s="951"/>
      <c r="G610" s="951"/>
      <c r="H610" s="951"/>
      <c r="I610" s="951"/>
      <c r="J610" s="951"/>
      <c r="K610" s="951"/>
      <c r="L610" s="951"/>
      <c r="M610" s="951"/>
      <c r="N610" s="951"/>
      <c r="O610" s="951"/>
      <c r="P610" s="951"/>
      <c r="Q610" s="951"/>
      <c r="R610" s="951"/>
      <c r="S610" s="951"/>
      <c r="T610" s="951"/>
      <c r="U610" s="951"/>
      <c r="V610" s="951"/>
      <c r="W610" s="951"/>
      <c r="X610" s="951"/>
      <c r="Y610" s="951"/>
      <c r="AD610" s="947"/>
    </row>
    <row r="611" spans="1:30" thickBot="1" x14ac:dyDescent="0.35">
      <c r="A611" s="1007"/>
      <c r="B611" s="951"/>
      <c r="C611" s="985"/>
      <c r="D611" s="951"/>
      <c r="E611" s="951"/>
      <c r="F611" s="951"/>
      <c r="G611" s="951"/>
      <c r="H611" s="951"/>
      <c r="I611" s="951"/>
      <c r="J611" s="951"/>
      <c r="K611" s="951"/>
      <c r="L611" s="951"/>
      <c r="M611" s="951"/>
      <c r="N611" s="951"/>
      <c r="O611" s="951"/>
      <c r="P611" s="951"/>
      <c r="Q611" s="951"/>
      <c r="R611" s="951"/>
      <c r="S611" s="951"/>
      <c r="T611" s="951"/>
      <c r="U611" s="951"/>
      <c r="V611" s="951"/>
      <c r="W611" s="951"/>
      <c r="X611" s="951"/>
      <c r="Y611" s="951"/>
      <c r="AD611" s="947"/>
    </row>
    <row r="612" spans="1:30" thickBot="1" x14ac:dyDescent="0.35">
      <c r="A612" s="1007"/>
      <c r="B612" s="951"/>
      <c r="C612" s="985"/>
      <c r="D612" s="951"/>
      <c r="E612" s="951"/>
      <c r="F612" s="951"/>
      <c r="G612" s="951"/>
      <c r="H612" s="951"/>
      <c r="I612" s="951"/>
      <c r="J612" s="951"/>
      <c r="K612" s="951"/>
      <c r="L612" s="951"/>
      <c r="M612" s="951"/>
      <c r="N612" s="951"/>
      <c r="O612" s="951"/>
      <c r="P612" s="951"/>
      <c r="Q612" s="951"/>
      <c r="R612" s="951"/>
      <c r="S612" s="951"/>
      <c r="T612" s="951"/>
      <c r="U612" s="951"/>
      <c r="V612" s="951"/>
      <c r="W612" s="951"/>
      <c r="X612" s="951"/>
      <c r="Y612" s="951"/>
      <c r="AD612" s="947"/>
    </row>
    <row r="613" spans="1:30" thickBot="1" x14ac:dyDescent="0.35">
      <c r="A613" s="1007"/>
      <c r="B613" s="951"/>
      <c r="C613" s="985"/>
      <c r="D613" s="951"/>
      <c r="E613" s="951"/>
      <c r="F613" s="951"/>
      <c r="G613" s="951"/>
      <c r="H613" s="951"/>
      <c r="I613" s="951"/>
      <c r="J613" s="951"/>
      <c r="K613" s="951"/>
      <c r="L613" s="951"/>
      <c r="M613" s="951"/>
      <c r="N613" s="951"/>
      <c r="O613" s="951"/>
      <c r="P613" s="951"/>
      <c r="Q613" s="951"/>
      <c r="R613" s="951"/>
      <c r="S613" s="951"/>
      <c r="T613" s="951"/>
      <c r="U613" s="951"/>
      <c r="V613" s="951"/>
      <c r="W613" s="951"/>
      <c r="X613" s="951"/>
      <c r="Y613" s="951"/>
      <c r="AD613" s="947"/>
    </row>
    <row r="614" spans="1:30" thickBot="1" x14ac:dyDescent="0.35">
      <c r="A614" s="1007"/>
      <c r="B614" s="951"/>
      <c r="C614" s="985"/>
      <c r="D614" s="951"/>
      <c r="E614" s="951"/>
      <c r="F614" s="951"/>
      <c r="G614" s="951"/>
      <c r="H614" s="951"/>
      <c r="I614" s="951"/>
      <c r="J614" s="951"/>
      <c r="K614" s="951"/>
      <c r="L614" s="951"/>
      <c r="M614" s="951"/>
      <c r="N614" s="951"/>
      <c r="O614" s="951"/>
      <c r="P614" s="951"/>
      <c r="Q614" s="951"/>
      <c r="R614" s="951"/>
      <c r="S614" s="951"/>
      <c r="T614" s="951"/>
      <c r="U614" s="951"/>
      <c r="V614" s="951"/>
      <c r="W614" s="951"/>
      <c r="X614" s="951"/>
      <c r="Y614" s="951"/>
      <c r="AD614" s="947"/>
    </row>
    <row r="615" spans="1:30" thickBot="1" x14ac:dyDescent="0.35">
      <c r="A615" s="1007"/>
      <c r="B615" s="951"/>
      <c r="C615" s="985"/>
      <c r="D615" s="951"/>
      <c r="E615" s="951"/>
      <c r="F615" s="951"/>
      <c r="G615" s="951"/>
      <c r="H615" s="951"/>
      <c r="I615" s="951"/>
      <c r="J615" s="951"/>
      <c r="K615" s="951"/>
      <c r="L615" s="951"/>
      <c r="M615" s="951"/>
      <c r="N615" s="951"/>
      <c r="O615" s="951"/>
      <c r="P615" s="951"/>
      <c r="Q615" s="951"/>
      <c r="R615" s="951"/>
      <c r="S615" s="951"/>
      <c r="T615" s="951"/>
      <c r="U615" s="951"/>
      <c r="V615" s="951"/>
      <c r="W615" s="951"/>
      <c r="X615" s="951"/>
      <c r="Y615" s="951"/>
      <c r="AD615" s="947"/>
    </row>
    <row r="616" spans="1:30" thickBot="1" x14ac:dyDescent="0.35">
      <c r="A616" s="1007"/>
      <c r="B616" s="951"/>
      <c r="C616" s="985"/>
      <c r="D616" s="951"/>
      <c r="E616" s="951"/>
      <c r="F616" s="951"/>
      <c r="G616" s="951"/>
      <c r="H616" s="951"/>
      <c r="I616" s="951"/>
      <c r="J616" s="951"/>
      <c r="K616" s="951"/>
      <c r="L616" s="951"/>
      <c r="M616" s="951"/>
      <c r="N616" s="951"/>
      <c r="O616" s="951"/>
      <c r="P616" s="951"/>
      <c r="Q616" s="951"/>
      <c r="R616" s="951"/>
      <c r="S616" s="951"/>
      <c r="T616" s="951"/>
      <c r="U616" s="951"/>
      <c r="V616" s="951"/>
      <c r="W616" s="951"/>
      <c r="X616" s="951"/>
      <c r="Y616" s="951"/>
      <c r="AD616" s="947"/>
    </row>
    <row r="617" spans="1:30" thickBot="1" x14ac:dyDescent="0.35">
      <c r="A617" s="1007"/>
      <c r="B617" s="951"/>
      <c r="C617" s="985"/>
      <c r="D617" s="951"/>
      <c r="E617" s="951"/>
      <c r="F617" s="951"/>
      <c r="G617" s="951"/>
      <c r="H617" s="951"/>
      <c r="I617" s="951"/>
      <c r="J617" s="951"/>
      <c r="K617" s="951"/>
      <c r="L617" s="951"/>
      <c r="M617" s="951"/>
      <c r="N617" s="951"/>
      <c r="O617" s="951"/>
      <c r="P617" s="951"/>
      <c r="Q617" s="951"/>
      <c r="R617" s="951"/>
      <c r="S617" s="951"/>
      <c r="T617" s="951"/>
      <c r="U617" s="951"/>
      <c r="V617" s="951"/>
      <c r="W617" s="951"/>
      <c r="X617" s="951"/>
      <c r="Y617" s="951"/>
      <c r="AD617" s="947"/>
    </row>
    <row r="618" spans="1:30" thickBot="1" x14ac:dyDescent="0.35">
      <c r="A618" s="1007"/>
      <c r="B618" s="951"/>
      <c r="C618" s="985"/>
      <c r="D618" s="951"/>
      <c r="E618" s="951"/>
      <c r="F618" s="951"/>
      <c r="G618" s="951"/>
      <c r="H618" s="951"/>
      <c r="I618" s="951"/>
      <c r="J618" s="951"/>
      <c r="K618" s="951"/>
      <c r="L618" s="951"/>
      <c r="M618" s="951"/>
      <c r="N618" s="951"/>
      <c r="O618" s="951"/>
      <c r="P618" s="951"/>
      <c r="Q618" s="951"/>
      <c r="R618" s="951"/>
      <c r="S618" s="951"/>
      <c r="T618" s="951"/>
      <c r="U618" s="951"/>
      <c r="V618" s="951"/>
      <c r="W618" s="951"/>
      <c r="X618" s="951"/>
      <c r="Y618" s="951"/>
      <c r="AD618" s="947"/>
    </row>
    <row r="619" spans="1:30" thickBot="1" x14ac:dyDescent="0.35">
      <c r="A619" s="1007"/>
      <c r="B619" s="951"/>
      <c r="C619" s="985"/>
      <c r="D619" s="951"/>
      <c r="E619" s="951"/>
      <c r="F619" s="951"/>
      <c r="G619" s="951"/>
      <c r="H619" s="951"/>
      <c r="I619" s="951"/>
      <c r="J619" s="951"/>
      <c r="K619" s="951"/>
      <c r="L619" s="951"/>
      <c r="M619" s="951"/>
      <c r="N619" s="951"/>
      <c r="O619" s="951"/>
      <c r="P619" s="951"/>
      <c r="Q619" s="951"/>
      <c r="R619" s="951"/>
      <c r="S619" s="951"/>
      <c r="T619" s="951"/>
      <c r="U619" s="951"/>
      <c r="V619" s="951"/>
      <c r="W619" s="951"/>
      <c r="X619" s="951"/>
      <c r="Y619" s="951"/>
      <c r="AD619" s="947"/>
    </row>
    <row r="620" spans="1:30" thickBot="1" x14ac:dyDescent="0.35">
      <c r="A620" s="1007"/>
      <c r="B620" s="951"/>
      <c r="C620" s="985"/>
      <c r="D620" s="951"/>
      <c r="E620" s="951"/>
      <c r="F620" s="951"/>
      <c r="G620" s="951"/>
      <c r="H620" s="951"/>
      <c r="I620" s="951"/>
      <c r="J620" s="951"/>
      <c r="K620" s="951"/>
      <c r="L620" s="951"/>
      <c r="M620" s="951"/>
      <c r="N620" s="951"/>
      <c r="O620" s="951"/>
      <c r="P620" s="951"/>
      <c r="Q620" s="951"/>
      <c r="R620" s="951"/>
      <c r="S620" s="951"/>
      <c r="T620" s="951"/>
      <c r="U620" s="951"/>
      <c r="V620" s="951"/>
      <c r="W620" s="951"/>
      <c r="X620" s="951"/>
      <c r="Y620" s="951"/>
      <c r="AD620" s="947"/>
    </row>
    <row r="621" spans="1:30" thickBot="1" x14ac:dyDescent="0.35">
      <c r="A621" s="1007"/>
      <c r="B621" s="951"/>
      <c r="C621" s="985"/>
      <c r="D621" s="951"/>
      <c r="E621" s="951"/>
      <c r="F621" s="951"/>
      <c r="G621" s="951"/>
      <c r="H621" s="951"/>
      <c r="I621" s="951"/>
      <c r="J621" s="951"/>
      <c r="K621" s="951"/>
      <c r="L621" s="951"/>
      <c r="M621" s="951"/>
      <c r="N621" s="951"/>
      <c r="O621" s="951"/>
      <c r="P621" s="951"/>
      <c r="Q621" s="951"/>
      <c r="R621" s="951"/>
      <c r="S621" s="951"/>
      <c r="T621" s="951"/>
      <c r="U621" s="951"/>
      <c r="V621" s="951"/>
      <c r="W621" s="951"/>
      <c r="X621" s="951"/>
      <c r="Y621" s="951"/>
      <c r="AD621" s="947"/>
    </row>
    <row r="622" spans="1:30" thickBot="1" x14ac:dyDescent="0.35">
      <c r="A622" s="1007"/>
      <c r="B622" s="951"/>
      <c r="C622" s="985"/>
      <c r="D622" s="951"/>
      <c r="E622" s="951"/>
      <c r="F622" s="951"/>
      <c r="G622" s="951"/>
      <c r="H622" s="951"/>
      <c r="I622" s="951"/>
      <c r="J622" s="951"/>
      <c r="K622" s="951"/>
      <c r="L622" s="951"/>
      <c r="M622" s="951"/>
      <c r="N622" s="951"/>
      <c r="O622" s="951"/>
      <c r="P622" s="951"/>
      <c r="Q622" s="951"/>
      <c r="R622" s="951"/>
      <c r="S622" s="951"/>
      <c r="T622" s="951"/>
      <c r="U622" s="951"/>
      <c r="V622" s="951"/>
      <c r="W622" s="951"/>
      <c r="X622" s="951"/>
      <c r="Y622" s="951"/>
      <c r="AD622" s="947"/>
    </row>
    <row r="623" spans="1:30" thickBot="1" x14ac:dyDescent="0.35">
      <c r="A623" s="1007"/>
      <c r="B623" s="951"/>
      <c r="C623" s="985"/>
      <c r="D623" s="951"/>
      <c r="E623" s="951"/>
      <c r="F623" s="951"/>
      <c r="G623" s="951"/>
      <c r="H623" s="951"/>
      <c r="I623" s="951"/>
      <c r="J623" s="951"/>
      <c r="K623" s="951"/>
      <c r="L623" s="951"/>
      <c r="M623" s="951"/>
      <c r="N623" s="951"/>
      <c r="O623" s="951"/>
      <c r="P623" s="951"/>
      <c r="Q623" s="951"/>
      <c r="R623" s="951"/>
      <c r="S623" s="951"/>
      <c r="T623" s="951"/>
      <c r="U623" s="951"/>
      <c r="V623" s="951"/>
      <c r="W623" s="951"/>
      <c r="X623" s="951"/>
      <c r="Y623" s="951"/>
      <c r="AD623" s="947"/>
    </row>
    <row r="624" spans="1:30" thickBot="1" x14ac:dyDescent="0.35">
      <c r="A624" s="1007"/>
      <c r="B624" s="951"/>
      <c r="C624" s="985"/>
      <c r="D624" s="951"/>
      <c r="E624" s="951"/>
      <c r="F624" s="951"/>
      <c r="G624" s="951"/>
      <c r="H624" s="951"/>
      <c r="I624" s="951"/>
      <c r="J624" s="951"/>
      <c r="K624" s="951"/>
      <c r="L624" s="951"/>
      <c r="M624" s="951"/>
      <c r="N624" s="951"/>
      <c r="O624" s="951"/>
      <c r="P624" s="951"/>
      <c r="Q624" s="951"/>
      <c r="R624" s="951"/>
      <c r="S624" s="951"/>
      <c r="T624" s="951"/>
      <c r="U624" s="951"/>
      <c r="V624" s="951"/>
      <c r="W624" s="951"/>
      <c r="X624" s="951"/>
      <c r="Y624" s="951"/>
      <c r="AD624" s="947"/>
    </row>
    <row r="625" spans="1:30" thickBot="1" x14ac:dyDescent="0.35">
      <c r="A625" s="1007"/>
      <c r="B625" s="951"/>
      <c r="C625" s="985"/>
      <c r="D625" s="951"/>
      <c r="E625" s="951"/>
      <c r="F625" s="951"/>
      <c r="G625" s="951"/>
      <c r="H625" s="951"/>
      <c r="I625" s="951"/>
      <c r="J625" s="951"/>
      <c r="K625" s="951"/>
      <c r="L625" s="951"/>
      <c r="M625" s="951"/>
      <c r="N625" s="951"/>
      <c r="O625" s="951"/>
      <c r="P625" s="951"/>
      <c r="Q625" s="951"/>
      <c r="R625" s="951"/>
      <c r="S625" s="951"/>
      <c r="T625" s="951"/>
      <c r="U625" s="951"/>
      <c r="V625" s="951"/>
      <c r="W625" s="951"/>
      <c r="X625" s="951"/>
      <c r="Y625" s="951"/>
      <c r="AD625" s="947"/>
    </row>
    <row r="626" spans="1:30" thickBot="1" x14ac:dyDescent="0.35">
      <c r="A626" s="1007"/>
      <c r="B626" s="951"/>
      <c r="C626" s="985"/>
      <c r="D626" s="951"/>
      <c r="E626" s="951"/>
      <c r="F626" s="951"/>
      <c r="G626" s="951"/>
      <c r="H626" s="951"/>
      <c r="I626" s="951"/>
      <c r="J626" s="951"/>
      <c r="K626" s="951"/>
      <c r="L626" s="951"/>
      <c r="M626" s="951"/>
      <c r="N626" s="951"/>
      <c r="O626" s="951"/>
      <c r="P626" s="951"/>
      <c r="Q626" s="951"/>
      <c r="R626" s="951"/>
      <c r="S626" s="951"/>
      <c r="T626" s="951"/>
      <c r="U626" s="951"/>
      <c r="V626" s="951"/>
      <c r="W626" s="951"/>
      <c r="X626" s="951"/>
      <c r="Y626" s="951"/>
      <c r="AD626" s="947"/>
    </row>
    <row r="627" spans="1:30" thickBot="1" x14ac:dyDescent="0.35">
      <c r="A627" s="1007"/>
      <c r="B627" s="951"/>
      <c r="C627" s="985"/>
      <c r="D627" s="951"/>
      <c r="E627" s="951"/>
      <c r="F627" s="951"/>
      <c r="G627" s="951"/>
      <c r="H627" s="951"/>
      <c r="I627" s="951"/>
      <c r="J627" s="951"/>
      <c r="K627" s="951"/>
      <c r="L627" s="951"/>
      <c r="M627" s="951"/>
      <c r="N627" s="951"/>
      <c r="O627" s="951"/>
      <c r="P627" s="951"/>
      <c r="Q627" s="951"/>
      <c r="R627" s="951"/>
      <c r="S627" s="951"/>
      <c r="T627" s="951"/>
      <c r="U627" s="951"/>
      <c r="V627" s="951"/>
      <c r="W627" s="951"/>
      <c r="X627" s="951"/>
      <c r="Y627" s="951"/>
      <c r="AD627" s="947"/>
    </row>
    <row r="628" spans="1:30" thickBot="1" x14ac:dyDescent="0.35">
      <c r="A628" s="1007"/>
      <c r="B628" s="951"/>
      <c r="C628" s="985"/>
      <c r="D628" s="951"/>
      <c r="E628" s="951"/>
      <c r="F628" s="951"/>
      <c r="G628" s="951"/>
      <c r="H628" s="951"/>
      <c r="I628" s="951"/>
      <c r="J628" s="951"/>
      <c r="K628" s="951"/>
      <c r="L628" s="951"/>
      <c r="M628" s="951"/>
      <c r="N628" s="951"/>
      <c r="O628" s="951"/>
      <c r="P628" s="951"/>
      <c r="Q628" s="951"/>
      <c r="R628" s="951"/>
      <c r="S628" s="951"/>
      <c r="T628" s="951"/>
      <c r="U628" s="951"/>
      <c r="V628" s="951"/>
      <c r="W628" s="951"/>
      <c r="X628" s="951"/>
      <c r="Y628" s="951"/>
      <c r="AD628" s="947"/>
    </row>
    <row r="629" spans="1:30" thickBot="1" x14ac:dyDescent="0.35">
      <c r="A629" s="1007"/>
      <c r="B629" s="951"/>
      <c r="C629" s="985"/>
      <c r="D629" s="951"/>
      <c r="E629" s="951"/>
      <c r="F629" s="951"/>
      <c r="G629" s="951"/>
      <c r="H629" s="951"/>
      <c r="I629" s="951"/>
      <c r="J629" s="951"/>
      <c r="K629" s="951"/>
      <c r="L629" s="951"/>
      <c r="M629" s="951"/>
      <c r="N629" s="951"/>
      <c r="O629" s="951"/>
      <c r="P629" s="951"/>
      <c r="Q629" s="951"/>
      <c r="R629" s="951"/>
      <c r="S629" s="951"/>
      <c r="T629" s="951"/>
      <c r="U629" s="951"/>
      <c r="V629" s="951"/>
      <c r="W629" s="951"/>
      <c r="X629" s="951"/>
      <c r="Y629" s="951"/>
      <c r="AD629" s="947"/>
    </row>
    <row r="630" spans="1:30" thickBot="1" x14ac:dyDescent="0.35">
      <c r="A630" s="1007"/>
      <c r="B630" s="951"/>
      <c r="C630" s="985"/>
      <c r="D630" s="951"/>
      <c r="E630" s="951"/>
      <c r="F630" s="951"/>
      <c r="G630" s="951"/>
      <c r="H630" s="951"/>
      <c r="I630" s="951"/>
      <c r="J630" s="951"/>
      <c r="K630" s="951"/>
      <c r="L630" s="951"/>
      <c r="M630" s="951"/>
      <c r="N630" s="951"/>
      <c r="O630" s="951"/>
      <c r="P630" s="951"/>
      <c r="Q630" s="951"/>
      <c r="R630" s="951"/>
      <c r="S630" s="951"/>
      <c r="T630" s="951"/>
      <c r="U630" s="951"/>
      <c r="V630" s="951"/>
      <c r="W630" s="951"/>
      <c r="X630" s="951"/>
      <c r="Y630" s="951"/>
      <c r="AD630" s="947"/>
    </row>
    <row r="631" spans="1:30" thickBot="1" x14ac:dyDescent="0.35">
      <c r="A631" s="1007"/>
      <c r="B631" s="951"/>
      <c r="C631" s="985"/>
      <c r="D631" s="951"/>
      <c r="E631" s="951"/>
      <c r="F631" s="951"/>
      <c r="G631" s="951"/>
      <c r="H631" s="951"/>
      <c r="I631" s="951"/>
      <c r="J631" s="951"/>
      <c r="K631" s="951"/>
      <c r="L631" s="951"/>
      <c r="M631" s="951"/>
      <c r="N631" s="951"/>
      <c r="O631" s="951"/>
      <c r="P631" s="951"/>
      <c r="Q631" s="951"/>
      <c r="R631" s="951"/>
      <c r="S631" s="951"/>
      <c r="T631" s="951"/>
      <c r="U631" s="951"/>
      <c r="V631" s="951"/>
      <c r="W631" s="951"/>
      <c r="X631" s="951"/>
      <c r="Y631" s="951"/>
      <c r="AD631" s="947"/>
    </row>
    <row r="632" spans="1:30" thickBot="1" x14ac:dyDescent="0.35">
      <c r="A632" s="1007"/>
      <c r="B632" s="951"/>
      <c r="C632" s="985"/>
      <c r="D632" s="951"/>
      <c r="E632" s="951"/>
      <c r="F632" s="951"/>
      <c r="G632" s="951"/>
      <c r="H632" s="951"/>
      <c r="I632" s="951"/>
      <c r="J632" s="951"/>
      <c r="K632" s="951"/>
      <c r="L632" s="951"/>
      <c r="M632" s="951"/>
      <c r="N632" s="951"/>
      <c r="O632" s="951"/>
      <c r="P632" s="951"/>
      <c r="Q632" s="951"/>
      <c r="R632" s="951"/>
      <c r="S632" s="951"/>
      <c r="T632" s="951"/>
      <c r="U632" s="951"/>
      <c r="V632" s="951"/>
      <c r="W632" s="951"/>
      <c r="X632" s="951"/>
      <c r="Y632" s="951"/>
      <c r="AD632" s="947"/>
    </row>
    <row r="633" spans="1:30" thickBot="1" x14ac:dyDescent="0.35">
      <c r="A633" s="1007"/>
      <c r="B633" s="951"/>
      <c r="C633" s="985"/>
      <c r="D633" s="951"/>
      <c r="E633" s="951"/>
      <c r="F633" s="951"/>
      <c r="G633" s="951"/>
      <c r="H633" s="951"/>
      <c r="I633" s="951"/>
      <c r="J633" s="951"/>
      <c r="K633" s="951"/>
      <c r="L633" s="951"/>
      <c r="M633" s="951"/>
      <c r="N633" s="951"/>
      <c r="O633" s="951"/>
      <c r="P633" s="951"/>
      <c r="Q633" s="951"/>
      <c r="R633" s="951"/>
      <c r="S633" s="951"/>
      <c r="T633" s="951"/>
      <c r="U633" s="951"/>
      <c r="V633" s="951"/>
      <c r="W633" s="951"/>
      <c r="X633" s="951"/>
      <c r="Y633" s="951"/>
      <c r="AD633" s="947"/>
    </row>
    <row r="634" spans="1:30" thickBot="1" x14ac:dyDescent="0.35">
      <c r="A634" s="1007"/>
      <c r="B634" s="951"/>
      <c r="C634" s="985"/>
      <c r="D634" s="951"/>
      <c r="E634" s="951"/>
      <c r="F634" s="951"/>
      <c r="G634" s="951"/>
      <c r="H634" s="951"/>
      <c r="I634" s="951"/>
      <c r="J634" s="951"/>
      <c r="K634" s="951"/>
      <c r="L634" s="951"/>
      <c r="M634" s="951"/>
      <c r="N634" s="951"/>
      <c r="O634" s="951"/>
      <c r="P634" s="951"/>
      <c r="Q634" s="951"/>
      <c r="R634" s="951"/>
      <c r="S634" s="951"/>
      <c r="T634" s="951"/>
      <c r="U634" s="951"/>
      <c r="V634" s="951"/>
      <c r="W634" s="951"/>
      <c r="X634" s="951"/>
      <c r="Y634" s="951"/>
      <c r="AD634" s="947"/>
    </row>
    <row r="635" spans="1:30" thickBot="1" x14ac:dyDescent="0.35">
      <c r="A635" s="1007"/>
      <c r="B635" s="951"/>
      <c r="C635" s="985"/>
      <c r="D635" s="951"/>
      <c r="E635" s="951"/>
      <c r="F635" s="951"/>
      <c r="G635" s="951"/>
      <c r="H635" s="951"/>
      <c r="I635" s="951"/>
      <c r="J635" s="951"/>
      <c r="K635" s="951"/>
      <c r="L635" s="951"/>
      <c r="M635" s="951"/>
      <c r="N635" s="951"/>
      <c r="O635" s="951"/>
      <c r="P635" s="951"/>
      <c r="Q635" s="951"/>
      <c r="R635" s="951"/>
      <c r="S635" s="951"/>
      <c r="T635" s="951"/>
      <c r="U635" s="951"/>
      <c r="V635" s="951"/>
      <c r="W635" s="951"/>
      <c r="X635" s="951"/>
      <c r="Y635" s="951"/>
      <c r="AD635" s="947"/>
    </row>
    <row r="636" spans="1:30" thickBot="1" x14ac:dyDescent="0.35">
      <c r="A636" s="1007"/>
      <c r="B636" s="951"/>
      <c r="C636" s="985"/>
      <c r="D636" s="951"/>
      <c r="E636" s="951"/>
      <c r="F636" s="951"/>
      <c r="G636" s="951"/>
      <c r="H636" s="951"/>
      <c r="I636" s="951"/>
      <c r="J636" s="951"/>
      <c r="K636" s="951"/>
      <c r="L636" s="951"/>
      <c r="M636" s="951"/>
      <c r="N636" s="951"/>
      <c r="O636" s="951"/>
      <c r="P636" s="951"/>
      <c r="Q636" s="951"/>
      <c r="R636" s="951"/>
      <c r="S636" s="951"/>
      <c r="T636" s="951"/>
      <c r="U636" s="951"/>
      <c r="V636" s="951"/>
      <c r="W636" s="951"/>
      <c r="X636" s="951"/>
      <c r="Y636" s="951"/>
      <c r="AD636" s="947"/>
    </row>
    <row r="637" spans="1:30" thickBot="1" x14ac:dyDescent="0.35">
      <c r="A637" s="1007"/>
      <c r="B637" s="951"/>
      <c r="C637" s="985"/>
      <c r="D637" s="951"/>
      <c r="E637" s="951"/>
      <c r="F637" s="951"/>
      <c r="G637" s="951"/>
      <c r="H637" s="951"/>
      <c r="I637" s="951"/>
      <c r="J637" s="951"/>
      <c r="K637" s="951"/>
      <c r="L637" s="951"/>
      <c r="M637" s="951"/>
      <c r="N637" s="951"/>
      <c r="O637" s="951"/>
      <c r="P637" s="951"/>
      <c r="Q637" s="951"/>
      <c r="R637" s="951"/>
      <c r="S637" s="951"/>
      <c r="T637" s="951"/>
      <c r="U637" s="951"/>
      <c r="V637" s="951"/>
      <c r="W637" s="951"/>
      <c r="X637" s="951"/>
      <c r="Y637" s="951"/>
      <c r="AD637" s="947"/>
    </row>
    <row r="638" spans="1:30" thickBot="1" x14ac:dyDescent="0.35">
      <c r="A638" s="1007"/>
      <c r="B638" s="951"/>
      <c r="C638" s="985"/>
      <c r="D638" s="951"/>
      <c r="E638" s="951"/>
      <c r="F638" s="951"/>
      <c r="G638" s="951"/>
      <c r="H638" s="951"/>
      <c r="I638" s="951"/>
      <c r="J638" s="951"/>
      <c r="K638" s="951"/>
      <c r="L638" s="951"/>
      <c r="M638" s="951"/>
      <c r="N638" s="951"/>
      <c r="O638" s="951"/>
      <c r="P638" s="951"/>
      <c r="Q638" s="951"/>
      <c r="R638" s="951"/>
      <c r="S638" s="951"/>
      <c r="T638" s="951"/>
      <c r="U638" s="951"/>
      <c r="V638" s="951"/>
      <c r="W638" s="951"/>
      <c r="X638" s="951"/>
      <c r="Y638" s="951"/>
      <c r="AD638" s="947"/>
    </row>
    <row r="639" spans="1:30" thickBot="1" x14ac:dyDescent="0.35">
      <c r="A639" s="1007"/>
      <c r="B639" s="951"/>
      <c r="C639" s="985"/>
      <c r="D639" s="951"/>
      <c r="E639" s="951"/>
      <c r="F639" s="951"/>
      <c r="G639" s="951"/>
      <c r="H639" s="951"/>
      <c r="I639" s="951"/>
      <c r="J639" s="951"/>
      <c r="K639" s="951"/>
      <c r="L639" s="951"/>
      <c r="M639" s="951"/>
      <c r="N639" s="951"/>
      <c r="O639" s="951"/>
      <c r="P639" s="951"/>
      <c r="Q639" s="951"/>
      <c r="R639" s="951"/>
      <c r="S639" s="951"/>
      <c r="T639" s="951"/>
      <c r="U639" s="951"/>
      <c r="V639" s="951"/>
      <c r="W639" s="951"/>
      <c r="X639" s="951"/>
      <c r="Y639" s="951"/>
      <c r="AD639" s="947"/>
    </row>
    <row r="640" spans="1:30" thickBot="1" x14ac:dyDescent="0.35">
      <c r="A640" s="1007"/>
      <c r="B640" s="951"/>
      <c r="C640" s="985"/>
      <c r="D640" s="951"/>
      <c r="E640" s="951"/>
      <c r="F640" s="951"/>
      <c r="G640" s="951"/>
      <c r="H640" s="951"/>
      <c r="I640" s="951"/>
      <c r="J640" s="951"/>
      <c r="K640" s="951"/>
      <c r="L640" s="951"/>
      <c r="M640" s="951"/>
      <c r="N640" s="951"/>
      <c r="O640" s="951"/>
      <c r="P640" s="951"/>
      <c r="Q640" s="951"/>
      <c r="R640" s="951"/>
      <c r="S640" s="951"/>
      <c r="T640" s="951"/>
      <c r="U640" s="951"/>
      <c r="V640" s="951"/>
      <c r="W640" s="951"/>
      <c r="X640" s="951"/>
      <c r="Y640" s="951"/>
      <c r="AD640" s="947"/>
    </row>
    <row r="641" spans="1:30" thickBot="1" x14ac:dyDescent="0.35">
      <c r="A641" s="1007"/>
      <c r="B641" s="951"/>
      <c r="C641" s="985"/>
      <c r="D641" s="951"/>
      <c r="E641" s="951"/>
      <c r="F641" s="951"/>
      <c r="G641" s="951"/>
      <c r="H641" s="951"/>
      <c r="I641" s="951"/>
      <c r="J641" s="951"/>
      <c r="K641" s="951"/>
      <c r="L641" s="951"/>
      <c r="M641" s="951"/>
      <c r="N641" s="951"/>
      <c r="O641" s="951"/>
      <c r="P641" s="951"/>
      <c r="Q641" s="951"/>
      <c r="R641" s="951"/>
      <c r="S641" s="951"/>
      <c r="T641" s="951"/>
      <c r="U641" s="951"/>
      <c r="V641" s="951"/>
      <c r="W641" s="951"/>
      <c r="X641" s="951"/>
      <c r="Y641" s="951"/>
      <c r="AD641" s="947"/>
    </row>
    <row r="642" spans="1:30" thickBot="1" x14ac:dyDescent="0.35">
      <c r="A642" s="1007"/>
      <c r="B642" s="951"/>
      <c r="C642" s="985"/>
      <c r="D642" s="951"/>
      <c r="E642" s="951"/>
      <c r="F642" s="951"/>
      <c r="G642" s="951"/>
      <c r="H642" s="951"/>
      <c r="I642" s="951"/>
      <c r="J642" s="951"/>
      <c r="K642" s="951"/>
      <c r="L642" s="951"/>
      <c r="M642" s="951"/>
      <c r="N642" s="951"/>
      <c r="O642" s="951"/>
      <c r="P642" s="951"/>
      <c r="Q642" s="951"/>
      <c r="R642" s="951"/>
      <c r="S642" s="951"/>
      <c r="T642" s="951"/>
      <c r="U642" s="951"/>
      <c r="V642" s="951"/>
      <c r="W642" s="951"/>
      <c r="X642" s="951"/>
      <c r="Y642" s="951"/>
      <c r="AD642" s="947"/>
    </row>
    <row r="643" spans="1:30" thickBot="1" x14ac:dyDescent="0.35">
      <c r="A643" s="1007"/>
      <c r="B643" s="951"/>
      <c r="C643" s="985"/>
      <c r="D643" s="951"/>
      <c r="E643" s="951"/>
      <c r="F643" s="951"/>
      <c r="G643" s="951"/>
      <c r="H643" s="951"/>
      <c r="I643" s="951"/>
      <c r="J643" s="951"/>
      <c r="K643" s="951"/>
      <c r="L643" s="951"/>
      <c r="M643" s="951"/>
      <c r="N643" s="951"/>
      <c r="O643" s="951"/>
      <c r="P643" s="951"/>
      <c r="Q643" s="951"/>
      <c r="R643" s="951"/>
      <c r="S643" s="951"/>
      <c r="T643" s="951"/>
      <c r="U643" s="951"/>
      <c r="V643" s="951"/>
      <c r="W643" s="951"/>
      <c r="X643" s="951"/>
      <c r="Y643" s="951"/>
      <c r="AD643" s="947"/>
    </row>
    <row r="644" spans="1:30" thickBot="1" x14ac:dyDescent="0.35">
      <c r="A644" s="1007"/>
      <c r="B644" s="951"/>
      <c r="C644" s="985"/>
      <c r="D644" s="951"/>
      <c r="E644" s="951"/>
      <c r="F644" s="951"/>
      <c r="G644" s="951"/>
      <c r="H644" s="951"/>
      <c r="I644" s="951"/>
      <c r="J644" s="951"/>
      <c r="K644" s="951"/>
      <c r="L644" s="951"/>
      <c r="M644" s="951"/>
      <c r="N644" s="951"/>
      <c r="O644" s="951"/>
      <c r="P644" s="951"/>
      <c r="Q644" s="951"/>
      <c r="R644" s="951"/>
      <c r="S644" s="951"/>
      <c r="T644" s="951"/>
      <c r="U644" s="951"/>
      <c r="V644" s="951"/>
      <c r="W644" s="951"/>
      <c r="X644" s="951"/>
      <c r="Y644" s="951"/>
      <c r="AD644" s="947"/>
    </row>
    <row r="645" spans="1:30" thickBot="1" x14ac:dyDescent="0.35">
      <c r="A645" s="1007"/>
      <c r="B645" s="951"/>
      <c r="C645" s="985"/>
      <c r="D645" s="951"/>
      <c r="E645" s="951"/>
      <c r="F645" s="951"/>
      <c r="G645" s="951"/>
      <c r="H645" s="951"/>
      <c r="I645" s="951"/>
      <c r="J645" s="951"/>
      <c r="K645" s="951"/>
      <c r="L645" s="951"/>
      <c r="M645" s="951"/>
      <c r="N645" s="951"/>
      <c r="O645" s="951"/>
      <c r="P645" s="951"/>
      <c r="Q645" s="951"/>
      <c r="R645" s="951"/>
      <c r="S645" s="951"/>
      <c r="T645" s="951"/>
      <c r="U645" s="951"/>
      <c r="V645" s="951"/>
      <c r="W645" s="951"/>
      <c r="X645" s="951"/>
      <c r="Y645" s="951"/>
      <c r="AD645" s="947"/>
    </row>
    <row r="646" spans="1:30" thickBot="1" x14ac:dyDescent="0.35">
      <c r="A646" s="1007"/>
      <c r="B646" s="951"/>
      <c r="C646" s="985"/>
      <c r="D646" s="951"/>
      <c r="E646" s="951"/>
      <c r="F646" s="951"/>
      <c r="G646" s="951"/>
      <c r="H646" s="951"/>
      <c r="I646" s="951"/>
      <c r="J646" s="951"/>
      <c r="K646" s="951"/>
      <c r="L646" s="951"/>
      <c r="M646" s="951"/>
      <c r="N646" s="951"/>
      <c r="O646" s="951"/>
      <c r="P646" s="951"/>
      <c r="Q646" s="951"/>
      <c r="R646" s="951"/>
      <c r="S646" s="951"/>
      <c r="T646" s="951"/>
      <c r="U646" s="951"/>
      <c r="V646" s="951"/>
      <c r="W646" s="951"/>
      <c r="X646" s="951"/>
      <c r="Y646" s="951"/>
      <c r="AD646" s="947"/>
    </row>
    <row r="647" spans="1:30" thickBot="1" x14ac:dyDescent="0.35">
      <c r="A647" s="1007"/>
      <c r="B647" s="951"/>
      <c r="C647" s="985"/>
      <c r="D647" s="951"/>
      <c r="E647" s="951"/>
      <c r="F647" s="951"/>
      <c r="G647" s="951"/>
      <c r="H647" s="951"/>
      <c r="I647" s="951"/>
      <c r="J647" s="951"/>
      <c r="K647" s="951"/>
      <c r="L647" s="951"/>
      <c r="M647" s="951"/>
      <c r="N647" s="951"/>
      <c r="O647" s="951"/>
      <c r="P647" s="951"/>
      <c r="Q647" s="951"/>
      <c r="R647" s="951"/>
      <c r="S647" s="951"/>
      <c r="T647" s="951"/>
      <c r="U647" s="951"/>
      <c r="V647" s="951"/>
      <c r="W647" s="951"/>
      <c r="X647" s="951"/>
      <c r="Y647" s="951"/>
      <c r="AD647" s="947"/>
    </row>
    <row r="648" spans="1:30" thickBot="1" x14ac:dyDescent="0.35">
      <c r="A648" s="1007"/>
      <c r="B648" s="951"/>
      <c r="C648" s="985"/>
      <c r="D648" s="951"/>
      <c r="E648" s="951"/>
      <c r="F648" s="951"/>
      <c r="G648" s="951"/>
      <c r="H648" s="951"/>
      <c r="I648" s="951"/>
      <c r="J648" s="951"/>
      <c r="K648" s="951"/>
      <c r="L648" s="951"/>
      <c r="M648" s="951"/>
      <c r="N648" s="951"/>
      <c r="O648" s="951"/>
      <c r="P648" s="951"/>
      <c r="Q648" s="951"/>
      <c r="R648" s="951"/>
      <c r="S648" s="951"/>
      <c r="T648" s="951"/>
      <c r="U648" s="951"/>
      <c r="V648" s="951"/>
      <c r="W648" s="951"/>
      <c r="X648" s="951"/>
      <c r="Y648" s="951"/>
      <c r="AD648" s="947"/>
    </row>
    <row r="649" spans="1:30" thickBot="1" x14ac:dyDescent="0.35">
      <c r="A649" s="1007"/>
      <c r="B649" s="951"/>
      <c r="C649" s="985"/>
      <c r="D649" s="951"/>
      <c r="E649" s="951"/>
      <c r="F649" s="951"/>
      <c r="G649" s="951"/>
      <c r="H649" s="951"/>
      <c r="I649" s="951"/>
      <c r="J649" s="951"/>
      <c r="K649" s="951"/>
      <c r="L649" s="951"/>
      <c r="M649" s="951"/>
      <c r="N649" s="951"/>
      <c r="O649" s="951"/>
      <c r="P649" s="951"/>
      <c r="Q649" s="951"/>
      <c r="R649" s="951"/>
      <c r="S649" s="951"/>
      <c r="T649" s="951"/>
      <c r="U649" s="951"/>
      <c r="V649" s="951"/>
      <c r="W649" s="951"/>
      <c r="X649" s="951"/>
      <c r="Y649" s="951"/>
      <c r="AD649" s="947"/>
    </row>
    <row r="650" spans="1:30" thickBot="1" x14ac:dyDescent="0.35">
      <c r="A650" s="1007"/>
      <c r="B650" s="951"/>
      <c r="C650" s="985"/>
      <c r="D650" s="951"/>
      <c r="E650" s="951"/>
      <c r="F650" s="951"/>
      <c r="G650" s="951"/>
      <c r="H650" s="951"/>
      <c r="I650" s="951"/>
      <c r="J650" s="951"/>
      <c r="K650" s="951"/>
      <c r="L650" s="951"/>
      <c r="M650" s="951"/>
      <c r="N650" s="951"/>
      <c r="O650" s="951"/>
      <c r="P650" s="951"/>
      <c r="Q650" s="951"/>
      <c r="R650" s="951"/>
      <c r="S650" s="951"/>
      <c r="T650" s="951"/>
      <c r="U650" s="951"/>
      <c r="V650" s="951"/>
      <c r="W650" s="951"/>
      <c r="X650" s="951"/>
      <c r="Y650" s="951"/>
      <c r="AD650" s="947"/>
    </row>
    <row r="651" spans="1:30" thickBot="1" x14ac:dyDescent="0.35">
      <c r="A651" s="1007"/>
      <c r="B651" s="951"/>
      <c r="C651" s="985"/>
      <c r="D651" s="951"/>
      <c r="E651" s="951"/>
      <c r="F651" s="951"/>
      <c r="G651" s="951"/>
      <c r="H651" s="951"/>
      <c r="I651" s="951"/>
      <c r="J651" s="951"/>
      <c r="K651" s="951"/>
      <c r="L651" s="951"/>
      <c r="M651" s="951"/>
      <c r="N651" s="951"/>
      <c r="O651" s="951"/>
      <c r="P651" s="951"/>
      <c r="Q651" s="951"/>
      <c r="R651" s="951"/>
      <c r="S651" s="951"/>
      <c r="T651" s="951"/>
      <c r="U651" s="951"/>
      <c r="V651" s="951"/>
      <c r="W651" s="951"/>
      <c r="X651" s="951"/>
      <c r="Y651" s="951"/>
      <c r="AD651" s="947"/>
    </row>
    <row r="652" spans="1:30" thickBot="1" x14ac:dyDescent="0.35">
      <c r="A652" s="1007"/>
      <c r="B652" s="951"/>
      <c r="C652" s="985"/>
      <c r="D652" s="951"/>
      <c r="E652" s="951"/>
      <c r="F652" s="951"/>
      <c r="G652" s="951"/>
      <c r="H652" s="951"/>
      <c r="I652" s="951"/>
      <c r="J652" s="951"/>
      <c r="K652" s="951"/>
      <c r="L652" s="951"/>
      <c r="M652" s="951"/>
      <c r="N652" s="951"/>
      <c r="O652" s="951"/>
      <c r="P652" s="951"/>
      <c r="Q652" s="951"/>
      <c r="R652" s="951"/>
      <c r="S652" s="951"/>
      <c r="T652" s="951"/>
      <c r="U652" s="951"/>
      <c r="V652" s="951"/>
      <c r="W652" s="951"/>
      <c r="X652" s="951"/>
      <c r="Y652" s="951"/>
      <c r="AD652" s="947"/>
    </row>
    <row r="653" spans="1:30" thickBot="1" x14ac:dyDescent="0.35">
      <c r="A653" s="1007"/>
      <c r="B653" s="951"/>
      <c r="C653" s="985"/>
      <c r="D653" s="951"/>
      <c r="E653" s="951"/>
      <c r="F653" s="951"/>
      <c r="G653" s="951"/>
      <c r="H653" s="951"/>
      <c r="I653" s="951"/>
      <c r="J653" s="951"/>
      <c r="K653" s="951"/>
      <c r="L653" s="951"/>
      <c r="M653" s="951"/>
      <c r="N653" s="951"/>
      <c r="O653" s="951"/>
      <c r="P653" s="951"/>
      <c r="Q653" s="951"/>
      <c r="R653" s="951"/>
      <c r="S653" s="951"/>
      <c r="T653" s="951"/>
      <c r="U653" s="951"/>
      <c r="V653" s="951"/>
      <c r="W653" s="951"/>
      <c r="X653" s="951"/>
      <c r="Y653" s="951"/>
      <c r="AD653" s="947"/>
    </row>
    <row r="654" spans="1:30" thickBot="1" x14ac:dyDescent="0.35">
      <c r="A654" s="1007"/>
      <c r="B654" s="951"/>
      <c r="C654" s="985"/>
      <c r="D654" s="951"/>
      <c r="E654" s="951"/>
      <c r="F654" s="951"/>
      <c r="G654" s="951"/>
      <c r="H654" s="951"/>
      <c r="I654" s="951"/>
      <c r="J654" s="951"/>
      <c r="K654" s="951"/>
      <c r="L654" s="951"/>
      <c r="M654" s="951"/>
      <c r="N654" s="951"/>
      <c r="O654" s="951"/>
      <c r="P654" s="951"/>
      <c r="Q654" s="951"/>
      <c r="R654" s="951"/>
      <c r="S654" s="951"/>
      <c r="T654" s="951"/>
      <c r="U654" s="951"/>
      <c r="V654" s="951"/>
      <c r="W654" s="951"/>
      <c r="X654" s="951"/>
      <c r="Y654" s="951"/>
      <c r="AD654" s="947"/>
    </row>
    <row r="655" spans="1:30" thickBot="1" x14ac:dyDescent="0.35">
      <c r="A655" s="1007"/>
      <c r="B655" s="951"/>
      <c r="C655" s="985"/>
      <c r="D655" s="951"/>
      <c r="E655" s="951"/>
      <c r="F655" s="951"/>
      <c r="G655" s="951"/>
      <c r="H655" s="951"/>
      <c r="I655" s="951"/>
      <c r="J655" s="951"/>
      <c r="K655" s="951"/>
      <c r="L655" s="951"/>
      <c r="M655" s="951"/>
      <c r="N655" s="951"/>
      <c r="O655" s="951"/>
      <c r="P655" s="951"/>
      <c r="Q655" s="951"/>
      <c r="R655" s="951"/>
      <c r="S655" s="951"/>
      <c r="T655" s="951"/>
      <c r="U655" s="951"/>
      <c r="V655" s="951"/>
      <c r="W655" s="951"/>
      <c r="X655" s="951"/>
      <c r="Y655" s="951"/>
      <c r="AD655" s="947"/>
    </row>
    <row r="656" spans="1:30" thickBot="1" x14ac:dyDescent="0.35">
      <c r="A656" s="1007"/>
      <c r="B656" s="951"/>
      <c r="C656" s="985"/>
      <c r="D656" s="951"/>
      <c r="E656" s="951"/>
      <c r="F656" s="951"/>
      <c r="G656" s="951"/>
      <c r="H656" s="951"/>
      <c r="I656" s="951"/>
      <c r="J656" s="951"/>
      <c r="K656" s="951"/>
      <c r="L656" s="951"/>
      <c r="M656" s="951"/>
      <c r="N656" s="951"/>
      <c r="O656" s="951"/>
      <c r="P656" s="951"/>
      <c r="Q656" s="951"/>
      <c r="R656" s="951"/>
      <c r="S656" s="951"/>
      <c r="T656" s="951"/>
      <c r="U656" s="951"/>
      <c r="V656" s="951"/>
      <c r="W656" s="951"/>
      <c r="X656" s="951"/>
      <c r="Y656" s="951"/>
      <c r="AD656" s="947"/>
    </row>
    <row r="657" spans="1:30" thickBot="1" x14ac:dyDescent="0.35">
      <c r="A657" s="1007"/>
      <c r="B657" s="951"/>
      <c r="C657" s="985"/>
      <c r="D657" s="951"/>
      <c r="E657" s="951"/>
      <c r="F657" s="951"/>
      <c r="G657" s="951"/>
      <c r="H657" s="951"/>
      <c r="I657" s="951"/>
      <c r="J657" s="951"/>
      <c r="K657" s="951"/>
      <c r="L657" s="951"/>
      <c r="M657" s="951"/>
      <c r="N657" s="951"/>
      <c r="O657" s="951"/>
      <c r="P657" s="951"/>
      <c r="Q657" s="951"/>
      <c r="R657" s="951"/>
      <c r="S657" s="951"/>
      <c r="T657" s="951"/>
      <c r="U657" s="951"/>
      <c r="V657" s="951"/>
      <c r="W657" s="951"/>
      <c r="X657" s="951"/>
      <c r="Y657" s="951"/>
      <c r="AD657" s="947"/>
    </row>
    <row r="658" spans="1:30" thickBot="1" x14ac:dyDescent="0.35">
      <c r="A658" s="1007"/>
      <c r="B658" s="951"/>
      <c r="C658" s="985"/>
      <c r="D658" s="951"/>
      <c r="E658" s="951"/>
      <c r="F658" s="951"/>
      <c r="G658" s="951"/>
      <c r="H658" s="951"/>
      <c r="I658" s="951"/>
      <c r="J658" s="951"/>
      <c r="K658" s="951"/>
      <c r="L658" s="951"/>
      <c r="M658" s="951"/>
      <c r="N658" s="951"/>
      <c r="O658" s="951"/>
      <c r="P658" s="951"/>
      <c r="Q658" s="951"/>
      <c r="R658" s="951"/>
      <c r="S658" s="951"/>
      <c r="T658" s="951"/>
      <c r="U658" s="951"/>
      <c r="V658" s="951"/>
      <c r="W658" s="951"/>
      <c r="X658" s="951"/>
      <c r="Y658" s="951"/>
      <c r="AD658" s="947"/>
    </row>
    <row r="659" spans="1:30" thickBot="1" x14ac:dyDescent="0.35">
      <c r="A659" s="1007"/>
      <c r="B659" s="951"/>
      <c r="C659" s="985"/>
      <c r="D659" s="951"/>
      <c r="E659" s="951"/>
      <c r="F659" s="951"/>
      <c r="G659" s="951"/>
      <c r="H659" s="951"/>
      <c r="I659" s="951"/>
      <c r="J659" s="951"/>
      <c r="K659" s="951"/>
      <c r="L659" s="951"/>
      <c r="M659" s="951"/>
      <c r="N659" s="951"/>
      <c r="O659" s="951"/>
      <c r="P659" s="951"/>
      <c r="Q659" s="951"/>
      <c r="R659" s="951"/>
      <c r="S659" s="951"/>
      <c r="T659" s="951"/>
      <c r="U659" s="951"/>
      <c r="V659" s="951"/>
      <c r="W659" s="951"/>
      <c r="X659" s="951"/>
      <c r="Y659" s="951"/>
      <c r="AD659" s="947"/>
    </row>
    <row r="660" spans="1:30" thickBot="1" x14ac:dyDescent="0.35">
      <c r="A660" s="1007"/>
      <c r="B660" s="951"/>
      <c r="C660" s="985"/>
      <c r="D660" s="951"/>
      <c r="E660" s="951"/>
      <c r="F660" s="951"/>
      <c r="G660" s="951"/>
      <c r="H660" s="951"/>
      <c r="I660" s="951"/>
      <c r="J660" s="951"/>
      <c r="K660" s="951"/>
      <c r="L660" s="951"/>
      <c r="M660" s="951"/>
      <c r="N660" s="951"/>
      <c r="O660" s="951"/>
      <c r="P660" s="951"/>
      <c r="Q660" s="951"/>
      <c r="R660" s="951"/>
      <c r="S660" s="951"/>
      <c r="T660" s="951"/>
      <c r="U660" s="951"/>
      <c r="V660" s="951"/>
      <c r="W660" s="951"/>
      <c r="X660" s="951"/>
      <c r="Y660" s="951"/>
      <c r="AD660" s="947"/>
    </row>
    <row r="661" spans="1:30" thickBot="1" x14ac:dyDescent="0.35">
      <c r="A661" s="1007"/>
      <c r="B661" s="951"/>
      <c r="C661" s="985"/>
      <c r="D661" s="951"/>
      <c r="E661" s="951"/>
      <c r="F661" s="951"/>
      <c r="G661" s="951"/>
      <c r="H661" s="951"/>
      <c r="I661" s="951"/>
      <c r="J661" s="951"/>
      <c r="K661" s="951"/>
      <c r="L661" s="951"/>
      <c r="M661" s="951"/>
      <c r="N661" s="951"/>
      <c r="O661" s="951"/>
      <c r="P661" s="951"/>
      <c r="Q661" s="951"/>
      <c r="R661" s="951"/>
      <c r="S661" s="951"/>
      <c r="T661" s="951"/>
      <c r="U661" s="951"/>
      <c r="V661" s="951"/>
      <c r="W661" s="951"/>
      <c r="X661" s="951"/>
      <c r="Y661" s="951"/>
      <c r="AD661" s="947"/>
    </row>
    <row r="662" spans="1:30" thickBot="1" x14ac:dyDescent="0.35">
      <c r="A662" s="1007"/>
      <c r="B662" s="951"/>
      <c r="C662" s="985"/>
      <c r="D662" s="951"/>
      <c r="E662" s="951"/>
      <c r="F662" s="951"/>
      <c r="G662" s="951"/>
      <c r="H662" s="951"/>
      <c r="I662" s="951"/>
      <c r="J662" s="951"/>
      <c r="K662" s="951"/>
      <c r="L662" s="951"/>
      <c r="M662" s="951"/>
      <c r="N662" s="951"/>
      <c r="O662" s="951"/>
      <c r="P662" s="951"/>
      <c r="Q662" s="951"/>
      <c r="R662" s="951"/>
      <c r="S662" s="951"/>
      <c r="T662" s="951"/>
      <c r="U662" s="951"/>
      <c r="V662" s="951"/>
      <c r="W662" s="951"/>
      <c r="X662" s="951"/>
      <c r="Y662" s="951"/>
      <c r="AD662" s="947"/>
    </row>
    <row r="663" spans="1:30" thickBot="1" x14ac:dyDescent="0.35">
      <c r="A663" s="1007"/>
      <c r="B663" s="951"/>
      <c r="C663" s="985"/>
      <c r="D663" s="951"/>
      <c r="E663" s="951"/>
      <c r="F663" s="951"/>
      <c r="G663" s="951"/>
      <c r="H663" s="951"/>
      <c r="I663" s="951"/>
      <c r="J663" s="951"/>
      <c r="K663" s="951"/>
      <c r="L663" s="951"/>
      <c r="M663" s="951"/>
      <c r="N663" s="951"/>
      <c r="O663" s="951"/>
      <c r="P663" s="951"/>
      <c r="Q663" s="951"/>
      <c r="R663" s="951"/>
      <c r="S663" s="951"/>
      <c r="T663" s="951"/>
      <c r="U663" s="951"/>
      <c r="V663" s="951"/>
      <c r="W663" s="951"/>
      <c r="X663" s="951"/>
      <c r="Y663" s="951"/>
      <c r="AD663" s="947"/>
    </row>
    <row r="664" spans="1:30" thickBot="1" x14ac:dyDescent="0.35">
      <c r="A664" s="1007"/>
      <c r="B664" s="951"/>
      <c r="C664" s="985"/>
      <c r="D664" s="951"/>
      <c r="E664" s="951"/>
      <c r="F664" s="951"/>
      <c r="G664" s="951"/>
      <c r="H664" s="951"/>
      <c r="I664" s="951"/>
      <c r="J664" s="951"/>
      <c r="K664" s="951"/>
      <c r="L664" s="951"/>
      <c r="M664" s="951"/>
      <c r="N664" s="951"/>
      <c r="O664" s="951"/>
      <c r="P664" s="951"/>
      <c r="Q664" s="951"/>
      <c r="R664" s="951"/>
      <c r="S664" s="951"/>
      <c r="T664" s="951"/>
      <c r="U664" s="951"/>
      <c r="V664" s="951"/>
      <c r="W664" s="951"/>
      <c r="X664" s="951"/>
      <c r="Y664" s="951"/>
      <c r="AD664" s="947"/>
    </row>
    <row r="665" spans="1:30" thickBot="1" x14ac:dyDescent="0.35">
      <c r="A665" s="1007"/>
      <c r="B665" s="951"/>
      <c r="C665" s="985"/>
      <c r="D665" s="951"/>
      <c r="E665" s="951"/>
      <c r="F665" s="951"/>
      <c r="G665" s="951"/>
      <c r="H665" s="951"/>
      <c r="I665" s="951"/>
      <c r="J665" s="951"/>
      <c r="K665" s="951"/>
      <c r="L665" s="951"/>
      <c r="M665" s="951"/>
      <c r="N665" s="951"/>
      <c r="O665" s="951"/>
      <c r="P665" s="951"/>
      <c r="Q665" s="951"/>
      <c r="R665" s="951"/>
      <c r="S665" s="951"/>
      <c r="T665" s="951"/>
      <c r="U665" s="951"/>
      <c r="V665" s="951"/>
      <c r="W665" s="951"/>
      <c r="X665" s="951"/>
      <c r="Y665" s="951"/>
      <c r="AD665" s="947"/>
    </row>
    <row r="666" spans="1:30" thickBot="1" x14ac:dyDescent="0.35">
      <c r="A666" s="1007"/>
      <c r="B666" s="951"/>
      <c r="C666" s="985"/>
      <c r="D666" s="951"/>
      <c r="E666" s="951"/>
      <c r="F666" s="951"/>
      <c r="G666" s="951"/>
      <c r="H666" s="951"/>
      <c r="I666" s="951"/>
      <c r="J666" s="951"/>
      <c r="K666" s="951"/>
      <c r="L666" s="951"/>
      <c r="M666" s="951"/>
      <c r="N666" s="951"/>
      <c r="O666" s="951"/>
      <c r="P666" s="951"/>
      <c r="Q666" s="951"/>
      <c r="R666" s="951"/>
      <c r="S666" s="951"/>
      <c r="T666" s="951"/>
      <c r="U666" s="951"/>
      <c r="V666" s="951"/>
      <c r="W666" s="951"/>
      <c r="X666" s="951"/>
      <c r="Y666" s="951"/>
      <c r="AD666" s="947"/>
    </row>
    <row r="667" spans="1:30" thickBot="1" x14ac:dyDescent="0.35">
      <c r="A667" s="1007"/>
      <c r="B667" s="951"/>
      <c r="C667" s="985"/>
      <c r="D667" s="951"/>
      <c r="E667" s="951"/>
      <c r="F667" s="951"/>
      <c r="G667" s="951"/>
      <c r="H667" s="951"/>
      <c r="I667" s="951"/>
      <c r="J667" s="951"/>
      <c r="K667" s="951"/>
      <c r="L667" s="951"/>
      <c r="M667" s="951"/>
      <c r="N667" s="951"/>
      <c r="O667" s="951"/>
      <c r="P667" s="951"/>
      <c r="Q667" s="951"/>
      <c r="R667" s="951"/>
      <c r="S667" s="951"/>
      <c r="T667" s="951"/>
      <c r="U667" s="951"/>
      <c r="V667" s="951"/>
      <c r="W667" s="951"/>
      <c r="X667" s="951"/>
      <c r="Y667" s="951"/>
      <c r="AD667" s="947"/>
    </row>
    <row r="668" spans="1:30" thickBot="1" x14ac:dyDescent="0.35">
      <c r="A668" s="1007"/>
      <c r="B668" s="951"/>
      <c r="C668" s="985"/>
      <c r="D668" s="951"/>
      <c r="E668" s="951"/>
      <c r="F668" s="951"/>
      <c r="G668" s="951"/>
      <c r="H668" s="951"/>
      <c r="I668" s="951"/>
      <c r="J668" s="951"/>
      <c r="K668" s="951"/>
      <c r="L668" s="951"/>
      <c r="M668" s="951"/>
      <c r="N668" s="951"/>
      <c r="O668" s="951"/>
      <c r="P668" s="951"/>
      <c r="Q668" s="951"/>
      <c r="R668" s="951"/>
      <c r="S668" s="951"/>
      <c r="T668" s="951"/>
      <c r="U668" s="951"/>
      <c r="V668" s="951"/>
      <c r="W668" s="951"/>
      <c r="X668" s="951"/>
      <c r="Y668" s="951"/>
      <c r="AD668" s="947"/>
    </row>
    <row r="669" spans="1:30" thickBot="1" x14ac:dyDescent="0.35">
      <c r="A669" s="1007"/>
      <c r="B669" s="951"/>
      <c r="C669" s="985"/>
      <c r="D669" s="951"/>
      <c r="E669" s="951"/>
      <c r="F669" s="951"/>
      <c r="G669" s="951"/>
      <c r="H669" s="951"/>
      <c r="I669" s="951"/>
      <c r="J669" s="951"/>
      <c r="K669" s="951"/>
      <c r="L669" s="951"/>
      <c r="M669" s="951"/>
      <c r="N669" s="951"/>
      <c r="O669" s="951"/>
      <c r="P669" s="951"/>
      <c r="Q669" s="951"/>
      <c r="R669" s="951"/>
      <c r="S669" s="951"/>
      <c r="T669" s="951"/>
      <c r="U669" s="951"/>
      <c r="V669" s="951"/>
      <c r="W669" s="951"/>
      <c r="X669" s="951"/>
      <c r="Y669" s="951"/>
      <c r="AD669" s="947"/>
    </row>
    <row r="670" spans="1:30" thickBot="1" x14ac:dyDescent="0.35">
      <c r="A670" s="1007"/>
      <c r="B670" s="951"/>
      <c r="C670" s="985"/>
      <c r="D670" s="951"/>
      <c r="E670" s="951"/>
      <c r="F670" s="951"/>
      <c r="G670" s="951"/>
      <c r="H670" s="951"/>
      <c r="I670" s="951"/>
      <c r="J670" s="951"/>
      <c r="K670" s="951"/>
      <c r="L670" s="951"/>
      <c r="M670" s="951"/>
      <c r="N670" s="951"/>
      <c r="O670" s="951"/>
      <c r="P670" s="951"/>
      <c r="Q670" s="951"/>
      <c r="R670" s="951"/>
      <c r="S670" s="951"/>
      <c r="T670" s="951"/>
      <c r="U670" s="951"/>
      <c r="V670" s="951"/>
      <c r="W670" s="951"/>
      <c r="X670" s="951"/>
      <c r="Y670" s="951"/>
      <c r="AD670" s="947"/>
    </row>
    <row r="671" spans="1:30" thickBot="1" x14ac:dyDescent="0.35">
      <c r="A671" s="1007"/>
      <c r="B671" s="951"/>
      <c r="C671" s="985"/>
      <c r="D671" s="951"/>
      <c r="E671" s="951"/>
      <c r="F671" s="951"/>
      <c r="G671" s="951"/>
      <c r="H671" s="951"/>
      <c r="I671" s="951"/>
      <c r="J671" s="951"/>
      <c r="K671" s="951"/>
      <c r="L671" s="951"/>
      <c r="M671" s="951"/>
      <c r="N671" s="951"/>
      <c r="O671" s="951"/>
      <c r="P671" s="951"/>
      <c r="Q671" s="951"/>
      <c r="R671" s="951"/>
      <c r="S671" s="951"/>
      <c r="T671" s="951"/>
      <c r="U671" s="951"/>
      <c r="V671" s="951"/>
      <c r="W671" s="951"/>
      <c r="X671" s="951"/>
      <c r="Y671" s="951"/>
      <c r="AD671" s="947"/>
    </row>
    <row r="672" spans="1:30" thickBot="1" x14ac:dyDescent="0.35">
      <c r="A672" s="1007"/>
      <c r="B672" s="951"/>
      <c r="C672" s="985"/>
      <c r="D672" s="951"/>
      <c r="E672" s="951"/>
      <c r="F672" s="951"/>
      <c r="G672" s="951"/>
      <c r="H672" s="951"/>
      <c r="I672" s="951"/>
      <c r="J672" s="951"/>
      <c r="K672" s="951"/>
      <c r="L672" s="951"/>
      <c r="M672" s="951"/>
      <c r="N672" s="951"/>
      <c r="O672" s="951"/>
      <c r="P672" s="951"/>
      <c r="Q672" s="951"/>
      <c r="R672" s="951"/>
      <c r="S672" s="951"/>
      <c r="T672" s="951"/>
      <c r="U672" s="951"/>
      <c r="V672" s="951"/>
      <c r="W672" s="951"/>
      <c r="X672" s="951"/>
      <c r="Y672" s="951"/>
      <c r="AD672" s="947"/>
    </row>
    <row r="673" spans="1:30" thickBot="1" x14ac:dyDescent="0.35">
      <c r="A673" s="1007"/>
      <c r="B673" s="951"/>
      <c r="C673" s="985"/>
      <c r="D673" s="951"/>
      <c r="E673" s="951"/>
      <c r="F673" s="951"/>
      <c r="G673" s="951"/>
      <c r="H673" s="951"/>
      <c r="I673" s="951"/>
      <c r="J673" s="951"/>
      <c r="K673" s="951"/>
      <c r="L673" s="951"/>
      <c r="M673" s="951"/>
      <c r="N673" s="951"/>
      <c r="O673" s="951"/>
      <c r="P673" s="951"/>
      <c r="Q673" s="951"/>
      <c r="R673" s="951"/>
      <c r="S673" s="951"/>
      <c r="T673" s="951"/>
      <c r="U673" s="951"/>
      <c r="V673" s="951"/>
      <c r="W673" s="951"/>
      <c r="X673" s="951"/>
      <c r="Y673" s="951"/>
      <c r="AD673" s="947"/>
    </row>
    <row r="674" spans="1:30" thickBot="1" x14ac:dyDescent="0.35">
      <c r="A674" s="1007"/>
      <c r="B674" s="951"/>
      <c r="C674" s="985"/>
      <c r="D674" s="951"/>
      <c r="E674" s="951"/>
      <c r="F674" s="951"/>
      <c r="G674" s="951"/>
      <c r="H674" s="951"/>
      <c r="I674" s="951"/>
      <c r="J674" s="951"/>
      <c r="K674" s="951"/>
      <c r="L674" s="951"/>
      <c r="M674" s="951"/>
      <c r="N674" s="951"/>
      <c r="O674" s="951"/>
      <c r="P674" s="951"/>
      <c r="Q674" s="951"/>
      <c r="R674" s="951"/>
      <c r="S674" s="951"/>
      <c r="T674" s="951"/>
      <c r="U674" s="951"/>
      <c r="V674" s="951"/>
      <c r="W674" s="951"/>
      <c r="X674" s="951"/>
      <c r="Y674" s="951"/>
      <c r="AD674" s="947"/>
    </row>
    <row r="675" spans="1:30" thickBot="1" x14ac:dyDescent="0.35">
      <c r="A675" s="1007"/>
      <c r="B675" s="951"/>
      <c r="C675" s="985"/>
      <c r="D675" s="951"/>
      <c r="E675" s="951"/>
      <c r="F675" s="951"/>
      <c r="G675" s="951"/>
      <c r="H675" s="951"/>
      <c r="I675" s="951"/>
      <c r="J675" s="951"/>
      <c r="K675" s="951"/>
      <c r="L675" s="951"/>
      <c r="M675" s="951"/>
      <c r="N675" s="951"/>
      <c r="O675" s="951"/>
      <c r="P675" s="951"/>
      <c r="Q675" s="951"/>
      <c r="R675" s="951"/>
      <c r="S675" s="951"/>
      <c r="T675" s="951"/>
      <c r="U675" s="951"/>
      <c r="V675" s="951"/>
      <c r="W675" s="951"/>
      <c r="X675" s="951"/>
      <c r="Y675" s="951"/>
      <c r="AD675" s="947"/>
    </row>
    <row r="676" spans="1:30" thickBot="1" x14ac:dyDescent="0.35">
      <c r="A676" s="1007"/>
      <c r="B676" s="951"/>
      <c r="C676" s="985"/>
      <c r="D676" s="951"/>
      <c r="E676" s="951"/>
      <c r="F676" s="951"/>
      <c r="G676" s="951"/>
      <c r="H676" s="951"/>
      <c r="I676" s="951"/>
      <c r="J676" s="951"/>
      <c r="K676" s="951"/>
      <c r="L676" s="951"/>
      <c r="M676" s="951"/>
      <c r="N676" s="951"/>
      <c r="O676" s="951"/>
      <c r="P676" s="951"/>
      <c r="Q676" s="951"/>
      <c r="R676" s="951"/>
      <c r="S676" s="951"/>
      <c r="T676" s="951"/>
      <c r="U676" s="951"/>
      <c r="V676" s="951"/>
      <c r="W676" s="951"/>
      <c r="X676" s="951"/>
      <c r="Y676" s="951"/>
      <c r="AD676" s="947"/>
    </row>
    <row r="677" spans="1:30" thickBot="1" x14ac:dyDescent="0.35">
      <c r="A677" s="1007"/>
      <c r="B677" s="951"/>
      <c r="C677" s="985"/>
      <c r="D677" s="951"/>
      <c r="E677" s="951"/>
      <c r="F677" s="951"/>
      <c r="G677" s="951"/>
      <c r="H677" s="951"/>
      <c r="I677" s="951"/>
      <c r="J677" s="951"/>
      <c r="K677" s="951"/>
      <c r="L677" s="951"/>
      <c r="M677" s="951"/>
      <c r="N677" s="951"/>
      <c r="O677" s="951"/>
      <c r="P677" s="951"/>
      <c r="Q677" s="951"/>
      <c r="R677" s="951"/>
      <c r="S677" s="951"/>
      <c r="T677" s="951"/>
      <c r="U677" s="951"/>
      <c r="V677" s="951"/>
      <c r="W677" s="951"/>
      <c r="X677" s="951"/>
      <c r="Y677" s="951"/>
      <c r="AD677" s="947"/>
    </row>
    <row r="678" spans="1:30" thickBot="1" x14ac:dyDescent="0.35">
      <c r="A678" s="1007"/>
      <c r="B678" s="951"/>
      <c r="C678" s="985"/>
      <c r="D678" s="951"/>
      <c r="E678" s="951"/>
      <c r="F678" s="951"/>
      <c r="G678" s="951"/>
      <c r="H678" s="951"/>
      <c r="I678" s="951"/>
      <c r="J678" s="951"/>
      <c r="K678" s="951"/>
      <c r="L678" s="951"/>
      <c r="M678" s="951"/>
      <c r="N678" s="951"/>
      <c r="O678" s="951"/>
      <c r="P678" s="951"/>
      <c r="Q678" s="951"/>
      <c r="R678" s="951"/>
      <c r="S678" s="951"/>
      <c r="T678" s="951"/>
      <c r="U678" s="951"/>
      <c r="V678" s="951"/>
      <c r="W678" s="951"/>
      <c r="X678" s="951"/>
      <c r="Y678" s="951"/>
      <c r="AD678" s="947"/>
    </row>
    <row r="679" spans="1:30" thickBot="1" x14ac:dyDescent="0.35">
      <c r="A679" s="1007"/>
      <c r="B679" s="951"/>
      <c r="C679" s="985"/>
      <c r="D679" s="951"/>
      <c r="E679" s="951"/>
      <c r="F679" s="951"/>
      <c r="G679" s="951"/>
      <c r="H679" s="951"/>
      <c r="I679" s="951"/>
      <c r="J679" s="951"/>
      <c r="K679" s="951"/>
      <c r="L679" s="951"/>
      <c r="M679" s="951"/>
      <c r="N679" s="951"/>
      <c r="O679" s="951"/>
      <c r="P679" s="951"/>
      <c r="Q679" s="951"/>
      <c r="R679" s="951"/>
      <c r="S679" s="951"/>
      <c r="T679" s="951"/>
      <c r="U679" s="951"/>
      <c r="V679" s="951"/>
      <c r="W679" s="951"/>
      <c r="X679" s="951"/>
      <c r="Y679" s="951"/>
      <c r="AD679" s="947"/>
    </row>
    <row r="680" spans="1:30" thickBot="1" x14ac:dyDescent="0.35">
      <c r="A680" s="1007"/>
      <c r="B680" s="951"/>
      <c r="C680" s="985"/>
      <c r="D680" s="951"/>
      <c r="E680" s="951"/>
      <c r="F680" s="951"/>
      <c r="G680" s="951"/>
      <c r="H680" s="951"/>
      <c r="I680" s="951"/>
      <c r="J680" s="951"/>
      <c r="K680" s="951"/>
      <c r="L680" s="951"/>
      <c r="M680" s="951"/>
      <c r="N680" s="951"/>
      <c r="O680" s="951"/>
      <c r="P680" s="951"/>
      <c r="Q680" s="951"/>
      <c r="R680" s="951"/>
      <c r="S680" s="951"/>
      <c r="T680" s="951"/>
      <c r="U680" s="951"/>
      <c r="V680" s="951"/>
      <c r="W680" s="951"/>
      <c r="X680" s="951"/>
      <c r="Y680" s="951"/>
      <c r="AD680" s="947"/>
    </row>
    <row r="681" spans="1:30" thickBot="1" x14ac:dyDescent="0.35">
      <c r="A681" s="1007"/>
      <c r="B681" s="951"/>
      <c r="C681" s="985"/>
      <c r="D681" s="951"/>
      <c r="E681" s="951"/>
      <c r="F681" s="951"/>
      <c r="G681" s="951"/>
      <c r="H681" s="951"/>
      <c r="I681" s="951"/>
      <c r="J681" s="951"/>
      <c r="K681" s="951"/>
      <c r="L681" s="951"/>
      <c r="M681" s="951"/>
      <c r="N681" s="951"/>
      <c r="O681" s="951"/>
      <c r="P681" s="951"/>
      <c r="Q681" s="951"/>
      <c r="R681" s="951"/>
      <c r="S681" s="951"/>
      <c r="T681" s="951"/>
      <c r="U681" s="951"/>
      <c r="V681" s="951"/>
      <c r="W681" s="951"/>
      <c r="X681" s="951"/>
      <c r="Y681" s="951"/>
      <c r="AD681" s="947"/>
    </row>
    <row r="682" spans="1:30" thickBot="1" x14ac:dyDescent="0.35">
      <c r="A682" s="1007"/>
      <c r="B682" s="951"/>
      <c r="C682" s="985"/>
      <c r="D682" s="951"/>
      <c r="E682" s="951"/>
      <c r="F682" s="951"/>
      <c r="G682" s="951"/>
      <c r="H682" s="951"/>
      <c r="I682" s="951"/>
      <c r="J682" s="951"/>
      <c r="K682" s="951"/>
      <c r="L682" s="951"/>
      <c r="M682" s="951"/>
      <c r="N682" s="951"/>
      <c r="O682" s="951"/>
      <c r="P682" s="951"/>
      <c r="Q682" s="951"/>
      <c r="R682" s="951"/>
      <c r="S682" s="951"/>
      <c r="T682" s="951"/>
      <c r="U682" s="951"/>
      <c r="V682" s="951"/>
      <c r="W682" s="951"/>
      <c r="X682" s="951"/>
      <c r="Y682" s="951"/>
      <c r="AD682" s="947"/>
    </row>
    <row r="683" spans="1:30" thickBot="1" x14ac:dyDescent="0.35">
      <c r="A683" s="1007"/>
      <c r="B683" s="951"/>
      <c r="C683" s="985"/>
      <c r="D683" s="951"/>
      <c r="E683" s="951"/>
      <c r="F683" s="951"/>
      <c r="G683" s="951"/>
      <c r="H683" s="951"/>
      <c r="I683" s="951"/>
      <c r="J683" s="951"/>
      <c r="K683" s="951"/>
      <c r="L683" s="951"/>
      <c r="M683" s="951"/>
      <c r="N683" s="951"/>
      <c r="O683" s="951"/>
      <c r="P683" s="951"/>
      <c r="Q683" s="951"/>
      <c r="R683" s="951"/>
      <c r="S683" s="951"/>
      <c r="T683" s="951"/>
      <c r="U683" s="951"/>
      <c r="V683" s="951"/>
      <c r="W683" s="951"/>
      <c r="X683" s="951"/>
      <c r="Y683" s="951"/>
      <c r="AD683" s="947"/>
    </row>
    <row r="684" spans="1:30" thickBot="1" x14ac:dyDescent="0.35">
      <c r="A684" s="1007"/>
      <c r="B684" s="951"/>
      <c r="C684" s="985"/>
      <c r="D684" s="951"/>
      <c r="E684" s="951"/>
      <c r="F684" s="951"/>
      <c r="G684" s="951"/>
      <c r="H684" s="951"/>
      <c r="I684" s="951"/>
      <c r="J684" s="951"/>
      <c r="K684" s="951"/>
      <c r="L684" s="951"/>
      <c r="M684" s="951"/>
      <c r="N684" s="951"/>
      <c r="O684" s="951"/>
      <c r="P684" s="951"/>
      <c r="Q684" s="951"/>
      <c r="R684" s="951"/>
      <c r="S684" s="951"/>
      <c r="T684" s="951"/>
      <c r="U684" s="951"/>
      <c r="V684" s="951"/>
      <c r="W684" s="951"/>
      <c r="X684" s="951"/>
      <c r="Y684" s="951"/>
      <c r="AD684" s="947"/>
    </row>
    <row r="685" spans="1:30" thickBot="1" x14ac:dyDescent="0.35">
      <c r="A685" s="1007"/>
      <c r="B685" s="951"/>
      <c r="C685" s="985"/>
      <c r="D685" s="951"/>
      <c r="E685" s="951"/>
      <c r="F685" s="951"/>
      <c r="G685" s="951"/>
      <c r="H685" s="951"/>
      <c r="I685" s="951"/>
      <c r="J685" s="951"/>
      <c r="K685" s="951"/>
      <c r="L685" s="951"/>
      <c r="M685" s="951"/>
      <c r="N685" s="951"/>
      <c r="O685" s="951"/>
      <c r="P685" s="951"/>
      <c r="Q685" s="951"/>
      <c r="R685" s="951"/>
      <c r="S685" s="951"/>
      <c r="T685" s="951"/>
      <c r="U685" s="951"/>
      <c r="V685" s="951"/>
      <c r="W685" s="951"/>
      <c r="X685" s="951"/>
      <c r="Y685" s="951"/>
      <c r="AD685" s="947"/>
    </row>
    <row r="686" spans="1:30" thickBot="1" x14ac:dyDescent="0.35">
      <c r="A686" s="1007"/>
      <c r="B686" s="951"/>
      <c r="C686" s="985"/>
      <c r="D686" s="951"/>
      <c r="E686" s="951"/>
      <c r="F686" s="951"/>
      <c r="G686" s="951"/>
      <c r="H686" s="951"/>
      <c r="I686" s="951"/>
      <c r="J686" s="951"/>
      <c r="K686" s="951"/>
      <c r="L686" s="951"/>
      <c r="M686" s="951"/>
      <c r="N686" s="951"/>
      <c r="O686" s="951"/>
      <c r="P686" s="951"/>
      <c r="Q686" s="951"/>
      <c r="R686" s="951"/>
      <c r="S686" s="951"/>
      <c r="T686" s="951"/>
      <c r="U686" s="951"/>
      <c r="V686" s="951"/>
      <c r="W686" s="951"/>
      <c r="X686" s="951"/>
      <c r="Y686" s="951"/>
      <c r="AD686" s="947"/>
    </row>
    <row r="687" spans="1:30" thickBot="1" x14ac:dyDescent="0.35">
      <c r="A687" s="1007"/>
      <c r="B687" s="951"/>
      <c r="C687" s="985"/>
      <c r="D687" s="951"/>
      <c r="E687" s="951"/>
      <c r="F687" s="951"/>
      <c r="G687" s="951"/>
      <c r="H687" s="951"/>
      <c r="I687" s="951"/>
      <c r="J687" s="951"/>
      <c r="K687" s="951"/>
      <c r="L687" s="951"/>
      <c r="M687" s="951"/>
      <c r="N687" s="951"/>
      <c r="O687" s="951"/>
      <c r="P687" s="951"/>
      <c r="Q687" s="951"/>
      <c r="R687" s="951"/>
      <c r="S687" s="951"/>
      <c r="T687" s="951"/>
      <c r="U687" s="951"/>
      <c r="V687" s="951"/>
      <c r="W687" s="951"/>
      <c r="X687" s="951"/>
      <c r="Y687" s="951"/>
      <c r="AD687" s="947"/>
    </row>
    <row r="688" spans="1:30" thickBot="1" x14ac:dyDescent="0.35">
      <c r="A688" s="1007"/>
      <c r="B688" s="951"/>
      <c r="C688" s="985"/>
      <c r="D688" s="951"/>
      <c r="E688" s="951"/>
      <c r="F688" s="951"/>
      <c r="G688" s="951"/>
      <c r="H688" s="951"/>
      <c r="I688" s="951"/>
      <c r="J688" s="951"/>
      <c r="K688" s="951"/>
      <c r="L688" s="951"/>
      <c r="M688" s="951"/>
      <c r="N688" s="951"/>
      <c r="O688" s="951"/>
      <c r="P688" s="951"/>
      <c r="Q688" s="951"/>
      <c r="R688" s="951"/>
      <c r="S688" s="951"/>
      <c r="T688" s="951"/>
      <c r="U688" s="951"/>
      <c r="V688" s="951"/>
      <c r="W688" s="951"/>
      <c r="X688" s="951"/>
      <c r="Y688" s="951"/>
      <c r="AD688" s="947"/>
    </row>
    <row r="689" spans="1:30" thickBot="1" x14ac:dyDescent="0.35">
      <c r="A689" s="1007"/>
      <c r="B689" s="951"/>
      <c r="C689" s="985"/>
      <c r="D689" s="951"/>
      <c r="E689" s="951"/>
      <c r="F689" s="951"/>
      <c r="G689" s="951"/>
      <c r="H689" s="951"/>
      <c r="I689" s="951"/>
      <c r="J689" s="951"/>
      <c r="K689" s="951"/>
      <c r="L689" s="951"/>
      <c r="M689" s="951"/>
      <c r="N689" s="951"/>
      <c r="O689" s="951"/>
      <c r="P689" s="951"/>
      <c r="Q689" s="951"/>
      <c r="R689" s="951"/>
      <c r="S689" s="951"/>
      <c r="T689" s="951"/>
      <c r="U689" s="951"/>
      <c r="V689" s="951"/>
      <c r="W689" s="951"/>
      <c r="X689" s="951"/>
      <c r="Y689" s="951"/>
      <c r="AD689" s="947"/>
    </row>
    <row r="690" spans="1:30" thickBot="1" x14ac:dyDescent="0.35">
      <c r="A690" s="1007"/>
      <c r="B690" s="951"/>
      <c r="C690" s="985"/>
      <c r="D690" s="951"/>
      <c r="E690" s="951"/>
      <c r="F690" s="951"/>
      <c r="G690" s="951"/>
      <c r="H690" s="951"/>
      <c r="I690" s="951"/>
      <c r="J690" s="951"/>
      <c r="K690" s="951"/>
      <c r="L690" s="951"/>
      <c r="M690" s="951"/>
      <c r="N690" s="951"/>
      <c r="O690" s="951"/>
      <c r="P690" s="951"/>
      <c r="Q690" s="951"/>
      <c r="R690" s="951"/>
      <c r="S690" s="951"/>
      <c r="T690" s="951"/>
      <c r="U690" s="951"/>
      <c r="V690" s="951"/>
      <c r="W690" s="951"/>
      <c r="X690" s="951"/>
      <c r="Y690" s="951"/>
      <c r="AD690" s="947"/>
    </row>
    <row r="691" spans="1:30" thickBot="1" x14ac:dyDescent="0.35">
      <c r="A691" s="1007"/>
      <c r="B691" s="951"/>
      <c r="C691" s="985"/>
      <c r="D691" s="951"/>
      <c r="E691" s="951"/>
      <c r="F691" s="951"/>
      <c r="G691" s="951"/>
      <c r="H691" s="951"/>
      <c r="I691" s="951"/>
      <c r="J691" s="951"/>
      <c r="K691" s="951"/>
      <c r="L691" s="951"/>
      <c r="M691" s="951"/>
      <c r="N691" s="951"/>
      <c r="O691" s="951"/>
      <c r="P691" s="951"/>
      <c r="Q691" s="951"/>
      <c r="R691" s="951"/>
      <c r="S691" s="951"/>
      <c r="T691" s="951"/>
      <c r="U691" s="951"/>
      <c r="V691" s="951"/>
      <c r="W691" s="951"/>
      <c r="X691" s="951"/>
      <c r="Y691" s="951"/>
      <c r="AD691" s="947"/>
    </row>
    <row r="692" spans="1:30" thickBot="1" x14ac:dyDescent="0.35">
      <c r="A692" s="1007"/>
      <c r="B692" s="951"/>
      <c r="C692" s="985"/>
      <c r="D692" s="951"/>
      <c r="E692" s="951"/>
      <c r="F692" s="951"/>
      <c r="G692" s="951"/>
      <c r="H692" s="951"/>
      <c r="I692" s="951"/>
      <c r="J692" s="951"/>
      <c r="K692" s="951"/>
      <c r="L692" s="951"/>
      <c r="M692" s="951"/>
      <c r="N692" s="951"/>
      <c r="O692" s="951"/>
      <c r="P692" s="951"/>
      <c r="Q692" s="951"/>
      <c r="R692" s="951"/>
      <c r="S692" s="951"/>
      <c r="T692" s="951"/>
      <c r="U692" s="951"/>
      <c r="V692" s="951"/>
      <c r="W692" s="951"/>
      <c r="X692" s="951"/>
      <c r="Y692" s="951"/>
      <c r="AD692" s="947"/>
    </row>
    <row r="693" spans="1:30" thickBot="1" x14ac:dyDescent="0.35">
      <c r="A693" s="1007"/>
      <c r="B693" s="951"/>
      <c r="C693" s="985"/>
      <c r="D693" s="951"/>
      <c r="E693" s="951"/>
      <c r="F693" s="951"/>
      <c r="G693" s="951"/>
      <c r="H693" s="951"/>
      <c r="I693" s="951"/>
      <c r="J693" s="951"/>
      <c r="K693" s="951"/>
      <c r="L693" s="951"/>
      <c r="M693" s="951"/>
      <c r="N693" s="951"/>
      <c r="O693" s="951"/>
      <c r="P693" s="951"/>
      <c r="Q693" s="951"/>
      <c r="R693" s="951"/>
      <c r="S693" s="951"/>
      <c r="T693" s="951"/>
      <c r="U693" s="951"/>
      <c r="V693" s="951"/>
      <c r="W693" s="951"/>
      <c r="X693" s="951"/>
      <c r="Y693" s="951"/>
      <c r="AD693" s="947"/>
    </row>
    <row r="694" spans="1:30" thickBot="1" x14ac:dyDescent="0.35">
      <c r="A694" s="1007"/>
      <c r="B694" s="951"/>
      <c r="C694" s="985"/>
      <c r="D694" s="951"/>
      <c r="E694" s="951"/>
      <c r="F694" s="951"/>
      <c r="G694" s="951"/>
      <c r="H694" s="951"/>
      <c r="I694" s="951"/>
      <c r="J694" s="951"/>
      <c r="K694" s="951"/>
      <c r="L694" s="951"/>
      <c r="M694" s="951"/>
      <c r="N694" s="951"/>
      <c r="O694" s="951"/>
      <c r="P694" s="951"/>
      <c r="Q694" s="951"/>
      <c r="R694" s="951"/>
      <c r="S694" s="951"/>
      <c r="T694" s="951"/>
      <c r="U694" s="951"/>
      <c r="V694" s="951"/>
      <c r="W694" s="951"/>
      <c r="X694" s="951"/>
      <c r="Y694" s="951"/>
      <c r="AD694" s="947"/>
    </row>
    <row r="695" spans="1:30" thickBot="1" x14ac:dyDescent="0.35">
      <c r="A695" s="1007"/>
      <c r="B695" s="951"/>
      <c r="C695" s="985"/>
      <c r="D695" s="951"/>
      <c r="E695" s="951"/>
      <c r="F695" s="951"/>
      <c r="G695" s="951"/>
      <c r="H695" s="951"/>
      <c r="I695" s="951"/>
      <c r="J695" s="951"/>
      <c r="K695" s="951"/>
      <c r="L695" s="951"/>
      <c r="M695" s="951"/>
      <c r="N695" s="951"/>
      <c r="O695" s="951"/>
      <c r="P695" s="951"/>
      <c r="Q695" s="951"/>
      <c r="R695" s="951"/>
      <c r="S695" s="951"/>
      <c r="T695" s="951"/>
      <c r="U695" s="951"/>
      <c r="V695" s="951"/>
      <c r="W695" s="951"/>
      <c r="X695" s="951"/>
      <c r="Y695" s="951"/>
      <c r="AD695" s="947"/>
    </row>
    <row r="696" spans="1:30" thickBot="1" x14ac:dyDescent="0.35">
      <c r="A696" s="1007"/>
      <c r="B696" s="951"/>
      <c r="C696" s="985"/>
      <c r="D696" s="951"/>
      <c r="E696" s="951"/>
      <c r="F696" s="951"/>
      <c r="G696" s="951"/>
      <c r="H696" s="951"/>
      <c r="I696" s="951"/>
      <c r="J696" s="951"/>
      <c r="K696" s="951"/>
      <c r="L696" s="951"/>
      <c r="M696" s="951"/>
      <c r="N696" s="951"/>
      <c r="O696" s="951"/>
      <c r="P696" s="951"/>
      <c r="Q696" s="951"/>
      <c r="R696" s="951"/>
      <c r="S696" s="951"/>
      <c r="T696" s="951"/>
      <c r="U696" s="951"/>
      <c r="V696" s="951"/>
      <c r="W696" s="951"/>
      <c r="X696" s="951"/>
      <c r="Y696" s="951"/>
      <c r="AD696" s="947"/>
    </row>
    <row r="697" spans="1:30" thickBot="1" x14ac:dyDescent="0.35">
      <c r="A697" s="1007"/>
      <c r="B697" s="951"/>
      <c r="C697" s="985"/>
      <c r="D697" s="951"/>
      <c r="E697" s="951"/>
      <c r="F697" s="951"/>
      <c r="G697" s="951"/>
      <c r="H697" s="951"/>
      <c r="I697" s="951"/>
      <c r="J697" s="951"/>
      <c r="K697" s="951"/>
      <c r="L697" s="951"/>
      <c r="M697" s="951"/>
      <c r="N697" s="951"/>
      <c r="O697" s="951"/>
      <c r="P697" s="951"/>
      <c r="Q697" s="951"/>
      <c r="R697" s="951"/>
      <c r="S697" s="951"/>
      <c r="T697" s="951"/>
      <c r="U697" s="951"/>
      <c r="V697" s="951"/>
      <c r="W697" s="951"/>
      <c r="X697" s="951"/>
      <c r="Y697" s="951"/>
      <c r="AD697" s="947"/>
    </row>
    <row r="698" spans="1:30" thickBot="1" x14ac:dyDescent="0.35">
      <c r="A698" s="1007"/>
      <c r="B698" s="951"/>
      <c r="C698" s="985"/>
      <c r="D698" s="951"/>
      <c r="E698" s="951"/>
      <c r="F698" s="951"/>
      <c r="G698" s="951"/>
      <c r="H698" s="951"/>
      <c r="I698" s="951"/>
      <c r="J698" s="951"/>
      <c r="K698" s="951"/>
      <c r="L698" s="951"/>
      <c r="M698" s="951"/>
      <c r="N698" s="951"/>
      <c r="O698" s="951"/>
      <c r="P698" s="951"/>
      <c r="Q698" s="951"/>
      <c r="R698" s="951"/>
      <c r="S698" s="951"/>
      <c r="T698" s="951"/>
      <c r="U698" s="951"/>
      <c r="V698" s="951"/>
      <c r="W698" s="951"/>
      <c r="X698" s="951"/>
      <c r="Y698" s="951"/>
      <c r="AD698" s="947"/>
    </row>
    <row r="699" spans="1:30" thickBot="1" x14ac:dyDescent="0.35">
      <c r="A699" s="1007"/>
      <c r="B699" s="951"/>
      <c r="C699" s="985"/>
      <c r="D699" s="951"/>
      <c r="E699" s="951"/>
      <c r="F699" s="951"/>
      <c r="G699" s="951"/>
      <c r="H699" s="951"/>
      <c r="I699" s="951"/>
      <c r="J699" s="951"/>
      <c r="K699" s="951"/>
      <c r="L699" s="951"/>
      <c r="M699" s="951"/>
      <c r="N699" s="951"/>
      <c r="O699" s="951"/>
      <c r="P699" s="951"/>
      <c r="Q699" s="951"/>
      <c r="R699" s="951"/>
      <c r="S699" s="951"/>
      <c r="T699" s="951"/>
      <c r="U699" s="951"/>
      <c r="V699" s="951"/>
      <c r="W699" s="951"/>
      <c r="X699" s="951"/>
      <c r="Y699" s="951"/>
      <c r="AD699" s="947"/>
    </row>
    <row r="700" spans="1:30" thickBot="1" x14ac:dyDescent="0.35">
      <c r="A700" s="1007"/>
      <c r="B700" s="951"/>
      <c r="C700" s="985"/>
      <c r="D700" s="951"/>
      <c r="E700" s="951"/>
      <c r="F700" s="951"/>
      <c r="G700" s="951"/>
      <c r="H700" s="951"/>
      <c r="I700" s="951"/>
      <c r="J700" s="951"/>
      <c r="K700" s="951"/>
      <c r="L700" s="951"/>
      <c r="M700" s="951"/>
      <c r="N700" s="951"/>
      <c r="O700" s="951"/>
      <c r="P700" s="951"/>
      <c r="Q700" s="951"/>
      <c r="R700" s="951"/>
      <c r="S700" s="951"/>
      <c r="T700" s="951"/>
      <c r="U700" s="951"/>
      <c r="V700" s="951"/>
      <c r="W700" s="951"/>
      <c r="X700" s="951"/>
      <c r="Y700" s="951"/>
      <c r="AD700" s="947"/>
    </row>
    <row r="701" spans="1:30" thickBot="1" x14ac:dyDescent="0.35">
      <c r="A701" s="1007"/>
      <c r="B701" s="951"/>
      <c r="C701" s="985"/>
      <c r="D701" s="951"/>
      <c r="E701" s="951"/>
      <c r="F701" s="951"/>
      <c r="G701" s="951"/>
      <c r="H701" s="951"/>
      <c r="I701" s="951"/>
      <c r="J701" s="951"/>
      <c r="K701" s="951"/>
      <c r="L701" s="951"/>
      <c r="M701" s="951"/>
      <c r="N701" s="951"/>
      <c r="O701" s="951"/>
      <c r="P701" s="951"/>
      <c r="Q701" s="951"/>
      <c r="R701" s="951"/>
      <c r="S701" s="951"/>
      <c r="T701" s="951"/>
      <c r="U701" s="951"/>
      <c r="V701" s="951"/>
      <c r="W701" s="951"/>
      <c r="X701" s="951"/>
      <c r="Y701" s="951"/>
      <c r="AD701" s="947"/>
    </row>
    <row r="702" spans="1:30" thickBot="1" x14ac:dyDescent="0.35">
      <c r="A702" s="1007"/>
      <c r="B702" s="951"/>
      <c r="C702" s="985"/>
      <c r="D702" s="951"/>
      <c r="E702" s="951"/>
      <c r="F702" s="951"/>
      <c r="G702" s="951"/>
      <c r="H702" s="951"/>
      <c r="I702" s="951"/>
      <c r="J702" s="951"/>
      <c r="K702" s="951"/>
      <c r="L702" s="951"/>
      <c r="M702" s="951"/>
      <c r="N702" s="951"/>
      <c r="O702" s="951"/>
      <c r="P702" s="951"/>
      <c r="Q702" s="951"/>
      <c r="R702" s="951"/>
      <c r="S702" s="951"/>
      <c r="T702" s="951"/>
      <c r="U702" s="951"/>
      <c r="V702" s="951"/>
      <c r="W702" s="951"/>
      <c r="X702" s="951"/>
      <c r="Y702" s="951"/>
      <c r="AD702" s="947"/>
    </row>
    <row r="703" spans="1:30" thickBot="1" x14ac:dyDescent="0.35">
      <c r="A703" s="1007"/>
      <c r="B703" s="951"/>
      <c r="C703" s="985"/>
      <c r="D703" s="951"/>
      <c r="E703" s="951"/>
      <c r="F703" s="951"/>
      <c r="G703" s="951"/>
      <c r="H703" s="951"/>
      <c r="I703" s="951"/>
      <c r="J703" s="951"/>
      <c r="K703" s="951"/>
      <c r="L703" s="951"/>
      <c r="M703" s="951"/>
      <c r="N703" s="951"/>
      <c r="O703" s="951"/>
      <c r="P703" s="951"/>
      <c r="Q703" s="951"/>
      <c r="R703" s="951"/>
      <c r="S703" s="951"/>
      <c r="T703" s="951"/>
      <c r="U703" s="951"/>
      <c r="V703" s="951"/>
      <c r="W703" s="951"/>
      <c r="X703" s="951"/>
      <c r="Y703" s="951"/>
      <c r="AD703" s="947"/>
    </row>
    <row r="704" spans="1:30" thickBot="1" x14ac:dyDescent="0.35">
      <c r="A704" s="1007"/>
      <c r="B704" s="951"/>
      <c r="C704" s="985"/>
      <c r="D704" s="951"/>
      <c r="E704" s="951"/>
      <c r="F704" s="951"/>
      <c r="G704" s="951"/>
      <c r="H704" s="951"/>
      <c r="I704" s="951"/>
      <c r="J704" s="951"/>
      <c r="K704" s="951"/>
      <c r="L704" s="951"/>
      <c r="M704" s="951"/>
      <c r="N704" s="951"/>
      <c r="O704" s="951"/>
      <c r="P704" s="951"/>
      <c r="Q704" s="951"/>
      <c r="R704" s="951"/>
      <c r="S704" s="951"/>
      <c r="T704" s="951"/>
      <c r="U704" s="951"/>
      <c r="V704" s="951"/>
      <c r="W704" s="951"/>
      <c r="X704" s="951"/>
      <c r="Y704" s="951"/>
      <c r="AD704" s="947"/>
    </row>
    <row r="705" spans="1:30" thickBot="1" x14ac:dyDescent="0.35">
      <c r="A705" s="1007"/>
      <c r="B705" s="951"/>
      <c r="C705" s="985"/>
      <c r="D705" s="951"/>
      <c r="E705" s="951"/>
      <c r="F705" s="951"/>
      <c r="G705" s="951"/>
      <c r="H705" s="951"/>
      <c r="I705" s="951"/>
      <c r="J705" s="951"/>
      <c r="K705" s="951"/>
      <c r="L705" s="951"/>
      <c r="M705" s="951"/>
      <c r="N705" s="951"/>
      <c r="O705" s="951"/>
      <c r="P705" s="951"/>
      <c r="Q705" s="951"/>
      <c r="R705" s="951"/>
      <c r="S705" s="951"/>
      <c r="T705" s="951"/>
      <c r="U705" s="951"/>
      <c r="V705" s="951"/>
      <c r="W705" s="951"/>
      <c r="X705" s="951"/>
      <c r="Y705" s="951"/>
      <c r="AD705" s="947"/>
    </row>
    <row r="706" spans="1:30" thickBot="1" x14ac:dyDescent="0.35">
      <c r="A706" s="1007"/>
      <c r="B706" s="951"/>
      <c r="C706" s="985"/>
      <c r="D706" s="951"/>
      <c r="E706" s="951"/>
      <c r="F706" s="951"/>
      <c r="G706" s="951"/>
      <c r="H706" s="951"/>
      <c r="I706" s="951"/>
      <c r="J706" s="951"/>
      <c r="K706" s="951"/>
      <c r="L706" s="951"/>
      <c r="M706" s="951"/>
      <c r="N706" s="951"/>
      <c r="O706" s="951"/>
      <c r="P706" s="951"/>
      <c r="Q706" s="951"/>
      <c r="R706" s="951"/>
      <c r="S706" s="951"/>
      <c r="T706" s="951"/>
      <c r="U706" s="951"/>
      <c r="V706" s="951"/>
      <c r="W706" s="951"/>
      <c r="X706" s="951"/>
      <c r="Y706" s="951"/>
      <c r="AD706" s="947"/>
    </row>
    <row r="707" spans="1:30" thickBot="1" x14ac:dyDescent="0.35">
      <c r="A707" s="1007"/>
      <c r="B707" s="951"/>
      <c r="C707" s="985"/>
      <c r="D707" s="951"/>
      <c r="E707" s="951"/>
      <c r="F707" s="951"/>
      <c r="G707" s="951"/>
      <c r="H707" s="951"/>
      <c r="I707" s="951"/>
      <c r="J707" s="951"/>
      <c r="K707" s="951"/>
      <c r="L707" s="951"/>
      <c r="M707" s="951"/>
      <c r="N707" s="951"/>
      <c r="O707" s="951"/>
      <c r="P707" s="951"/>
      <c r="Q707" s="951"/>
      <c r="R707" s="951"/>
      <c r="S707" s="951"/>
      <c r="T707" s="951"/>
      <c r="U707" s="951"/>
      <c r="V707" s="951"/>
      <c r="W707" s="951"/>
      <c r="X707" s="951"/>
      <c r="Y707" s="951"/>
      <c r="AD707" s="947"/>
    </row>
    <row r="708" spans="1:30" thickBot="1" x14ac:dyDescent="0.35">
      <c r="A708" s="1007"/>
      <c r="B708" s="951"/>
      <c r="C708" s="985"/>
      <c r="D708" s="951"/>
      <c r="E708" s="951"/>
      <c r="F708" s="951"/>
      <c r="G708" s="951"/>
      <c r="H708" s="951"/>
      <c r="I708" s="951"/>
      <c r="J708" s="951"/>
      <c r="K708" s="951"/>
      <c r="L708" s="951"/>
      <c r="M708" s="951"/>
      <c r="N708" s="951"/>
      <c r="O708" s="951"/>
      <c r="P708" s="951"/>
      <c r="Q708" s="951"/>
      <c r="R708" s="951"/>
      <c r="S708" s="951"/>
      <c r="T708" s="951"/>
      <c r="U708" s="951"/>
      <c r="V708" s="951"/>
      <c r="W708" s="951"/>
      <c r="X708" s="951"/>
      <c r="Y708" s="951"/>
      <c r="AD708" s="947"/>
    </row>
    <row r="709" spans="1:30" thickBot="1" x14ac:dyDescent="0.35">
      <c r="A709" s="1007"/>
      <c r="B709" s="951"/>
      <c r="C709" s="985"/>
      <c r="D709" s="951"/>
      <c r="E709" s="951"/>
      <c r="F709" s="951"/>
      <c r="G709" s="951"/>
      <c r="H709" s="951"/>
      <c r="I709" s="951"/>
      <c r="J709" s="951"/>
      <c r="K709" s="951"/>
      <c r="L709" s="951"/>
      <c r="M709" s="951"/>
      <c r="N709" s="951"/>
      <c r="O709" s="951"/>
      <c r="P709" s="951"/>
      <c r="Q709" s="951"/>
      <c r="R709" s="951"/>
      <c r="S709" s="951"/>
      <c r="T709" s="951"/>
      <c r="U709" s="951"/>
      <c r="V709" s="951"/>
      <c r="W709" s="951"/>
      <c r="X709" s="951"/>
      <c r="Y709" s="951"/>
      <c r="AD709" s="947"/>
    </row>
    <row r="710" spans="1:30" thickBot="1" x14ac:dyDescent="0.35">
      <c r="A710" s="1007"/>
      <c r="B710" s="951"/>
      <c r="C710" s="985"/>
      <c r="D710" s="951"/>
      <c r="E710" s="951"/>
      <c r="F710" s="951"/>
      <c r="G710" s="951"/>
      <c r="H710" s="951"/>
      <c r="I710" s="951"/>
      <c r="J710" s="951"/>
      <c r="K710" s="951"/>
      <c r="L710" s="951"/>
      <c r="M710" s="951"/>
      <c r="N710" s="951"/>
      <c r="O710" s="951"/>
      <c r="P710" s="951"/>
      <c r="Q710" s="951"/>
      <c r="R710" s="951"/>
      <c r="S710" s="951"/>
      <c r="T710" s="951"/>
      <c r="U710" s="951"/>
      <c r="V710" s="951"/>
      <c r="W710" s="951"/>
      <c r="X710" s="951"/>
      <c r="Y710" s="951"/>
      <c r="AD710" s="947"/>
    </row>
    <row r="711" spans="1:30" thickBot="1" x14ac:dyDescent="0.35">
      <c r="A711" s="1007"/>
      <c r="B711" s="951"/>
      <c r="C711" s="985"/>
      <c r="D711" s="951"/>
      <c r="E711" s="951"/>
      <c r="F711" s="951"/>
      <c r="G711" s="951"/>
      <c r="H711" s="951"/>
      <c r="I711" s="951"/>
      <c r="J711" s="951"/>
      <c r="K711" s="951"/>
      <c r="L711" s="951"/>
      <c r="M711" s="951"/>
      <c r="N711" s="951"/>
      <c r="O711" s="951"/>
      <c r="P711" s="951"/>
      <c r="Q711" s="951"/>
      <c r="R711" s="951"/>
      <c r="S711" s="951"/>
      <c r="T711" s="951"/>
      <c r="U711" s="951"/>
      <c r="V711" s="951"/>
      <c r="W711" s="951"/>
      <c r="X711" s="951"/>
      <c r="Y711" s="951"/>
      <c r="AD711" s="947"/>
    </row>
    <row r="712" spans="1:30" thickBot="1" x14ac:dyDescent="0.35">
      <c r="A712" s="1007"/>
      <c r="B712" s="951"/>
      <c r="C712" s="985"/>
      <c r="D712" s="951"/>
      <c r="E712" s="951"/>
      <c r="F712" s="951"/>
      <c r="G712" s="951"/>
      <c r="H712" s="951"/>
      <c r="I712" s="951"/>
      <c r="J712" s="951"/>
      <c r="K712" s="951"/>
      <c r="L712" s="951"/>
      <c r="M712" s="951"/>
      <c r="N712" s="951"/>
      <c r="O712" s="951"/>
      <c r="P712" s="951"/>
      <c r="Q712" s="951"/>
      <c r="R712" s="951"/>
      <c r="S712" s="951"/>
      <c r="T712" s="951"/>
      <c r="U712" s="951"/>
      <c r="V712" s="951"/>
      <c r="W712" s="951"/>
      <c r="X712" s="951"/>
      <c r="Y712" s="951"/>
    </row>
    <row r="713" spans="1:30" thickBot="1" x14ac:dyDescent="0.35">
      <c r="A713" s="1007"/>
      <c r="B713" s="951"/>
      <c r="C713" s="985"/>
      <c r="D713" s="951"/>
      <c r="E713" s="951"/>
      <c r="F713" s="951"/>
      <c r="G713" s="951"/>
      <c r="H713" s="951"/>
      <c r="I713" s="951"/>
      <c r="J713" s="951"/>
      <c r="K713" s="951"/>
      <c r="L713" s="951"/>
      <c r="M713" s="951"/>
      <c r="N713" s="951"/>
      <c r="O713" s="951"/>
      <c r="P713" s="951"/>
      <c r="Q713" s="951"/>
      <c r="R713" s="951"/>
      <c r="S713" s="951"/>
      <c r="T713" s="951"/>
      <c r="U713" s="951"/>
      <c r="V713" s="951"/>
      <c r="W713" s="951"/>
      <c r="X713" s="951"/>
      <c r="Y713" s="951"/>
    </row>
    <row r="714" spans="1:30" thickBot="1" x14ac:dyDescent="0.35">
      <c r="A714" s="1007"/>
      <c r="B714" s="951"/>
      <c r="C714" s="985"/>
      <c r="D714" s="951"/>
      <c r="E714" s="951"/>
      <c r="F714" s="951"/>
      <c r="G714" s="951"/>
      <c r="H714" s="951"/>
      <c r="I714" s="951"/>
      <c r="J714" s="951"/>
      <c r="K714" s="951"/>
      <c r="L714" s="951"/>
      <c r="M714" s="951"/>
      <c r="N714" s="951"/>
      <c r="O714" s="951"/>
      <c r="P714" s="951"/>
      <c r="Q714" s="951"/>
      <c r="R714" s="951"/>
      <c r="S714" s="951"/>
      <c r="T714" s="951"/>
      <c r="U714" s="951"/>
      <c r="V714" s="951"/>
      <c r="W714" s="951"/>
      <c r="X714" s="951"/>
      <c r="Y714" s="951"/>
    </row>
    <row r="715" spans="1:30" thickBot="1" x14ac:dyDescent="0.35">
      <c r="A715" s="1007"/>
      <c r="B715" s="951"/>
      <c r="C715" s="985"/>
      <c r="D715" s="951"/>
      <c r="E715" s="951"/>
      <c r="F715" s="951"/>
      <c r="G715" s="951"/>
      <c r="H715" s="951"/>
      <c r="I715" s="951"/>
      <c r="J715" s="951"/>
      <c r="K715" s="951"/>
      <c r="L715" s="951"/>
      <c r="M715" s="951"/>
      <c r="N715" s="951"/>
      <c r="O715" s="951"/>
      <c r="P715" s="951"/>
      <c r="Q715" s="951"/>
      <c r="R715" s="951"/>
      <c r="S715" s="951"/>
      <c r="T715" s="951"/>
      <c r="U715" s="951"/>
      <c r="V715" s="951"/>
      <c r="W715" s="951"/>
      <c r="X715" s="951"/>
      <c r="Y715" s="951"/>
    </row>
  </sheetData>
  <mergeCells count="26">
    <mergeCell ref="Z1:AA2"/>
    <mergeCell ref="B1:B3"/>
    <mergeCell ref="C1:C3"/>
    <mergeCell ref="D1:D3"/>
    <mergeCell ref="E1:E3"/>
    <mergeCell ref="F1:F3"/>
    <mergeCell ref="W1:Y2"/>
    <mergeCell ref="G1:R1"/>
    <mergeCell ref="T1:V2"/>
    <mergeCell ref="K2:L2"/>
    <mergeCell ref="N2:O2"/>
    <mergeCell ref="Q2:R2"/>
    <mergeCell ref="A1:A3"/>
    <mergeCell ref="A217:A220"/>
    <mergeCell ref="A82:A157"/>
    <mergeCell ref="A159:A193"/>
    <mergeCell ref="A195:A203"/>
    <mergeCell ref="A205:A210"/>
    <mergeCell ref="A212:A214"/>
    <mergeCell ref="A5:A80"/>
    <mergeCell ref="AH1:AR2"/>
    <mergeCell ref="AQ3:AQ4"/>
    <mergeCell ref="AR3:AR4"/>
    <mergeCell ref="AH3:AP3"/>
    <mergeCell ref="AC1:AD3"/>
    <mergeCell ref="AC4:AD5"/>
  </mergeCells>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dimension ref="A1:FI536"/>
  <sheetViews>
    <sheetView zoomScale="55" zoomScaleNormal="55" workbookViewId="0">
      <pane ySplit="2" topLeftCell="A6" activePane="bottomLeft" state="frozen"/>
      <selection activeCell="X1" sqref="X1"/>
      <selection pane="bottomLeft" activeCell="D22" sqref="D22"/>
    </sheetView>
  </sheetViews>
  <sheetFormatPr baseColWidth="10" defaultColWidth="11.54296875" defaultRowHeight="25.9" customHeight="1" thickBottom="1" x14ac:dyDescent="0.4"/>
  <cols>
    <col min="1" max="1" width="11.54296875" style="87"/>
    <col min="2" max="2" width="57.26953125" style="87" customWidth="1"/>
    <col min="3" max="3" width="24.1796875" style="487" customWidth="1"/>
    <col min="4" max="4" width="24.1796875" style="1074" customWidth="1"/>
    <col min="5" max="5" width="15.26953125" style="89" customWidth="1"/>
    <col min="6" max="7" width="11.54296875" style="276" customWidth="1"/>
    <col min="8" max="8" width="14.1796875" style="276" customWidth="1"/>
    <col min="9" max="14" width="11.54296875" style="89" customWidth="1"/>
    <col min="15" max="18" width="11.54296875" style="276" customWidth="1"/>
    <col min="19" max="19" width="55.7265625" style="87" customWidth="1"/>
    <col min="20" max="20" width="29.1796875" style="117" customWidth="1"/>
    <col min="21" max="21" width="34.26953125" style="117" customWidth="1"/>
    <col min="22" max="22" width="39.26953125" style="87" customWidth="1"/>
    <col min="23" max="23" width="20.7265625" style="87" customWidth="1"/>
    <col min="24" max="24" width="27.7265625" style="87" customWidth="1"/>
    <col min="25" max="164" width="11.54296875" style="87"/>
    <col min="165" max="165" width="11.54296875" style="533"/>
    <col min="166" max="16384" width="11.54296875" style="501"/>
  </cols>
  <sheetData>
    <row r="1" spans="1:38" s="501" customFormat="1" ht="25.9" customHeight="1" thickBot="1" x14ac:dyDescent="0.4">
      <c r="A1" s="538"/>
      <c r="B1" s="112" t="s">
        <v>188</v>
      </c>
      <c r="C1" s="1078"/>
      <c r="D1" s="496" t="s">
        <v>1122</v>
      </c>
      <c r="E1" s="496" t="s">
        <v>37</v>
      </c>
      <c r="F1" s="496" t="s">
        <v>240</v>
      </c>
      <c r="G1" s="496" t="s">
        <v>239</v>
      </c>
      <c r="H1" s="512" t="s">
        <v>32</v>
      </c>
      <c r="I1" s="512" t="s">
        <v>13</v>
      </c>
      <c r="J1" s="512" t="s">
        <v>865</v>
      </c>
      <c r="K1" s="512" t="s">
        <v>867</v>
      </c>
      <c r="L1" s="512" t="s">
        <v>868</v>
      </c>
      <c r="M1" s="512" t="s">
        <v>16</v>
      </c>
      <c r="N1" s="512" t="s">
        <v>611</v>
      </c>
      <c r="O1" s="512" t="s">
        <v>18</v>
      </c>
      <c r="P1" s="512" t="s">
        <v>19</v>
      </c>
      <c r="Q1" s="512" t="s">
        <v>20</v>
      </c>
      <c r="R1" s="512"/>
      <c r="S1" s="516" t="s">
        <v>230</v>
      </c>
      <c r="T1" s="490" t="s">
        <v>686</v>
      </c>
      <c r="U1" s="520" t="s">
        <v>241</v>
      </c>
      <c r="V1" s="496" t="s">
        <v>195</v>
      </c>
      <c r="W1" s="496"/>
      <c r="X1" s="521" t="s">
        <v>333</v>
      </c>
      <c r="Y1" s="525" t="s">
        <v>37</v>
      </c>
      <c r="Z1" s="496" t="s">
        <v>334</v>
      </c>
      <c r="AA1" s="496" t="s">
        <v>335</v>
      </c>
      <c r="AB1" s="512" t="s">
        <v>32</v>
      </c>
      <c r="AC1" s="512" t="s">
        <v>13</v>
      </c>
      <c r="AD1" s="512" t="s">
        <v>865</v>
      </c>
      <c r="AE1" s="512" t="s">
        <v>867</v>
      </c>
      <c r="AF1" s="512" t="s">
        <v>868</v>
      </c>
      <c r="AG1" s="512" t="s">
        <v>16</v>
      </c>
      <c r="AH1" s="512" t="s">
        <v>17</v>
      </c>
      <c r="AI1" s="512" t="s">
        <v>18</v>
      </c>
      <c r="AJ1" s="512" t="s">
        <v>19</v>
      </c>
      <c r="AK1" s="512" t="s">
        <v>20</v>
      </c>
      <c r="AL1" s="530"/>
    </row>
    <row r="2" spans="1:38" s="501" customFormat="1" ht="25.9" customHeight="1" thickBot="1" x14ac:dyDescent="0.4">
      <c r="A2" s="536"/>
      <c r="B2" s="112" t="s">
        <v>1180</v>
      </c>
      <c r="C2" s="1078" t="s">
        <v>1181</v>
      </c>
      <c r="D2" s="506" t="s">
        <v>876</v>
      </c>
      <c r="E2" s="506"/>
      <c r="F2" s="506" t="s">
        <v>877</v>
      </c>
      <c r="G2" s="506" t="s">
        <v>877</v>
      </c>
      <c r="H2" s="1583" t="s">
        <v>618</v>
      </c>
      <c r="I2" s="1584"/>
      <c r="J2" s="1584"/>
      <c r="K2" s="1584"/>
      <c r="L2" s="1584"/>
      <c r="M2" s="1584"/>
      <c r="N2" s="1584"/>
      <c r="O2" s="1584"/>
      <c r="P2" s="1584"/>
      <c r="Q2" s="1585"/>
      <c r="R2" s="1076"/>
      <c r="S2" s="113"/>
      <c r="T2" s="491" t="s">
        <v>876</v>
      </c>
      <c r="U2" s="506" t="s">
        <v>884</v>
      </c>
      <c r="V2" s="496" t="s">
        <v>196</v>
      </c>
      <c r="W2" s="496"/>
      <c r="X2" s="522"/>
      <c r="Y2" s="526"/>
      <c r="Z2" s="506" t="s">
        <v>878</v>
      </c>
      <c r="AA2" s="506" t="s">
        <v>877</v>
      </c>
      <c r="AB2" s="523" t="s">
        <v>879</v>
      </c>
      <c r="AC2" s="523" t="s">
        <v>879</v>
      </c>
      <c r="AD2" s="523"/>
      <c r="AE2" s="523" t="s">
        <v>879</v>
      </c>
      <c r="AF2" s="523" t="s">
        <v>879</v>
      </c>
      <c r="AG2" s="523" t="s">
        <v>879</v>
      </c>
      <c r="AH2" s="523" t="s">
        <v>879</v>
      </c>
      <c r="AI2" s="523" t="s">
        <v>879</v>
      </c>
      <c r="AJ2" s="523" t="s">
        <v>879</v>
      </c>
      <c r="AK2" s="523" t="s">
        <v>879</v>
      </c>
      <c r="AL2" s="531"/>
    </row>
    <row r="3" spans="1:38" s="501" customFormat="1" ht="25.9" customHeight="1" thickBot="1" x14ac:dyDescent="0.4">
      <c r="A3" s="537"/>
      <c r="B3" s="1107" t="s">
        <v>669</v>
      </c>
      <c r="C3" s="1079"/>
      <c r="D3" s="1081"/>
      <c r="E3" s="511">
        <v>0</v>
      </c>
      <c r="F3" s="176"/>
      <c r="G3" s="176"/>
      <c r="H3" s="1108">
        <v>0</v>
      </c>
      <c r="I3" s="1108">
        <v>0</v>
      </c>
      <c r="J3" s="1108">
        <v>0</v>
      </c>
      <c r="K3" s="1108">
        <v>0</v>
      </c>
      <c r="L3" s="1108">
        <v>0</v>
      </c>
      <c r="M3" s="1108">
        <v>0</v>
      </c>
      <c r="N3" s="1108">
        <v>0</v>
      </c>
      <c r="O3" s="1108">
        <v>0</v>
      </c>
      <c r="P3" s="1108">
        <v>0</v>
      </c>
      <c r="Q3" s="176">
        <v>0</v>
      </c>
      <c r="R3" s="1075"/>
      <c r="S3" s="92" t="s">
        <v>669</v>
      </c>
      <c r="T3" s="282">
        <v>0</v>
      </c>
      <c r="U3" s="87"/>
      <c r="V3" s="90" t="s">
        <v>669</v>
      </c>
      <c r="W3" s="87"/>
      <c r="X3" s="90" t="s">
        <v>669</v>
      </c>
      <c r="Y3" s="91">
        <v>0</v>
      </c>
      <c r="Z3" s="91">
        <v>0</v>
      </c>
      <c r="AA3" s="91"/>
      <c r="AB3" s="513"/>
      <c r="AC3" s="513"/>
      <c r="AD3" s="513"/>
      <c r="AE3" s="513"/>
      <c r="AF3" s="513"/>
      <c r="AG3" s="513"/>
      <c r="AH3" s="513"/>
      <c r="AI3" s="513"/>
      <c r="AJ3" s="513"/>
      <c r="AK3" s="513"/>
      <c r="AL3" s="531"/>
    </row>
    <row r="4" spans="1:38" s="501" customFormat="1" ht="25.9" customHeight="1" thickBot="1" x14ac:dyDescent="0.4">
      <c r="A4" s="1582" t="s">
        <v>688</v>
      </c>
      <c r="B4" s="1109" t="s">
        <v>118</v>
      </c>
      <c r="C4" s="1088"/>
      <c r="D4" s="1089">
        <v>45</v>
      </c>
      <c r="E4" s="1090">
        <v>1</v>
      </c>
      <c r="F4" s="1090">
        <v>86</v>
      </c>
      <c r="G4" s="1090"/>
      <c r="H4" s="1110"/>
      <c r="I4" s="1090">
        <v>18.100000000000001</v>
      </c>
      <c r="J4" s="1090"/>
      <c r="K4" s="1091">
        <v>8</v>
      </c>
      <c r="L4" s="1091">
        <v>6</v>
      </c>
      <c r="M4" s="1091"/>
      <c r="N4" s="1091">
        <v>2</v>
      </c>
      <c r="O4" s="1090"/>
      <c r="P4" s="1090"/>
      <c r="Q4" s="1090"/>
      <c r="R4" s="1090"/>
      <c r="S4" s="1100" t="s">
        <v>136</v>
      </c>
      <c r="T4" s="518"/>
      <c r="U4" s="87"/>
      <c r="V4" s="278" t="s">
        <v>189</v>
      </c>
      <c r="W4" s="87"/>
      <c r="X4" s="90" t="s">
        <v>321</v>
      </c>
      <c r="Y4" s="91">
        <v>1</v>
      </c>
      <c r="Z4" s="287"/>
      <c r="AA4" s="287"/>
      <c r="AB4" s="91"/>
      <c r="AC4" s="524">
        <v>18.100000000000001</v>
      </c>
      <c r="AD4" s="524"/>
      <c r="AE4" s="524">
        <v>8</v>
      </c>
      <c r="AF4" s="524">
        <v>6</v>
      </c>
      <c r="AG4" s="287"/>
      <c r="AH4" s="287">
        <v>2</v>
      </c>
      <c r="AI4" s="287"/>
      <c r="AJ4" s="287"/>
      <c r="AK4" s="287"/>
      <c r="AL4" s="532"/>
    </row>
    <row r="5" spans="1:38" s="501" customFormat="1" ht="25.9" customHeight="1" thickBot="1" x14ac:dyDescent="0.4">
      <c r="A5" s="1582"/>
      <c r="B5" s="1109" t="s">
        <v>119</v>
      </c>
      <c r="C5" s="1088"/>
      <c r="D5" s="1089">
        <v>45</v>
      </c>
      <c r="E5" s="1090">
        <v>2</v>
      </c>
      <c r="F5" s="1090">
        <v>86</v>
      </c>
      <c r="G5" s="1090"/>
      <c r="H5" s="1110"/>
      <c r="I5" s="1090">
        <v>21.099999999999998</v>
      </c>
      <c r="J5" s="1090"/>
      <c r="K5" s="1091">
        <v>8</v>
      </c>
      <c r="L5" s="1091">
        <v>6</v>
      </c>
      <c r="M5" s="1091"/>
      <c r="N5" s="1091">
        <v>2</v>
      </c>
      <c r="O5" s="1090"/>
      <c r="P5" s="1090"/>
      <c r="Q5" s="1090"/>
      <c r="R5" s="1090"/>
      <c r="S5" s="1100" t="s">
        <v>150</v>
      </c>
      <c r="T5" s="518">
        <v>450</v>
      </c>
      <c r="U5" s="87"/>
      <c r="V5" s="278" t="s">
        <v>190</v>
      </c>
      <c r="W5" s="87"/>
      <c r="X5" s="90" t="s">
        <v>119</v>
      </c>
      <c r="Y5" s="91">
        <v>2</v>
      </c>
      <c r="Z5" s="287"/>
      <c r="AA5" s="287"/>
      <c r="AB5" s="91"/>
      <c r="AC5" s="524">
        <v>21.099999999999998</v>
      </c>
      <c r="AD5" s="524"/>
      <c r="AE5" s="524">
        <v>8</v>
      </c>
      <c r="AF5" s="524">
        <v>6</v>
      </c>
      <c r="AG5" s="287"/>
      <c r="AH5" s="287">
        <v>2</v>
      </c>
      <c r="AI5" s="287"/>
      <c r="AJ5" s="287"/>
      <c r="AK5" s="287"/>
      <c r="AL5" s="532"/>
    </row>
    <row r="6" spans="1:38" s="501" customFormat="1" ht="25.9" customHeight="1" thickBot="1" x14ac:dyDescent="0.4">
      <c r="A6" s="1582"/>
      <c r="B6" s="1109" t="s">
        <v>120</v>
      </c>
      <c r="C6" s="1088"/>
      <c r="D6" s="1089">
        <v>45</v>
      </c>
      <c r="E6" s="1090">
        <v>3</v>
      </c>
      <c r="F6" s="1090">
        <v>86</v>
      </c>
      <c r="G6" s="1090"/>
      <c r="H6" s="1110"/>
      <c r="I6" s="1090">
        <v>24.1</v>
      </c>
      <c r="J6" s="1090"/>
      <c r="K6" s="1091">
        <v>8</v>
      </c>
      <c r="L6" s="1091">
        <v>6</v>
      </c>
      <c r="M6" s="1091"/>
      <c r="N6" s="1091">
        <v>2</v>
      </c>
      <c r="O6" s="1090"/>
      <c r="P6" s="1090"/>
      <c r="Q6" s="1090"/>
      <c r="R6" s="1090"/>
      <c r="S6" s="1100" t="s">
        <v>160</v>
      </c>
      <c r="T6" s="287">
        <v>600</v>
      </c>
      <c r="U6" s="87"/>
      <c r="V6" s="278" t="s">
        <v>191</v>
      </c>
      <c r="W6" s="87"/>
      <c r="X6" s="90" t="s">
        <v>120</v>
      </c>
      <c r="Y6" s="91">
        <v>3</v>
      </c>
      <c r="Z6" s="287"/>
      <c r="AA6" s="287"/>
      <c r="AB6" s="91"/>
      <c r="AC6" s="524">
        <v>24.1</v>
      </c>
      <c r="AD6" s="524"/>
      <c r="AE6" s="524">
        <v>8</v>
      </c>
      <c r="AF6" s="524">
        <v>6</v>
      </c>
      <c r="AG6" s="287"/>
      <c r="AH6" s="287">
        <v>2</v>
      </c>
      <c r="AI6" s="287"/>
      <c r="AJ6" s="287"/>
      <c r="AK6" s="287"/>
      <c r="AL6" s="532"/>
    </row>
    <row r="7" spans="1:38" s="501" customFormat="1" ht="25.9" customHeight="1" thickBot="1" x14ac:dyDescent="0.4">
      <c r="A7" s="1582"/>
      <c r="B7" s="1109" t="s">
        <v>121</v>
      </c>
      <c r="C7" s="1088"/>
      <c r="D7" s="1089"/>
      <c r="E7" s="1090">
        <v>4</v>
      </c>
      <c r="F7" s="1090">
        <v>86</v>
      </c>
      <c r="G7" s="1090"/>
      <c r="H7" s="1110"/>
      <c r="I7" s="1091">
        <v>18.100000000000001</v>
      </c>
      <c r="J7" s="1091"/>
      <c r="K7" s="1091">
        <v>8</v>
      </c>
      <c r="L7" s="1091">
        <v>6</v>
      </c>
      <c r="M7" s="1091"/>
      <c r="N7" s="1091">
        <v>2</v>
      </c>
      <c r="O7" s="1090"/>
      <c r="P7" s="1090"/>
      <c r="Q7" s="1090"/>
      <c r="R7" s="1090"/>
      <c r="S7" s="1100" t="s">
        <v>161</v>
      </c>
      <c r="T7" s="287">
        <v>550</v>
      </c>
      <c r="U7" s="87"/>
      <c r="V7" s="278" t="s">
        <v>192</v>
      </c>
      <c r="W7" s="87"/>
      <c r="X7" s="90" t="s">
        <v>121</v>
      </c>
      <c r="Y7" s="91">
        <v>4</v>
      </c>
      <c r="Z7" s="287"/>
      <c r="AA7" s="287"/>
      <c r="AB7" s="91"/>
      <c r="AC7" s="524">
        <v>18.100000000000001</v>
      </c>
      <c r="AD7" s="524"/>
      <c r="AE7" s="524">
        <v>8</v>
      </c>
      <c r="AF7" s="524">
        <v>6</v>
      </c>
      <c r="AG7" s="287"/>
      <c r="AH7" s="287">
        <v>2</v>
      </c>
      <c r="AI7" s="287"/>
      <c r="AJ7" s="287"/>
      <c r="AK7" s="287"/>
      <c r="AL7" s="532"/>
    </row>
    <row r="8" spans="1:38" s="501" customFormat="1" ht="25.9" customHeight="1" thickBot="1" x14ac:dyDescent="0.4">
      <c r="A8" s="1582"/>
      <c r="B8" s="1109" t="s">
        <v>122</v>
      </c>
      <c r="C8" s="1088"/>
      <c r="D8" s="1089">
        <v>40</v>
      </c>
      <c r="E8" s="1090">
        <v>5</v>
      </c>
      <c r="F8" s="1090">
        <v>86</v>
      </c>
      <c r="G8" s="1090"/>
      <c r="H8" s="1110"/>
      <c r="I8" s="1091">
        <v>21.099999999999998</v>
      </c>
      <c r="J8" s="1091"/>
      <c r="K8" s="1091">
        <v>8</v>
      </c>
      <c r="L8" s="1091">
        <v>6</v>
      </c>
      <c r="M8" s="1091"/>
      <c r="N8" s="1091">
        <v>2</v>
      </c>
      <c r="O8" s="1090"/>
      <c r="P8" s="1090"/>
      <c r="Q8" s="1090"/>
      <c r="R8" s="1090"/>
      <c r="S8" s="1100" t="s">
        <v>162</v>
      </c>
      <c r="T8" s="287">
        <v>550</v>
      </c>
      <c r="U8" s="87"/>
      <c r="V8" s="278" t="s">
        <v>193</v>
      </c>
      <c r="W8" s="87"/>
      <c r="X8" s="90" t="s">
        <v>30</v>
      </c>
      <c r="Y8" s="91">
        <v>5</v>
      </c>
      <c r="Z8" s="287"/>
      <c r="AA8" s="287"/>
      <c r="AB8" s="91"/>
      <c r="AC8" s="524">
        <v>22.599999999999998</v>
      </c>
      <c r="AD8" s="524"/>
      <c r="AE8" s="524">
        <v>8</v>
      </c>
      <c r="AF8" s="524">
        <v>6</v>
      </c>
      <c r="AG8" s="287"/>
      <c r="AH8" s="287">
        <v>2</v>
      </c>
      <c r="AI8" s="287"/>
      <c r="AJ8" s="287"/>
      <c r="AK8" s="287"/>
      <c r="AL8" s="532"/>
    </row>
    <row r="9" spans="1:38" s="501" customFormat="1" ht="25.9" customHeight="1" thickBot="1" x14ac:dyDescent="0.4">
      <c r="A9" s="1582"/>
      <c r="B9" s="1109" t="s">
        <v>123</v>
      </c>
      <c r="C9" s="1088"/>
      <c r="D9" s="1089">
        <v>40</v>
      </c>
      <c r="E9" s="1090">
        <v>6</v>
      </c>
      <c r="F9" s="1090">
        <v>86</v>
      </c>
      <c r="G9" s="1090"/>
      <c r="H9" s="1110"/>
      <c r="I9" s="1091">
        <v>24.1</v>
      </c>
      <c r="J9" s="1091"/>
      <c r="K9" s="1091">
        <v>8</v>
      </c>
      <c r="L9" s="1091">
        <v>6</v>
      </c>
      <c r="M9" s="1091"/>
      <c r="N9" s="1091">
        <v>2</v>
      </c>
      <c r="O9" s="1090"/>
      <c r="P9" s="1090"/>
      <c r="Q9" s="1090"/>
      <c r="R9" s="1090"/>
      <c r="S9" s="1100" t="s">
        <v>165</v>
      </c>
      <c r="T9" s="287">
        <v>250</v>
      </c>
      <c r="U9" s="87"/>
      <c r="V9" s="278" t="s">
        <v>194</v>
      </c>
      <c r="W9" s="87"/>
      <c r="X9" s="90" t="s">
        <v>30</v>
      </c>
      <c r="Y9" s="91">
        <v>5</v>
      </c>
      <c r="Z9" s="287"/>
      <c r="AA9" s="287"/>
      <c r="AB9" s="91"/>
      <c r="AC9" s="524">
        <v>22.599999999999998</v>
      </c>
      <c r="AD9" s="524"/>
      <c r="AE9" s="524">
        <v>8</v>
      </c>
      <c r="AF9" s="524">
        <v>6</v>
      </c>
      <c r="AG9" s="287"/>
      <c r="AH9" s="287">
        <v>2</v>
      </c>
      <c r="AI9" s="287"/>
      <c r="AJ9" s="287"/>
      <c r="AK9" s="287"/>
      <c r="AL9" s="532"/>
    </row>
    <row r="10" spans="1:38" s="501" customFormat="1" ht="25.9" customHeight="1" thickBot="1" x14ac:dyDescent="0.4">
      <c r="A10" s="1582"/>
      <c r="B10" s="1109" t="s">
        <v>124</v>
      </c>
      <c r="C10" s="1088"/>
      <c r="D10" s="1089">
        <v>40</v>
      </c>
      <c r="E10" s="1090">
        <v>7</v>
      </c>
      <c r="F10" s="1090">
        <v>86</v>
      </c>
      <c r="G10" s="1090"/>
      <c r="H10" s="1110"/>
      <c r="I10" s="1091">
        <v>17.899999999999999</v>
      </c>
      <c r="J10" s="1091"/>
      <c r="K10" s="1091">
        <v>8</v>
      </c>
      <c r="L10" s="1091">
        <v>6</v>
      </c>
      <c r="M10" s="1091"/>
      <c r="N10" s="1091">
        <v>2</v>
      </c>
      <c r="O10" s="1090"/>
      <c r="P10" s="1090"/>
      <c r="Q10" s="1090"/>
      <c r="R10" s="1090"/>
      <c r="S10" s="1100" t="s">
        <v>166</v>
      </c>
      <c r="T10" s="287">
        <v>300</v>
      </c>
      <c r="U10" s="87"/>
      <c r="V10" s="278"/>
      <c r="W10" s="87"/>
      <c r="X10" s="90" t="s">
        <v>322</v>
      </c>
      <c r="Y10" s="91">
        <v>6</v>
      </c>
      <c r="Z10" s="287"/>
      <c r="AA10" s="287"/>
      <c r="AB10" s="91"/>
      <c r="AC10" s="524">
        <v>17.2</v>
      </c>
      <c r="AD10" s="524"/>
      <c r="AE10" s="524">
        <v>8</v>
      </c>
      <c r="AF10" s="524">
        <v>6</v>
      </c>
      <c r="AG10" s="287"/>
      <c r="AH10" s="287">
        <v>2</v>
      </c>
      <c r="AI10" s="287"/>
      <c r="AJ10" s="287"/>
      <c r="AK10" s="287"/>
      <c r="AL10" s="532"/>
    </row>
    <row r="11" spans="1:38" s="501" customFormat="1" ht="25.9" customHeight="1" thickBot="1" x14ac:dyDescent="0.4">
      <c r="A11" s="1582"/>
      <c r="B11" s="1109" t="s">
        <v>125</v>
      </c>
      <c r="C11" s="1088"/>
      <c r="D11" s="1089">
        <v>40</v>
      </c>
      <c r="E11" s="1090">
        <v>8</v>
      </c>
      <c r="F11" s="1090">
        <v>86</v>
      </c>
      <c r="G11" s="1090"/>
      <c r="H11" s="1110"/>
      <c r="I11" s="1091">
        <v>13.799999999999999</v>
      </c>
      <c r="J11" s="1091"/>
      <c r="K11" s="1091">
        <v>8</v>
      </c>
      <c r="L11" s="1091">
        <v>6</v>
      </c>
      <c r="M11" s="1091"/>
      <c r="N11" s="1091">
        <v>2</v>
      </c>
      <c r="O11" s="1090"/>
      <c r="P11" s="1090"/>
      <c r="Q11" s="1090"/>
      <c r="R11" s="1090"/>
      <c r="S11" s="1100" t="s">
        <v>167</v>
      </c>
      <c r="T11" s="287">
        <v>300</v>
      </c>
      <c r="U11" s="87"/>
      <c r="V11" s="517" t="s">
        <v>223</v>
      </c>
      <c r="W11" s="87"/>
      <c r="X11" s="90" t="s">
        <v>323</v>
      </c>
      <c r="Y11" s="91">
        <v>7</v>
      </c>
      <c r="Z11" s="287"/>
      <c r="AA11" s="287"/>
      <c r="AB11" s="91"/>
      <c r="AC11" s="524">
        <v>14.5</v>
      </c>
      <c r="AD11" s="524"/>
      <c r="AE11" s="524">
        <v>8</v>
      </c>
      <c r="AF11" s="524">
        <v>6</v>
      </c>
      <c r="AG11" s="287"/>
      <c r="AH11" s="287">
        <v>2</v>
      </c>
      <c r="AI11" s="287"/>
      <c r="AJ11" s="287"/>
      <c r="AK11" s="287"/>
      <c r="AL11" s="532"/>
    </row>
    <row r="12" spans="1:38" s="501" customFormat="1" ht="25.9" customHeight="1" thickBot="1" x14ac:dyDescent="0.4">
      <c r="A12" s="1582"/>
      <c r="B12" s="1109" t="s">
        <v>126</v>
      </c>
      <c r="C12" s="1088"/>
      <c r="D12" s="1089">
        <v>35</v>
      </c>
      <c r="E12" s="1090">
        <v>9</v>
      </c>
      <c r="F12" s="1090">
        <v>86</v>
      </c>
      <c r="G12" s="1090"/>
      <c r="H12" s="1110"/>
      <c r="I12" s="1091">
        <v>17.899999999999999</v>
      </c>
      <c r="J12" s="1091"/>
      <c r="K12" s="1091">
        <v>8</v>
      </c>
      <c r="L12" s="1091">
        <v>6</v>
      </c>
      <c r="M12" s="1091"/>
      <c r="N12" s="1091">
        <v>2</v>
      </c>
      <c r="O12" s="1090"/>
      <c r="P12" s="1090"/>
      <c r="Q12" s="1090"/>
      <c r="R12" s="1090"/>
      <c r="S12" s="1100" t="s">
        <v>168</v>
      </c>
      <c r="T12" s="287">
        <v>250</v>
      </c>
      <c r="U12" s="87"/>
      <c r="V12" s="517" t="s">
        <v>196</v>
      </c>
      <c r="W12" s="87"/>
      <c r="X12" s="90" t="s">
        <v>324</v>
      </c>
      <c r="Y12" s="91">
        <v>8</v>
      </c>
      <c r="Z12" s="287"/>
      <c r="AA12" s="287"/>
      <c r="AB12" s="91"/>
      <c r="AC12" s="524">
        <v>17.2</v>
      </c>
      <c r="AD12" s="524"/>
      <c r="AE12" s="524">
        <v>8</v>
      </c>
      <c r="AF12" s="524">
        <v>6</v>
      </c>
      <c r="AG12" s="287"/>
      <c r="AH12" s="287">
        <v>2</v>
      </c>
      <c r="AI12" s="287"/>
      <c r="AJ12" s="287"/>
      <c r="AK12" s="287"/>
      <c r="AL12" s="532"/>
    </row>
    <row r="13" spans="1:38" s="501" customFormat="1" ht="25.9" customHeight="1" thickBot="1" x14ac:dyDescent="0.4">
      <c r="A13" s="1582"/>
      <c r="B13" s="1109" t="s">
        <v>127</v>
      </c>
      <c r="C13" s="1088"/>
      <c r="D13" s="1089">
        <v>35</v>
      </c>
      <c r="E13" s="1090">
        <v>10</v>
      </c>
      <c r="F13" s="1090">
        <v>86</v>
      </c>
      <c r="G13" s="1090"/>
      <c r="H13" s="1110"/>
      <c r="I13" s="1091">
        <v>13.799999999999999</v>
      </c>
      <c r="J13" s="1091"/>
      <c r="K13" s="1091">
        <v>8</v>
      </c>
      <c r="L13" s="1091">
        <v>6</v>
      </c>
      <c r="M13" s="1091"/>
      <c r="N13" s="1091">
        <v>2</v>
      </c>
      <c r="O13" s="1090"/>
      <c r="P13" s="1090"/>
      <c r="Q13" s="1090"/>
      <c r="R13" s="1090"/>
      <c r="S13" s="1100" t="s">
        <v>169</v>
      </c>
      <c r="T13" s="287">
        <v>400</v>
      </c>
      <c r="U13" s="87"/>
      <c r="V13" s="507"/>
      <c r="W13" s="87"/>
      <c r="X13" s="90" t="s">
        <v>325</v>
      </c>
      <c r="Y13" s="91">
        <v>9</v>
      </c>
      <c r="Z13" s="287"/>
      <c r="AA13" s="287"/>
      <c r="AB13" s="91"/>
      <c r="AC13" s="524">
        <v>14.5</v>
      </c>
      <c r="AD13" s="524"/>
      <c r="AE13" s="524">
        <v>8</v>
      </c>
      <c r="AF13" s="524">
        <v>6</v>
      </c>
      <c r="AG13" s="287"/>
      <c r="AH13" s="287">
        <v>2</v>
      </c>
      <c r="AI13" s="287"/>
      <c r="AJ13" s="287"/>
      <c r="AK13" s="287"/>
      <c r="AL13" s="532"/>
    </row>
    <row r="14" spans="1:38" s="501" customFormat="1" ht="25.9" customHeight="1" thickBot="1" x14ac:dyDescent="0.4">
      <c r="A14" s="1582"/>
      <c r="B14" s="1109" t="s">
        <v>128</v>
      </c>
      <c r="C14" s="1088"/>
      <c r="D14" s="1089">
        <v>40</v>
      </c>
      <c r="E14" s="1090">
        <v>11</v>
      </c>
      <c r="F14" s="1090">
        <v>86</v>
      </c>
      <c r="G14" s="1090"/>
      <c r="H14" s="1110"/>
      <c r="I14" s="1091">
        <v>15.1</v>
      </c>
      <c r="J14" s="1091"/>
      <c r="K14" s="1091">
        <v>8</v>
      </c>
      <c r="L14" s="1091">
        <v>6</v>
      </c>
      <c r="M14" s="1091"/>
      <c r="N14" s="1091">
        <v>2</v>
      </c>
      <c r="O14" s="1090"/>
      <c r="P14" s="1090"/>
      <c r="Q14" s="1090"/>
      <c r="R14" s="1090"/>
      <c r="S14" s="1100" t="s">
        <v>170</v>
      </c>
      <c r="T14" s="287">
        <v>500</v>
      </c>
      <c r="U14" s="87"/>
      <c r="V14" s="278" t="s">
        <v>669</v>
      </c>
      <c r="W14" s="87"/>
      <c r="X14" s="90" t="s">
        <v>326</v>
      </c>
      <c r="Y14" s="91">
        <v>10</v>
      </c>
      <c r="Z14" s="287"/>
      <c r="AA14" s="287"/>
      <c r="AB14" s="91"/>
      <c r="AC14" s="524">
        <v>15.8</v>
      </c>
      <c r="AD14" s="524"/>
      <c r="AE14" s="524">
        <v>8</v>
      </c>
      <c r="AF14" s="524">
        <v>6</v>
      </c>
      <c r="AG14" s="287"/>
      <c r="AH14" s="287">
        <v>2</v>
      </c>
      <c r="AI14" s="287"/>
      <c r="AJ14" s="287"/>
      <c r="AK14" s="287"/>
      <c r="AL14" s="532"/>
    </row>
    <row r="15" spans="1:38" s="501" customFormat="1" ht="25.9" customHeight="1" thickBot="1" x14ac:dyDescent="0.4">
      <c r="A15" s="1582"/>
      <c r="B15" s="1109" t="s">
        <v>129</v>
      </c>
      <c r="C15" s="1088"/>
      <c r="D15" s="1089">
        <v>30</v>
      </c>
      <c r="E15" s="1090">
        <v>12</v>
      </c>
      <c r="F15" s="1090">
        <v>86</v>
      </c>
      <c r="G15" s="1090"/>
      <c r="H15" s="1110"/>
      <c r="I15" s="1091">
        <v>15.1</v>
      </c>
      <c r="J15" s="1091"/>
      <c r="K15" s="1091">
        <v>8</v>
      </c>
      <c r="L15" s="1091">
        <v>6</v>
      </c>
      <c r="M15" s="1091"/>
      <c r="N15" s="1091">
        <v>2</v>
      </c>
      <c r="O15" s="1090"/>
      <c r="P15" s="1090"/>
      <c r="Q15" s="1090"/>
      <c r="R15" s="1090"/>
      <c r="S15" s="1100" t="s">
        <v>171</v>
      </c>
      <c r="T15" s="287">
        <v>150</v>
      </c>
      <c r="U15" s="87"/>
      <c r="V15" s="278" t="s">
        <v>226</v>
      </c>
      <c r="W15" s="87"/>
      <c r="X15" s="90" t="s">
        <v>327</v>
      </c>
      <c r="Y15" s="91">
        <v>11</v>
      </c>
      <c r="Z15" s="287"/>
      <c r="AA15" s="287"/>
      <c r="AB15" s="91"/>
      <c r="AC15" s="524">
        <v>15.8</v>
      </c>
      <c r="AD15" s="524"/>
      <c r="AE15" s="524">
        <v>8</v>
      </c>
      <c r="AF15" s="524">
        <v>6</v>
      </c>
      <c r="AG15" s="287"/>
      <c r="AH15" s="287">
        <v>2</v>
      </c>
      <c r="AI15" s="287"/>
      <c r="AJ15" s="287"/>
      <c r="AK15" s="287"/>
      <c r="AL15" s="532"/>
    </row>
    <row r="16" spans="1:38" s="501" customFormat="1" ht="25.9" customHeight="1" thickBot="1" x14ac:dyDescent="0.4">
      <c r="A16" s="1582"/>
      <c r="B16" s="1109" t="s">
        <v>130</v>
      </c>
      <c r="C16" s="1088"/>
      <c r="D16" s="1089">
        <v>35</v>
      </c>
      <c r="E16" s="1090">
        <v>13</v>
      </c>
      <c r="F16" s="1090">
        <v>86</v>
      </c>
      <c r="G16" s="1090"/>
      <c r="H16" s="1110"/>
      <c r="I16" s="1091">
        <v>15.1</v>
      </c>
      <c r="J16" s="1091"/>
      <c r="K16" s="1091">
        <v>8</v>
      </c>
      <c r="L16" s="1091">
        <v>6</v>
      </c>
      <c r="M16" s="1091"/>
      <c r="N16" s="1091">
        <v>2</v>
      </c>
      <c r="O16" s="1090"/>
      <c r="P16" s="1090"/>
      <c r="Q16" s="1090"/>
      <c r="R16" s="1090"/>
      <c r="S16" s="1100" t="s">
        <v>172</v>
      </c>
      <c r="T16" s="287">
        <v>200</v>
      </c>
      <c r="U16" s="87"/>
      <c r="V16" s="278" t="s">
        <v>222</v>
      </c>
      <c r="W16" s="87"/>
      <c r="X16" s="90" t="s">
        <v>8</v>
      </c>
      <c r="Y16" s="91">
        <v>12</v>
      </c>
      <c r="Z16" s="287"/>
      <c r="AA16" s="287"/>
      <c r="AB16" s="91"/>
      <c r="AC16" s="524">
        <v>15.8</v>
      </c>
      <c r="AD16" s="524"/>
      <c r="AE16" s="524">
        <v>8</v>
      </c>
      <c r="AF16" s="524">
        <v>6</v>
      </c>
      <c r="AG16" s="287"/>
      <c r="AH16" s="287">
        <v>2</v>
      </c>
      <c r="AI16" s="287"/>
      <c r="AJ16" s="287"/>
      <c r="AK16" s="287"/>
      <c r="AL16" s="532"/>
    </row>
    <row r="17" spans="1:38" s="501" customFormat="1" ht="25.9" customHeight="1" thickBot="1" x14ac:dyDescent="0.4">
      <c r="A17" s="1582"/>
      <c r="B17" s="1109" t="s">
        <v>131</v>
      </c>
      <c r="C17" s="1088"/>
      <c r="D17" s="1089">
        <v>40</v>
      </c>
      <c r="E17" s="1090">
        <v>14</v>
      </c>
      <c r="F17" s="1090">
        <v>86</v>
      </c>
      <c r="G17" s="1090"/>
      <c r="H17" s="1110"/>
      <c r="I17" s="1091">
        <v>17.899999999999999</v>
      </c>
      <c r="J17" s="1091"/>
      <c r="K17" s="1091">
        <v>8</v>
      </c>
      <c r="L17" s="1091">
        <v>6</v>
      </c>
      <c r="M17" s="1091"/>
      <c r="N17" s="1091">
        <v>2</v>
      </c>
      <c r="O17" s="1090"/>
      <c r="P17" s="1090"/>
      <c r="Q17" s="1090"/>
      <c r="R17" s="1090"/>
      <c r="S17" s="1100" t="s">
        <v>175</v>
      </c>
      <c r="T17" s="287">
        <v>40</v>
      </c>
      <c r="U17" s="87"/>
      <c r="V17" s="278" t="s">
        <v>231</v>
      </c>
      <c r="W17" s="87"/>
      <c r="X17" s="90" t="s">
        <v>328</v>
      </c>
      <c r="Y17" s="91">
        <v>13</v>
      </c>
      <c r="Z17" s="287"/>
      <c r="AA17" s="287"/>
      <c r="AB17" s="91"/>
      <c r="AC17" s="524">
        <v>17.2</v>
      </c>
      <c r="AD17" s="524"/>
      <c r="AE17" s="524">
        <v>8</v>
      </c>
      <c r="AF17" s="524">
        <v>6</v>
      </c>
      <c r="AG17" s="287"/>
      <c r="AH17" s="287">
        <v>2</v>
      </c>
      <c r="AI17" s="287"/>
      <c r="AJ17" s="287"/>
      <c r="AK17" s="287"/>
      <c r="AL17" s="532"/>
    </row>
    <row r="18" spans="1:38" s="501" customFormat="1" ht="25.9" customHeight="1" thickBot="1" x14ac:dyDescent="0.4">
      <c r="A18" s="1582"/>
      <c r="B18" s="1109" t="s">
        <v>132</v>
      </c>
      <c r="C18" s="1088"/>
      <c r="D18" s="1089">
        <v>40</v>
      </c>
      <c r="E18" s="1090">
        <v>15</v>
      </c>
      <c r="F18" s="1090">
        <v>86</v>
      </c>
      <c r="G18" s="1090"/>
      <c r="H18" s="1110"/>
      <c r="I18" s="1091">
        <v>16</v>
      </c>
      <c r="J18" s="1091"/>
      <c r="K18" s="1091">
        <v>8</v>
      </c>
      <c r="L18" s="1091">
        <v>8</v>
      </c>
      <c r="M18" s="1091"/>
      <c r="N18" s="1091">
        <v>2</v>
      </c>
      <c r="O18" s="1090"/>
      <c r="P18" s="1090"/>
      <c r="Q18" s="1090"/>
      <c r="R18" s="1090"/>
      <c r="S18" s="1100" t="s">
        <v>176</v>
      </c>
      <c r="T18" s="287">
        <v>55</v>
      </c>
      <c r="U18" s="87"/>
      <c r="V18" s="278" t="s">
        <v>232</v>
      </c>
      <c r="W18" s="87"/>
      <c r="X18" s="90" t="s">
        <v>132</v>
      </c>
      <c r="Y18" s="91">
        <v>14</v>
      </c>
      <c r="Z18" s="287"/>
      <c r="AA18" s="287"/>
      <c r="AB18" s="91"/>
      <c r="AC18" s="524">
        <v>16</v>
      </c>
      <c r="AD18" s="524"/>
      <c r="AE18" s="524">
        <v>8</v>
      </c>
      <c r="AF18" s="524">
        <v>8</v>
      </c>
      <c r="AG18" s="287"/>
      <c r="AH18" s="287">
        <v>2</v>
      </c>
      <c r="AI18" s="287"/>
      <c r="AJ18" s="287"/>
      <c r="AK18" s="287"/>
      <c r="AL18" s="532"/>
    </row>
    <row r="19" spans="1:38" s="501" customFormat="1" ht="25.9" customHeight="1" thickBot="1" x14ac:dyDescent="0.4">
      <c r="A19" s="1582"/>
      <c r="B19" s="1109" t="s">
        <v>133</v>
      </c>
      <c r="C19" s="1088"/>
      <c r="D19" s="1089">
        <v>40</v>
      </c>
      <c r="E19" s="1090">
        <v>16</v>
      </c>
      <c r="F19" s="1090">
        <v>86</v>
      </c>
      <c r="G19" s="1090"/>
      <c r="H19" s="1110"/>
      <c r="I19" s="1091">
        <v>22.599999999999998</v>
      </c>
      <c r="J19" s="1091"/>
      <c r="K19" s="1091">
        <v>8</v>
      </c>
      <c r="L19" s="1091">
        <v>6</v>
      </c>
      <c r="M19" s="1091"/>
      <c r="N19" s="1091">
        <v>2</v>
      </c>
      <c r="O19" s="1090"/>
      <c r="P19" s="1090"/>
      <c r="Q19" s="1090"/>
      <c r="R19" s="1090"/>
      <c r="S19" s="1100" t="s">
        <v>177</v>
      </c>
      <c r="T19" s="287">
        <v>80</v>
      </c>
      <c r="U19" s="117"/>
      <c r="V19" s="278" t="s">
        <v>109</v>
      </c>
      <c r="W19" s="87"/>
      <c r="X19" s="92" t="s">
        <v>329</v>
      </c>
      <c r="Y19" s="91">
        <v>15</v>
      </c>
      <c r="Z19" s="287"/>
      <c r="AA19" s="287"/>
      <c r="AB19" s="282"/>
      <c r="AC19" s="524">
        <v>22.599999999999998</v>
      </c>
      <c r="AD19" s="524"/>
      <c r="AE19" s="524">
        <v>8</v>
      </c>
      <c r="AF19" s="524">
        <v>6</v>
      </c>
      <c r="AG19" s="287"/>
      <c r="AH19" s="287">
        <v>5</v>
      </c>
      <c r="AI19" s="287"/>
      <c r="AJ19" s="287"/>
      <c r="AK19" s="287"/>
      <c r="AL19" s="532"/>
    </row>
    <row r="20" spans="1:38" s="501" customFormat="1" ht="25.9" customHeight="1" thickBot="1" x14ac:dyDescent="0.4">
      <c r="A20" s="1586" t="s">
        <v>689</v>
      </c>
      <c r="B20" s="1109" t="s">
        <v>134</v>
      </c>
      <c r="C20" s="1088"/>
      <c r="D20" s="1089">
        <v>25</v>
      </c>
      <c r="E20" s="1090">
        <v>17</v>
      </c>
      <c r="F20" s="1090">
        <v>91</v>
      </c>
      <c r="G20" s="1090"/>
      <c r="H20" s="1110"/>
      <c r="I20" s="1090">
        <v>33.5</v>
      </c>
      <c r="J20" s="1090"/>
      <c r="K20" s="1091">
        <v>18</v>
      </c>
      <c r="L20" s="1091">
        <v>10</v>
      </c>
      <c r="M20" s="1091"/>
      <c r="N20" s="1091">
        <v>5</v>
      </c>
      <c r="O20" s="1090"/>
      <c r="P20" s="1090"/>
      <c r="Q20" s="1090"/>
      <c r="R20" s="1090"/>
      <c r="S20" s="1100" t="s">
        <v>178</v>
      </c>
      <c r="T20" s="287">
        <v>90</v>
      </c>
      <c r="U20" s="87"/>
      <c r="V20" s="278"/>
      <c r="W20" s="87"/>
      <c r="X20" s="92"/>
      <c r="Y20" s="91"/>
      <c r="Z20" s="287"/>
      <c r="AA20" s="287"/>
      <c r="AB20" s="282"/>
      <c r="AC20" s="524"/>
      <c r="AD20" s="524"/>
      <c r="AE20" s="524"/>
      <c r="AF20" s="524"/>
      <c r="AG20" s="287"/>
      <c r="AH20" s="287"/>
      <c r="AI20" s="287"/>
      <c r="AJ20" s="287"/>
      <c r="AK20" s="528"/>
      <c r="AL20" s="534"/>
    </row>
    <row r="21" spans="1:38" s="501" customFormat="1" ht="25.9" customHeight="1" thickBot="1" x14ac:dyDescent="0.4">
      <c r="A21" s="1586"/>
      <c r="B21" s="1109" t="s">
        <v>135</v>
      </c>
      <c r="C21" s="1088"/>
      <c r="D21" s="1089">
        <v>10</v>
      </c>
      <c r="E21" s="1090">
        <v>18</v>
      </c>
      <c r="F21" s="1090">
        <v>91</v>
      </c>
      <c r="G21" s="1090"/>
      <c r="H21" s="1110"/>
      <c r="I21" s="1090">
        <v>50.8</v>
      </c>
      <c r="J21" s="1090"/>
      <c r="K21" s="1091">
        <v>17.7</v>
      </c>
      <c r="L21" s="1091">
        <v>9.3000000000000007</v>
      </c>
      <c r="M21" s="1091"/>
      <c r="N21" s="1091">
        <v>3</v>
      </c>
      <c r="O21" s="1090"/>
      <c r="P21" s="1090"/>
      <c r="Q21" s="1090"/>
      <c r="R21" s="1090"/>
      <c r="S21" s="1100" t="s">
        <v>179</v>
      </c>
      <c r="T21" s="287">
        <v>110</v>
      </c>
      <c r="U21" s="87"/>
      <c r="V21" s="517" t="s">
        <v>229</v>
      </c>
      <c r="W21" s="87"/>
      <c r="X21" s="92"/>
      <c r="Y21" s="91"/>
      <c r="Z21" s="287"/>
      <c r="AA21" s="287"/>
      <c r="AB21" s="282"/>
      <c r="AC21" s="524"/>
      <c r="AD21" s="524"/>
      <c r="AE21" s="524"/>
      <c r="AF21" s="524"/>
      <c r="AG21" s="287"/>
      <c r="AH21" s="287"/>
      <c r="AI21" s="287"/>
      <c r="AJ21" s="287"/>
      <c r="AK21" s="528"/>
      <c r="AL21" s="534"/>
    </row>
    <row r="22" spans="1:38" s="501" customFormat="1" ht="25.9" customHeight="1" thickBot="1" x14ac:dyDescent="0.4">
      <c r="A22" s="1586"/>
      <c r="B22" s="1109" t="s">
        <v>137</v>
      </c>
      <c r="C22" s="1088"/>
      <c r="D22" s="1089">
        <v>15</v>
      </c>
      <c r="E22" s="1090">
        <v>19</v>
      </c>
      <c r="F22" s="1090">
        <v>91</v>
      </c>
      <c r="G22" s="1090"/>
      <c r="H22" s="1110"/>
      <c r="I22" s="1090">
        <v>33.5</v>
      </c>
      <c r="J22" s="1090"/>
      <c r="K22" s="1091">
        <v>18</v>
      </c>
      <c r="L22" s="1091">
        <v>10</v>
      </c>
      <c r="M22" s="1091"/>
      <c r="N22" s="1091">
        <v>5</v>
      </c>
      <c r="O22" s="1090"/>
      <c r="P22" s="1090"/>
      <c r="Q22" s="1090"/>
      <c r="R22" s="1090"/>
      <c r="S22" s="1100" t="s">
        <v>180</v>
      </c>
      <c r="T22" s="287">
        <v>120</v>
      </c>
      <c r="U22" s="87"/>
      <c r="V22" s="517" t="s">
        <v>224</v>
      </c>
      <c r="W22" s="87"/>
      <c r="X22" s="92"/>
      <c r="Y22" s="91"/>
      <c r="Z22" s="287"/>
      <c r="AA22" s="287"/>
      <c r="AB22" s="282"/>
      <c r="AC22" s="524"/>
      <c r="AD22" s="524"/>
      <c r="AE22" s="524"/>
      <c r="AF22" s="524"/>
      <c r="AG22" s="287"/>
      <c r="AH22" s="287"/>
      <c r="AI22" s="287"/>
      <c r="AJ22" s="287"/>
      <c r="AK22" s="528"/>
      <c r="AL22" s="534"/>
    </row>
    <row r="23" spans="1:38" s="501" customFormat="1" ht="25.9" customHeight="1" thickBot="1" x14ac:dyDescent="0.4">
      <c r="A23" s="1586"/>
      <c r="B23" s="1109" t="s">
        <v>138</v>
      </c>
      <c r="C23" s="1088"/>
      <c r="D23" s="1089">
        <v>15</v>
      </c>
      <c r="E23" s="1090">
        <v>20</v>
      </c>
      <c r="F23" s="1090">
        <v>91</v>
      </c>
      <c r="G23" s="1090"/>
      <c r="H23" s="1110"/>
      <c r="I23" s="1090">
        <v>29.1</v>
      </c>
      <c r="J23" s="1090"/>
      <c r="K23" s="1091">
        <v>16</v>
      </c>
      <c r="L23" s="1091">
        <v>24</v>
      </c>
      <c r="M23" s="1091"/>
      <c r="N23" s="1091">
        <v>7</v>
      </c>
      <c r="O23" s="1090"/>
      <c r="P23" s="1090"/>
      <c r="Q23" s="1090"/>
      <c r="R23" s="1090"/>
      <c r="S23" s="1100" t="s">
        <v>181</v>
      </c>
      <c r="T23" s="287">
        <v>150</v>
      </c>
      <c r="U23" s="87"/>
      <c r="V23" s="507" t="s">
        <v>669</v>
      </c>
      <c r="W23" s="87"/>
      <c r="X23" s="92"/>
      <c r="Y23" s="91"/>
      <c r="Z23" s="287"/>
      <c r="AA23" s="287"/>
      <c r="AB23" s="282"/>
      <c r="AC23" s="524"/>
      <c r="AD23" s="524"/>
      <c r="AE23" s="524"/>
      <c r="AF23" s="524"/>
      <c r="AG23" s="287"/>
      <c r="AH23" s="287"/>
      <c r="AI23" s="287"/>
      <c r="AJ23" s="287"/>
      <c r="AK23" s="528"/>
      <c r="AL23" s="534"/>
    </row>
    <row r="24" spans="1:38" s="501" customFormat="1" ht="25.9" customHeight="1" thickBot="1" x14ac:dyDescent="0.4">
      <c r="A24" s="1586"/>
      <c r="B24" s="1109" t="s">
        <v>139</v>
      </c>
      <c r="C24" s="1088"/>
      <c r="D24" s="1089">
        <v>15</v>
      </c>
      <c r="E24" s="1090">
        <v>21</v>
      </c>
      <c r="F24" s="1090">
        <v>91</v>
      </c>
      <c r="G24" s="1090"/>
      <c r="H24" s="1110"/>
      <c r="I24" s="1090">
        <v>35</v>
      </c>
      <c r="J24" s="1090"/>
      <c r="K24" s="1091">
        <v>12</v>
      </c>
      <c r="L24" s="1091">
        <v>10</v>
      </c>
      <c r="M24" s="1091"/>
      <c r="N24" s="1091">
        <v>8</v>
      </c>
      <c r="O24" s="1090"/>
      <c r="P24" s="1090"/>
      <c r="Q24" s="1090"/>
      <c r="R24" s="1090"/>
      <c r="S24" s="1100" t="s">
        <v>182</v>
      </c>
      <c r="T24" s="287">
        <v>120</v>
      </c>
      <c r="U24" s="87"/>
      <c r="V24" s="278" t="s">
        <v>228</v>
      </c>
      <c r="W24" s="87"/>
      <c r="X24" s="92"/>
      <c r="Y24" s="91"/>
      <c r="Z24" s="287"/>
      <c r="AA24" s="287"/>
      <c r="AB24" s="282"/>
      <c r="AC24" s="524"/>
      <c r="AD24" s="524"/>
      <c r="AE24" s="524"/>
      <c r="AF24" s="524"/>
      <c r="AG24" s="287"/>
      <c r="AH24" s="287"/>
      <c r="AI24" s="287"/>
      <c r="AJ24" s="287"/>
      <c r="AK24" s="528"/>
      <c r="AL24" s="534"/>
    </row>
    <row r="25" spans="1:38" s="501" customFormat="1" ht="25.9" customHeight="1" thickBot="1" x14ac:dyDescent="0.4">
      <c r="A25" s="1586" t="s">
        <v>880</v>
      </c>
      <c r="B25" s="1109" t="s">
        <v>142</v>
      </c>
      <c r="C25" s="1088"/>
      <c r="D25" s="1089">
        <v>35</v>
      </c>
      <c r="E25" s="1090">
        <v>22</v>
      </c>
      <c r="F25" s="1090">
        <v>86</v>
      </c>
      <c r="G25" s="1090"/>
      <c r="H25" s="1110"/>
      <c r="I25" s="1090">
        <v>41</v>
      </c>
      <c r="J25" s="1090"/>
      <c r="K25" s="1091">
        <v>12</v>
      </c>
      <c r="L25" s="1091">
        <v>14</v>
      </c>
      <c r="M25" s="1091"/>
      <c r="N25" s="1091">
        <v>2</v>
      </c>
      <c r="O25" s="1090"/>
      <c r="P25" s="1090"/>
      <c r="Q25" s="1090"/>
      <c r="R25" s="1090"/>
      <c r="S25" s="1100" t="s">
        <v>183</v>
      </c>
      <c r="T25" s="287">
        <v>30</v>
      </c>
      <c r="U25" s="87"/>
      <c r="V25" s="278" t="s">
        <v>227</v>
      </c>
      <c r="W25" s="87"/>
      <c r="X25" s="90" t="s">
        <v>27</v>
      </c>
      <c r="Y25" s="91">
        <v>22</v>
      </c>
      <c r="Z25" s="287"/>
      <c r="AA25" s="287"/>
      <c r="AB25" s="91"/>
      <c r="AC25" s="524">
        <v>41</v>
      </c>
      <c r="AD25" s="524"/>
      <c r="AE25" s="524">
        <v>12</v>
      </c>
      <c r="AF25" s="524">
        <v>14</v>
      </c>
      <c r="AG25" s="287"/>
      <c r="AH25" s="287">
        <v>2</v>
      </c>
      <c r="AI25" s="287"/>
      <c r="AJ25" s="287"/>
      <c r="AK25" s="528"/>
      <c r="AL25" s="534"/>
    </row>
    <row r="26" spans="1:38" s="501" customFormat="1" ht="25.9" customHeight="1" thickBot="1" x14ac:dyDescent="0.4">
      <c r="A26" s="1586"/>
      <c r="B26" s="1109" t="s">
        <v>143</v>
      </c>
      <c r="C26" s="1088"/>
      <c r="D26" s="1089">
        <v>20</v>
      </c>
      <c r="E26" s="1090">
        <v>23</v>
      </c>
      <c r="F26" s="1090">
        <v>86</v>
      </c>
      <c r="G26" s="1090"/>
      <c r="H26" s="1110"/>
      <c r="I26" s="1090">
        <v>41</v>
      </c>
      <c r="J26" s="1090"/>
      <c r="K26" s="1091">
        <v>12</v>
      </c>
      <c r="L26" s="1091">
        <v>14</v>
      </c>
      <c r="M26" s="1091"/>
      <c r="N26" s="1091">
        <v>0.4</v>
      </c>
      <c r="O26" s="1090"/>
      <c r="P26" s="1090"/>
      <c r="Q26" s="1090"/>
      <c r="R26" s="1090"/>
      <c r="S26" s="1100" t="s">
        <v>184</v>
      </c>
      <c r="T26" s="287">
        <v>60</v>
      </c>
      <c r="U26" s="117"/>
      <c r="V26" s="278" t="s">
        <v>226</v>
      </c>
      <c r="W26" s="87"/>
      <c r="X26" s="90" t="s">
        <v>332</v>
      </c>
      <c r="Y26" s="91">
        <v>23</v>
      </c>
      <c r="Z26" s="287"/>
      <c r="AA26" s="287"/>
      <c r="AB26" s="91"/>
      <c r="AC26" s="524">
        <v>41</v>
      </c>
      <c r="AD26" s="524"/>
      <c r="AE26" s="524">
        <v>12</v>
      </c>
      <c r="AF26" s="524">
        <v>14</v>
      </c>
      <c r="AG26" s="287"/>
      <c r="AH26" s="287">
        <v>0.4</v>
      </c>
      <c r="AI26" s="287"/>
      <c r="AJ26" s="287"/>
      <c r="AK26" s="528"/>
      <c r="AL26" s="534"/>
    </row>
    <row r="27" spans="1:38" s="501" customFormat="1" ht="25.9" customHeight="1" thickBot="1" x14ac:dyDescent="0.4">
      <c r="A27" s="1586"/>
      <c r="B27" s="1109" t="s">
        <v>144</v>
      </c>
      <c r="C27" s="1088"/>
      <c r="D27" s="1089">
        <v>35</v>
      </c>
      <c r="E27" s="1090">
        <v>24</v>
      </c>
      <c r="F27" s="1090">
        <v>86</v>
      </c>
      <c r="G27" s="1090"/>
      <c r="H27" s="1110"/>
      <c r="I27" s="1090">
        <v>36</v>
      </c>
      <c r="J27" s="1090"/>
      <c r="K27" s="1091">
        <v>11</v>
      </c>
      <c r="L27" s="1091">
        <v>14</v>
      </c>
      <c r="M27" s="1091"/>
      <c r="N27" s="1091">
        <v>2</v>
      </c>
      <c r="O27" s="1090"/>
      <c r="P27" s="1090"/>
      <c r="Q27" s="1090"/>
      <c r="R27" s="1090"/>
      <c r="S27" s="1100" t="s">
        <v>185</v>
      </c>
      <c r="T27" s="287">
        <v>50</v>
      </c>
      <c r="U27" s="117"/>
      <c r="V27" s="278"/>
      <c r="W27" s="87"/>
      <c r="X27" s="90" t="s">
        <v>26</v>
      </c>
      <c r="Y27" s="91">
        <v>24</v>
      </c>
      <c r="Z27" s="287"/>
      <c r="AA27" s="287"/>
      <c r="AB27" s="91"/>
      <c r="AC27" s="524">
        <v>36</v>
      </c>
      <c r="AD27" s="524"/>
      <c r="AE27" s="524">
        <v>11</v>
      </c>
      <c r="AF27" s="524">
        <v>14</v>
      </c>
      <c r="AG27" s="287"/>
      <c r="AH27" s="287">
        <v>2</v>
      </c>
      <c r="AI27" s="287"/>
      <c r="AJ27" s="287"/>
      <c r="AK27" s="528"/>
      <c r="AL27" s="534"/>
    </row>
    <row r="28" spans="1:38" s="501" customFormat="1" ht="25.9" customHeight="1" thickBot="1" x14ac:dyDescent="0.4">
      <c r="A28" s="1586"/>
      <c r="B28" s="1109" t="s">
        <v>145</v>
      </c>
      <c r="C28" s="1088"/>
      <c r="D28" s="1089">
        <v>20</v>
      </c>
      <c r="E28" s="1090">
        <v>25</v>
      </c>
      <c r="F28" s="1090">
        <v>86</v>
      </c>
      <c r="G28" s="1090"/>
      <c r="H28" s="1110"/>
      <c r="I28" s="1090">
        <v>44.800000000000004</v>
      </c>
      <c r="J28" s="1090"/>
      <c r="K28" s="1091">
        <v>10.199999999999999</v>
      </c>
      <c r="L28" s="1091">
        <v>16.599999999999998</v>
      </c>
      <c r="M28" s="1091"/>
      <c r="N28" s="1091">
        <v>2</v>
      </c>
      <c r="O28" s="1090"/>
      <c r="P28" s="1090"/>
      <c r="Q28" s="1090"/>
      <c r="R28" s="1090"/>
      <c r="S28" s="1100" t="s">
        <v>202</v>
      </c>
      <c r="T28" s="287">
        <v>130</v>
      </c>
      <c r="U28" s="87"/>
      <c r="V28" s="278"/>
      <c r="W28" s="87"/>
      <c r="X28" s="278" t="s">
        <v>145</v>
      </c>
      <c r="Y28" s="91">
        <v>26</v>
      </c>
      <c r="Z28" s="287"/>
      <c r="AA28" s="287"/>
      <c r="AB28" s="287"/>
      <c r="AC28" s="524">
        <v>44.800000000000004</v>
      </c>
      <c r="AD28" s="524"/>
      <c r="AE28" s="524">
        <v>10.199999999999999</v>
      </c>
      <c r="AF28" s="524">
        <v>16.599999999999998</v>
      </c>
      <c r="AG28" s="287"/>
      <c r="AH28" s="287">
        <v>2</v>
      </c>
      <c r="AI28" s="287"/>
      <c r="AJ28" s="287"/>
      <c r="AK28" s="528"/>
      <c r="AL28" s="534"/>
    </row>
    <row r="29" spans="1:38" s="501" customFormat="1" ht="25.9" customHeight="1" thickBot="1" x14ac:dyDescent="0.4">
      <c r="A29" s="1586"/>
      <c r="B29" s="1109" t="s">
        <v>29</v>
      </c>
      <c r="C29" s="1088"/>
      <c r="D29" s="1089">
        <v>25</v>
      </c>
      <c r="E29" s="1090">
        <v>26</v>
      </c>
      <c r="F29" s="1090">
        <v>91</v>
      </c>
      <c r="G29" s="1090"/>
      <c r="H29" s="1110"/>
      <c r="I29" s="1091">
        <v>44</v>
      </c>
      <c r="J29" s="1091"/>
      <c r="K29" s="1091">
        <v>15</v>
      </c>
      <c r="L29" s="1091">
        <v>19.399999999999999</v>
      </c>
      <c r="M29" s="1091"/>
      <c r="N29" s="1091">
        <v>3</v>
      </c>
      <c r="O29" s="1090"/>
      <c r="P29" s="1090"/>
      <c r="Q29" s="1090"/>
      <c r="R29" s="1090"/>
      <c r="S29" s="1100" t="s">
        <v>203</v>
      </c>
      <c r="T29" s="287">
        <v>120</v>
      </c>
      <c r="U29" s="87"/>
      <c r="V29" s="278"/>
      <c r="W29" s="87"/>
      <c r="X29" s="278" t="s">
        <v>29</v>
      </c>
      <c r="Y29" s="91">
        <v>25</v>
      </c>
      <c r="Z29" s="287"/>
      <c r="AA29" s="287"/>
      <c r="AB29" s="287"/>
      <c r="AC29" s="524">
        <v>44</v>
      </c>
      <c r="AD29" s="524"/>
      <c r="AE29" s="524">
        <v>15</v>
      </c>
      <c r="AF29" s="524">
        <v>19.399999999999999</v>
      </c>
      <c r="AG29" s="287"/>
      <c r="AH29" s="287">
        <v>3</v>
      </c>
      <c r="AI29" s="287"/>
      <c r="AJ29" s="287"/>
      <c r="AK29" s="528"/>
      <c r="AL29" s="534"/>
    </row>
    <row r="30" spans="1:38" s="501" customFormat="1" ht="25.9" customHeight="1" thickBot="1" x14ac:dyDescent="0.4">
      <c r="A30" s="1586"/>
      <c r="B30" s="1109" t="s">
        <v>146</v>
      </c>
      <c r="C30" s="1088"/>
      <c r="D30" s="1089">
        <v>20</v>
      </c>
      <c r="E30" s="1090">
        <v>27</v>
      </c>
      <c r="F30" s="1090">
        <v>86</v>
      </c>
      <c r="G30" s="1090"/>
      <c r="H30" s="1110"/>
      <c r="I30" s="1091">
        <v>35.799999999999997</v>
      </c>
      <c r="J30" s="1091"/>
      <c r="K30" s="1091">
        <v>11</v>
      </c>
      <c r="L30" s="1091">
        <v>14</v>
      </c>
      <c r="M30" s="1091"/>
      <c r="N30" s="1091">
        <v>2</v>
      </c>
      <c r="O30" s="1090"/>
      <c r="P30" s="1090"/>
      <c r="Q30" s="1090"/>
      <c r="R30" s="1090"/>
      <c r="S30" s="1100" t="s">
        <v>204</v>
      </c>
      <c r="T30" s="287">
        <v>115</v>
      </c>
      <c r="U30" s="87"/>
      <c r="V30" s="278"/>
      <c r="W30" s="87"/>
      <c r="X30" s="90" t="s">
        <v>146</v>
      </c>
      <c r="Y30" s="91">
        <v>28</v>
      </c>
      <c r="Z30" s="287"/>
      <c r="AA30" s="287"/>
      <c r="AB30" s="91"/>
      <c r="AC30" s="524">
        <v>35.799999999999997</v>
      </c>
      <c r="AD30" s="524"/>
      <c r="AE30" s="524">
        <v>11</v>
      </c>
      <c r="AF30" s="524">
        <v>14</v>
      </c>
      <c r="AG30" s="287"/>
      <c r="AH30" s="287">
        <v>2</v>
      </c>
      <c r="AI30" s="287"/>
      <c r="AJ30" s="287"/>
      <c r="AK30" s="528"/>
      <c r="AL30" s="534"/>
    </row>
    <row r="31" spans="1:38" s="501" customFormat="1" ht="25.9" customHeight="1" thickBot="1" x14ac:dyDescent="0.4">
      <c r="A31" s="1586"/>
      <c r="B31" s="1109" t="s">
        <v>147</v>
      </c>
      <c r="C31" s="1088"/>
      <c r="D31" s="1089">
        <v>20</v>
      </c>
      <c r="E31" s="1090">
        <v>28</v>
      </c>
      <c r="F31" s="1090">
        <v>86</v>
      </c>
      <c r="G31" s="1090"/>
      <c r="H31" s="1110"/>
      <c r="I31" s="1090">
        <v>36</v>
      </c>
      <c r="J31" s="1090"/>
      <c r="K31" s="1091">
        <v>13.899999999999999</v>
      </c>
      <c r="L31" s="1091">
        <v>16.599999999999998</v>
      </c>
      <c r="M31" s="1091"/>
      <c r="N31" s="1091">
        <v>2</v>
      </c>
      <c r="O31" s="1090"/>
      <c r="P31" s="1090"/>
      <c r="Q31" s="1090"/>
      <c r="R31" s="1090"/>
      <c r="S31" s="1100" t="s">
        <v>205</v>
      </c>
      <c r="T31" s="287">
        <v>110</v>
      </c>
      <c r="U31" s="87"/>
      <c r="V31" s="278"/>
      <c r="W31" s="87"/>
      <c r="X31" s="90" t="s">
        <v>147</v>
      </c>
      <c r="Y31" s="91">
        <v>27</v>
      </c>
      <c r="Z31" s="287"/>
      <c r="AA31" s="287"/>
      <c r="AB31" s="91"/>
      <c r="AC31" s="524">
        <v>36</v>
      </c>
      <c r="AD31" s="524"/>
      <c r="AE31" s="524">
        <v>13.899999999999999</v>
      </c>
      <c r="AF31" s="524">
        <v>16.599999999999998</v>
      </c>
      <c r="AG31" s="287"/>
      <c r="AH31" s="287">
        <v>2</v>
      </c>
      <c r="AI31" s="287"/>
      <c r="AJ31" s="287"/>
      <c r="AK31" s="528"/>
      <c r="AL31" s="534"/>
    </row>
    <row r="32" spans="1:38" s="501" customFormat="1" ht="25.9" customHeight="1" thickBot="1" x14ac:dyDescent="0.4">
      <c r="A32" s="1586" t="s">
        <v>330</v>
      </c>
      <c r="B32" s="1109" t="s">
        <v>148</v>
      </c>
      <c r="C32" s="1088"/>
      <c r="D32" s="1089">
        <v>60</v>
      </c>
      <c r="E32" s="1090">
        <v>29</v>
      </c>
      <c r="F32" s="1090">
        <v>86</v>
      </c>
      <c r="G32" s="1090"/>
      <c r="H32" s="1111"/>
      <c r="I32" s="1090">
        <v>13.799999999999999</v>
      </c>
      <c r="J32" s="1090"/>
      <c r="K32" s="1091">
        <v>8</v>
      </c>
      <c r="L32" s="1091">
        <v>5</v>
      </c>
      <c r="M32" s="1091"/>
      <c r="N32" s="1091">
        <v>2</v>
      </c>
      <c r="O32" s="1090"/>
      <c r="P32" s="1090"/>
      <c r="Q32" s="1090"/>
      <c r="R32" s="1090"/>
      <c r="S32" s="1100" t="s">
        <v>206</v>
      </c>
      <c r="T32" s="287">
        <v>130</v>
      </c>
      <c r="U32" s="87"/>
      <c r="V32" s="278"/>
      <c r="W32" s="87"/>
      <c r="X32" s="278" t="s">
        <v>330</v>
      </c>
      <c r="Y32" s="91">
        <v>20</v>
      </c>
      <c r="Z32" s="287"/>
      <c r="AA32" s="287"/>
      <c r="AB32" s="287"/>
      <c r="AC32" s="524">
        <v>14.5</v>
      </c>
      <c r="AD32" s="524"/>
      <c r="AE32" s="524">
        <v>8</v>
      </c>
      <c r="AF32" s="524">
        <v>5</v>
      </c>
      <c r="AG32" s="287"/>
      <c r="AH32" s="287"/>
      <c r="AI32" s="287"/>
      <c r="AJ32" s="287"/>
      <c r="AK32" s="528"/>
      <c r="AL32" s="534"/>
    </row>
    <row r="33" spans="1:38" s="501" customFormat="1" ht="25.9" customHeight="1" thickBot="1" x14ac:dyDescent="0.4">
      <c r="A33" s="1586"/>
      <c r="B33" s="1109" t="s">
        <v>149</v>
      </c>
      <c r="C33" s="1088"/>
      <c r="D33" s="1089"/>
      <c r="E33" s="1090">
        <v>30</v>
      </c>
      <c r="F33" s="1090">
        <v>86</v>
      </c>
      <c r="G33" s="1090"/>
      <c r="H33" s="1111"/>
      <c r="I33" s="1090">
        <v>13.799999999999999</v>
      </c>
      <c r="J33" s="1090"/>
      <c r="K33" s="1091">
        <v>8</v>
      </c>
      <c r="L33" s="1091">
        <v>5</v>
      </c>
      <c r="M33" s="1091"/>
      <c r="N33" s="1091">
        <v>2</v>
      </c>
      <c r="O33" s="1090"/>
      <c r="P33" s="1090"/>
      <c r="Q33" s="1090"/>
      <c r="R33" s="1090"/>
      <c r="S33" s="1100" t="s">
        <v>207</v>
      </c>
      <c r="T33" s="287">
        <v>120</v>
      </c>
      <c r="U33" s="87"/>
      <c r="V33" s="278"/>
      <c r="W33" s="87"/>
      <c r="X33" s="278" t="s">
        <v>330</v>
      </c>
      <c r="Y33" s="91">
        <v>20</v>
      </c>
      <c r="Z33" s="287"/>
      <c r="AA33" s="287"/>
      <c r="AB33" s="287"/>
      <c r="AC33" s="524">
        <v>14.5</v>
      </c>
      <c r="AD33" s="524"/>
      <c r="AE33" s="524">
        <v>8</v>
      </c>
      <c r="AF33" s="524">
        <v>5</v>
      </c>
      <c r="AG33" s="287"/>
      <c r="AH33" s="287"/>
      <c r="AI33" s="287"/>
      <c r="AJ33" s="287"/>
      <c r="AK33" s="528"/>
      <c r="AL33" s="534"/>
    </row>
    <row r="34" spans="1:38" s="501" customFormat="1" ht="25.9" customHeight="1" thickBot="1" x14ac:dyDescent="0.4">
      <c r="A34" s="1586"/>
      <c r="B34" s="1109" t="s">
        <v>150</v>
      </c>
      <c r="C34" s="1088" t="s">
        <v>201</v>
      </c>
      <c r="D34" s="1089">
        <v>350</v>
      </c>
      <c r="E34" s="1090">
        <v>31</v>
      </c>
      <c r="F34" s="1090">
        <v>33</v>
      </c>
      <c r="G34" s="1090"/>
      <c r="H34" s="1111"/>
      <c r="I34" s="1090">
        <v>4.5</v>
      </c>
      <c r="J34" s="1090"/>
      <c r="K34" s="1091">
        <v>1.9</v>
      </c>
      <c r="L34" s="1091">
        <v>5.3000000000000007</v>
      </c>
      <c r="M34" s="1091"/>
      <c r="N34" s="1091">
        <v>1</v>
      </c>
      <c r="O34" s="1090"/>
      <c r="P34" s="1090"/>
      <c r="Q34" s="1090"/>
      <c r="R34" s="1090"/>
      <c r="S34" s="1100" t="s">
        <v>208</v>
      </c>
      <c r="T34" s="287">
        <v>115</v>
      </c>
      <c r="U34" s="87"/>
      <c r="V34" s="278"/>
      <c r="W34" s="87"/>
      <c r="X34" s="278" t="s">
        <v>330</v>
      </c>
      <c r="Y34" s="91">
        <v>20</v>
      </c>
      <c r="Z34" s="287"/>
      <c r="AA34" s="287"/>
      <c r="AB34" s="287"/>
      <c r="AC34" s="524">
        <v>14.5</v>
      </c>
      <c r="AD34" s="524"/>
      <c r="AE34" s="524">
        <v>8</v>
      </c>
      <c r="AF34" s="524">
        <v>5</v>
      </c>
      <c r="AG34" s="287"/>
      <c r="AH34" s="287"/>
      <c r="AI34" s="287"/>
      <c r="AJ34" s="287"/>
      <c r="AK34" s="528"/>
      <c r="AL34" s="534"/>
    </row>
    <row r="35" spans="1:38" s="501" customFormat="1" ht="25.9" customHeight="1" thickBot="1" x14ac:dyDescent="0.4">
      <c r="A35" s="1586"/>
      <c r="B35" s="1109" t="s">
        <v>687</v>
      </c>
      <c r="C35" s="1088"/>
      <c r="D35" s="1089">
        <v>400</v>
      </c>
      <c r="E35" s="1090">
        <v>32</v>
      </c>
      <c r="F35" s="1090">
        <v>30</v>
      </c>
      <c r="G35" s="1090"/>
      <c r="H35" s="1111"/>
      <c r="I35" s="1090">
        <v>4.5</v>
      </c>
      <c r="J35" s="1090"/>
      <c r="K35" s="1091">
        <v>1.9</v>
      </c>
      <c r="L35" s="1091">
        <v>5.3000000000000007</v>
      </c>
      <c r="M35" s="1091"/>
      <c r="N35" s="1091">
        <v>0.70000000000000007</v>
      </c>
      <c r="O35" s="1090"/>
      <c r="P35" s="1090"/>
      <c r="Q35" s="1090"/>
      <c r="R35" s="1090"/>
      <c r="S35" s="1100" t="s">
        <v>28</v>
      </c>
      <c r="T35" s="287">
        <v>110</v>
      </c>
      <c r="U35" s="87"/>
      <c r="V35" s="278"/>
      <c r="W35" s="87"/>
      <c r="X35" s="278" t="s">
        <v>330</v>
      </c>
      <c r="Y35" s="91">
        <v>20</v>
      </c>
      <c r="Z35" s="287"/>
      <c r="AA35" s="287"/>
      <c r="AB35" s="287"/>
      <c r="AC35" s="524">
        <v>14.5</v>
      </c>
      <c r="AD35" s="524"/>
      <c r="AE35" s="524">
        <v>8</v>
      </c>
      <c r="AF35" s="524">
        <v>5</v>
      </c>
      <c r="AG35" s="287"/>
      <c r="AH35" s="287"/>
      <c r="AI35" s="287"/>
      <c r="AJ35" s="287"/>
      <c r="AK35" s="528"/>
      <c r="AL35" s="534"/>
    </row>
    <row r="36" spans="1:38" s="501" customFormat="1" ht="25.9" customHeight="1" thickBot="1" x14ac:dyDescent="0.4">
      <c r="A36" s="1586"/>
      <c r="B36" s="1109" t="s">
        <v>151</v>
      </c>
      <c r="C36" s="1088"/>
      <c r="D36" s="1089">
        <v>90</v>
      </c>
      <c r="E36" s="1090">
        <v>33</v>
      </c>
      <c r="F36" s="1090">
        <v>60</v>
      </c>
      <c r="G36" s="1090"/>
      <c r="H36" s="1111"/>
      <c r="I36" s="1090">
        <v>10.1</v>
      </c>
      <c r="J36" s="1090"/>
      <c r="K36" s="1091">
        <v>5.8</v>
      </c>
      <c r="L36" s="1091">
        <v>3.5999999999999996</v>
      </c>
      <c r="M36" s="1091"/>
      <c r="N36" s="1091">
        <v>1.4000000000000001</v>
      </c>
      <c r="O36" s="1090"/>
      <c r="P36" s="1090"/>
      <c r="Q36" s="1090"/>
      <c r="R36" s="1090"/>
      <c r="S36" s="1100" t="s">
        <v>209</v>
      </c>
      <c r="T36" s="287">
        <v>150</v>
      </c>
      <c r="U36" s="87"/>
      <c r="V36" s="278"/>
      <c r="W36" s="87"/>
      <c r="X36" s="278" t="s">
        <v>330</v>
      </c>
      <c r="Y36" s="91">
        <v>20</v>
      </c>
      <c r="Z36" s="287"/>
      <c r="AA36" s="287"/>
      <c r="AB36" s="287"/>
      <c r="AC36" s="524">
        <v>14.5</v>
      </c>
      <c r="AD36" s="524"/>
      <c r="AE36" s="524">
        <v>8</v>
      </c>
      <c r="AF36" s="524">
        <v>5</v>
      </c>
      <c r="AG36" s="287"/>
      <c r="AH36" s="287"/>
      <c r="AI36" s="287"/>
      <c r="AJ36" s="287"/>
      <c r="AK36" s="528"/>
      <c r="AL36" s="534"/>
    </row>
    <row r="37" spans="1:38" s="501" customFormat="1" ht="25.9" customHeight="1" thickBot="1" x14ac:dyDescent="0.4">
      <c r="A37" s="1586"/>
      <c r="B37" s="1109" t="s">
        <v>219</v>
      </c>
      <c r="C37" s="1088"/>
      <c r="D37" s="1089">
        <v>95</v>
      </c>
      <c r="E37" s="1090">
        <v>34</v>
      </c>
      <c r="F37" s="1090">
        <v>50</v>
      </c>
      <c r="G37" s="1090"/>
      <c r="H37" s="1111"/>
      <c r="I37" s="1090">
        <v>7.6</v>
      </c>
      <c r="J37" s="1090"/>
      <c r="K37" s="1090">
        <v>3.2</v>
      </c>
      <c r="L37" s="1090">
        <v>3.5999999999999996</v>
      </c>
      <c r="M37" s="1090"/>
      <c r="N37" s="1090">
        <v>1</v>
      </c>
      <c r="O37" s="1090"/>
      <c r="P37" s="1090"/>
      <c r="Q37" s="1090"/>
      <c r="R37" s="1090"/>
      <c r="S37" s="1100" t="s">
        <v>210</v>
      </c>
      <c r="T37" s="287">
        <v>150</v>
      </c>
      <c r="U37" s="87"/>
      <c r="V37" s="278"/>
      <c r="W37" s="87"/>
      <c r="X37" s="278" t="s">
        <v>330</v>
      </c>
      <c r="Y37" s="91">
        <v>20</v>
      </c>
      <c r="Z37" s="287"/>
      <c r="AA37" s="287"/>
      <c r="AB37" s="287"/>
      <c r="AC37" s="524">
        <v>14.5</v>
      </c>
      <c r="AD37" s="524"/>
      <c r="AE37" s="524">
        <v>8</v>
      </c>
      <c r="AF37" s="524">
        <v>5</v>
      </c>
      <c r="AG37" s="287"/>
      <c r="AH37" s="287"/>
      <c r="AI37" s="287"/>
      <c r="AJ37" s="287"/>
      <c r="AK37" s="528"/>
      <c r="AL37" s="534"/>
    </row>
    <row r="38" spans="1:38" s="501" customFormat="1" ht="25.9" customHeight="1" thickBot="1" x14ac:dyDescent="0.4">
      <c r="A38" s="1586"/>
      <c r="B38" s="1109" t="s">
        <v>152</v>
      </c>
      <c r="C38" s="1088"/>
      <c r="D38" s="1089"/>
      <c r="E38" s="1090">
        <v>35</v>
      </c>
      <c r="F38" s="1090">
        <v>86</v>
      </c>
      <c r="G38" s="1090"/>
      <c r="H38" s="1111"/>
      <c r="I38" s="1090">
        <v>13.799999999999999</v>
      </c>
      <c r="J38" s="1090"/>
      <c r="K38" s="1112">
        <v>10</v>
      </c>
      <c r="L38" s="1112">
        <v>5</v>
      </c>
      <c r="M38" s="1112"/>
      <c r="N38" s="1112">
        <v>1.7000000000000002</v>
      </c>
      <c r="O38" s="1090"/>
      <c r="P38" s="1090"/>
      <c r="Q38" s="1090"/>
      <c r="R38" s="1090"/>
      <c r="S38" s="1100" t="s">
        <v>221</v>
      </c>
      <c r="T38" s="287">
        <v>250</v>
      </c>
      <c r="U38" s="87"/>
      <c r="V38" s="278"/>
      <c r="W38" s="87"/>
      <c r="X38" s="278" t="s">
        <v>330</v>
      </c>
      <c r="Y38" s="91">
        <v>20</v>
      </c>
      <c r="Z38" s="287"/>
      <c r="AA38" s="287"/>
      <c r="AB38" s="287"/>
      <c r="AC38" s="524">
        <v>14.5</v>
      </c>
      <c r="AD38" s="524"/>
      <c r="AE38" s="524">
        <v>8</v>
      </c>
      <c r="AF38" s="524">
        <v>5</v>
      </c>
      <c r="AG38" s="287"/>
      <c r="AH38" s="287"/>
      <c r="AI38" s="287"/>
      <c r="AJ38" s="287"/>
      <c r="AK38" s="528"/>
      <c r="AL38" s="534"/>
    </row>
    <row r="39" spans="1:38" s="501" customFormat="1" ht="25.9" customHeight="1" thickBot="1" x14ac:dyDescent="0.4">
      <c r="A39" s="1586"/>
      <c r="B39" s="1109" t="s">
        <v>153</v>
      </c>
      <c r="C39" s="1088"/>
      <c r="D39" s="1089"/>
      <c r="E39" s="1090">
        <v>36</v>
      </c>
      <c r="F39" s="1090">
        <v>86</v>
      </c>
      <c r="G39" s="1090"/>
      <c r="H39" s="1111"/>
      <c r="I39" s="1090">
        <v>13.799999999999999</v>
      </c>
      <c r="J39" s="1090"/>
      <c r="K39" s="1112">
        <v>10</v>
      </c>
      <c r="L39" s="1112">
        <v>5</v>
      </c>
      <c r="M39" s="1112"/>
      <c r="N39" s="1112">
        <v>1.7000000000000002</v>
      </c>
      <c r="O39" s="1090"/>
      <c r="P39" s="1090"/>
      <c r="Q39" s="1090"/>
      <c r="R39" s="1090"/>
      <c r="S39" s="1101"/>
      <c r="T39" s="509"/>
      <c r="U39" s="87"/>
      <c r="V39" s="278"/>
      <c r="W39" s="87"/>
      <c r="X39" s="278" t="s">
        <v>330</v>
      </c>
      <c r="Y39" s="91">
        <v>20</v>
      </c>
      <c r="Z39" s="287"/>
      <c r="AA39" s="287"/>
      <c r="AB39" s="287"/>
      <c r="AC39" s="524">
        <v>14.5</v>
      </c>
      <c r="AD39" s="524"/>
      <c r="AE39" s="524">
        <v>8</v>
      </c>
      <c r="AF39" s="524">
        <v>5</v>
      </c>
      <c r="AG39" s="287"/>
      <c r="AH39" s="287"/>
      <c r="AI39" s="287"/>
      <c r="AJ39" s="287"/>
      <c r="AK39" s="528"/>
      <c r="AL39" s="534"/>
    </row>
    <row r="40" spans="1:38" s="501" customFormat="1" ht="25.9" customHeight="1" thickBot="1" x14ac:dyDescent="0.4">
      <c r="A40" s="1586"/>
      <c r="B40" s="1109" t="s">
        <v>154</v>
      </c>
      <c r="C40" s="1088"/>
      <c r="D40" s="1089"/>
      <c r="E40" s="1090">
        <v>37</v>
      </c>
      <c r="F40" s="1090">
        <v>86</v>
      </c>
      <c r="G40" s="1090"/>
      <c r="H40" s="1111"/>
      <c r="I40" s="1090">
        <v>13.799999999999999</v>
      </c>
      <c r="J40" s="1090"/>
      <c r="K40" s="1112">
        <v>10</v>
      </c>
      <c r="L40" s="1112">
        <v>5</v>
      </c>
      <c r="M40" s="1112"/>
      <c r="N40" s="1112">
        <v>1.7000000000000002</v>
      </c>
      <c r="O40" s="1090"/>
      <c r="P40" s="1090"/>
      <c r="Q40" s="1090"/>
      <c r="R40" s="1090"/>
      <c r="S40" s="1101"/>
      <c r="T40" s="509"/>
      <c r="U40" s="87"/>
      <c r="V40" s="278"/>
      <c r="W40" s="87"/>
      <c r="X40" s="278" t="s">
        <v>330</v>
      </c>
      <c r="Y40" s="91">
        <v>20</v>
      </c>
      <c r="Z40" s="287"/>
      <c r="AA40" s="287"/>
      <c r="AB40" s="287"/>
      <c r="AC40" s="524">
        <v>14.5</v>
      </c>
      <c r="AD40" s="524"/>
      <c r="AE40" s="524">
        <v>8</v>
      </c>
      <c r="AF40" s="524">
        <v>5</v>
      </c>
      <c r="AG40" s="287"/>
      <c r="AH40" s="287"/>
      <c r="AI40" s="287"/>
      <c r="AJ40" s="287"/>
      <c r="AK40" s="528"/>
      <c r="AL40" s="534"/>
    </row>
    <row r="41" spans="1:38" s="501" customFormat="1" ht="25.9" customHeight="1" thickBot="1" x14ac:dyDescent="0.4">
      <c r="A41" s="1586"/>
      <c r="B41" s="1109" t="s">
        <v>155</v>
      </c>
      <c r="C41" s="1088"/>
      <c r="D41" s="1089"/>
      <c r="E41" s="1090">
        <v>38</v>
      </c>
      <c r="F41" s="1090">
        <v>86</v>
      </c>
      <c r="G41" s="1090"/>
      <c r="H41" s="1110"/>
      <c r="I41" s="1090">
        <v>13.799999999999999</v>
      </c>
      <c r="J41" s="1090"/>
      <c r="K41" s="1112">
        <v>10</v>
      </c>
      <c r="L41" s="1112">
        <v>5</v>
      </c>
      <c r="M41" s="1112"/>
      <c r="N41" s="1112">
        <v>1.7000000000000002</v>
      </c>
      <c r="O41" s="1090"/>
      <c r="P41" s="514"/>
      <c r="Q41" s="1090"/>
      <c r="R41" s="1090"/>
      <c r="S41" s="1101"/>
      <c r="T41" s="509"/>
      <c r="U41" s="87"/>
      <c r="V41" s="278"/>
      <c r="W41" s="87"/>
      <c r="X41" s="278" t="s">
        <v>330</v>
      </c>
      <c r="Y41" s="91">
        <v>20</v>
      </c>
      <c r="Z41" s="287"/>
      <c r="AA41" s="287"/>
      <c r="AB41" s="287"/>
      <c r="AC41" s="524">
        <v>14.5</v>
      </c>
      <c r="AD41" s="524"/>
      <c r="AE41" s="524">
        <v>8</v>
      </c>
      <c r="AF41" s="524">
        <v>5</v>
      </c>
      <c r="AG41" s="287"/>
      <c r="AH41" s="287"/>
      <c r="AI41" s="287"/>
      <c r="AJ41" s="287"/>
      <c r="AK41" s="528"/>
      <c r="AL41" s="534"/>
    </row>
    <row r="42" spans="1:38" s="501" customFormat="1" ht="25.9" customHeight="1" thickBot="1" x14ac:dyDescent="0.4">
      <c r="A42" s="1586" t="s">
        <v>881</v>
      </c>
      <c r="B42" s="1109" t="s">
        <v>156</v>
      </c>
      <c r="C42" s="1088"/>
      <c r="D42" s="1089">
        <v>200</v>
      </c>
      <c r="E42" s="1090">
        <v>39</v>
      </c>
      <c r="F42" s="1090">
        <v>22</v>
      </c>
      <c r="G42" s="1090"/>
      <c r="H42" s="1110"/>
      <c r="I42" s="1090">
        <v>3.5</v>
      </c>
      <c r="J42" s="1090"/>
      <c r="K42" s="1091">
        <v>1.4000000000000001</v>
      </c>
      <c r="L42" s="1091">
        <v>6</v>
      </c>
      <c r="M42" s="1091"/>
      <c r="N42" s="1091">
        <v>0.4</v>
      </c>
      <c r="O42" s="514"/>
      <c r="P42" s="1090"/>
      <c r="Q42" s="1090"/>
      <c r="R42" s="1090"/>
      <c r="S42" s="1101"/>
      <c r="T42" s="509"/>
      <c r="U42" s="87"/>
      <c r="V42" s="278"/>
      <c r="W42" s="87"/>
      <c r="X42" s="278" t="s">
        <v>331</v>
      </c>
      <c r="Y42" s="91">
        <v>21</v>
      </c>
      <c r="Z42" s="287"/>
      <c r="AA42" s="287"/>
      <c r="AB42" s="287"/>
      <c r="AC42" s="524">
        <v>3.5</v>
      </c>
      <c r="AD42" s="524"/>
      <c r="AE42" s="524">
        <v>1.4000000000000001</v>
      </c>
      <c r="AF42" s="524">
        <v>6</v>
      </c>
      <c r="AG42" s="287"/>
      <c r="AH42" s="287"/>
      <c r="AI42" s="287"/>
      <c r="AJ42" s="287"/>
      <c r="AK42" s="528"/>
      <c r="AL42" s="534"/>
    </row>
    <row r="43" spans="1:38" s="501" customFormat="1" ht="25.9" customHeight="1" thickBot="1" x14ac:dyDescent="0.4">
      <c r="A43" s="1586"/>
      <c r="B43" s="1109" t="s">
        <v>157</v>
      </c>
      <c r="C43" s="1088"/>
      <c r="D43" s="1089">
        <v>220</v>
      </c>
      <c r="E43" s="1090">
        <v>40</v>
      </c>
      <c r="F43" s="1090">
        <v>22</v>
      </c>
      <c r="G43" s="1090"/>
      <c r="H43" s="1110"/>
      <c r="I43" s="1090">
        <v>3.5</v>
      </c>
      <c r="J43" s="1090"/>
      <c r="K43" s="1091">
        <v>1.4000000000000001</v>
      </c>
      <c r="L43" s="1091">
        <v>6</v>
      </c>
      <c r="M43" s="1091"/>
      <c r="N43" s="1091">
        <v>0.4</v>
      </c>
      <c r="O43" s="514"/>
      <c r="P43" s="1090"/>
      <c r="Q43" s="1090"/>
      <c r="R43" s="1090"/>
      <c r="S43" s="1101"/>
      <c r="T43" s="509"/>
      <c r="U43" s="87"/>
      <c r="V43" s="278"/>
      <c r="W43" s="87"/>
      <c r="X43" s="278" t="s">
        <v>331</v>
      </c>
      <c r="Y43" s="91">
        <v>21</v>
      </c>
      <c r="Z43" s="287"/>
      <c r="AA43" s="287"/>
      <c r="AB43" s="287"/>
      <c r="AC43" s="524">
        <v>3.5</v>
      </c>
      <c r="AD43" s="524"/>
      <c r="AE43" s="524">
        <v>1.4000000000000001</v>
      </c>
      <c r="AF43" s="524">
        <v>6</v>
      </c>
      <c r="AG43" s="287"/>
      <c r="AH43" s="287"/>
      <c r="AI43" s="287"/>
      <c r="AJ43" s="287"/>
      <c r="AK43" s="528"/>
      <c r="AL43" s="534"/>
    </row>
    <row r="44" spans="1:38" s="501" customFormat="1" ht="25.9" customHeight="1" thickBot="1" x14ac:dyDescent="0.4">
      <c r="A44" s="1586"/>
      <c r="B44" s="1109" t="s">
        <v>158</v>
      </c>
      <c r="C44" s="1088"/>
      <c r="D44" s="1089">
        <v>350</v>
      </c>
      <c r="E44" s="1090">
        <v>41</v>
      </c>
      <c r="F44" s="1090">
        <v>15</v>
      </c>
      <c r="G44" s="1090"/>
      <c r="H44" s="1110"/>
      <c r="I44" s="1090">
        <v>1.7999999999999998</v>
      </c>
      <c r="J44" s="1090"/>
      <c r="K44" s="1091">
        <v>0.89999999999999991</v>
      </c>
      <c r="L44" s="1091">
        <v>5</v>
      </c>
      <c r="M44" s="1091"/>
      <c r="N44" s="1091">
        <v>0.5</v>
      </c>
      <c r="O44" s="514"/>
      <c r="P44" s="1090"/>
      <c r="Q44" s="1090"/>
      <c r="R44" s="1090"/>
      <c r="S44" s="1101"/>
      <c r="T44" s="509"/>
      <c r="U44" s="87"/>
      <c r="V44" s="278"/>
      <c r="W44" s="87"/>
      <c r="X44" s="519"/>
      <c r="Y44" s="91"/>
      <c r="Z44" s="86"/>
      <c r="AA44" s="86"/>
      <c r="AB44" s="86"/>
      <c r="AC44" s="86"/>
      <c r="AD44" s="86"/>
      <c r="AE44" s="86"/>
      <c r="AF44" s="86"/>
      <c r="AG44" s="86"/>
      <c r="AH44" s="86"/>
      <c r="AI44" s="86"/>
      <c r="AJ44" s="87"/>
      <c r="AK44" s="533"/>
      <c r="AL44" s="535"/>
    </row>
    <row r="45" spans="1:38" s="501" customFormat="1" ht="25.9" customHeight="1" thickBot="1" x14ac:dyDescent="0.4">
      <c r="A45" s="1586"/>
      <c r="B45" s="1109" t="s">
        <v>159</v>
      </c>
      <c r="C45" s="1088"/>
      <c r="D45" s="1089">
        <v>500</v>
      </c>
      <c r="E45" s="1090">
        <v>42</v>
      </c>
      <c r="F45" s="1090">
        <v>12</v>
      </c>
      <c r="G45" s="1090"/>
      <c r="H45" s="1110"/>
      <c r="I45" s="1090">
        <v>1.4000000000000001</v>
      </c>
      <c r="J45" s="1090"/>
      <c r="K45" s="1091">
        <v>0.70000000000000007</v>
      </c>
      <c r="L45" s="1091">
        <v>4.5</v>
      </c>
      <c r="M45" s="1091"/>
      <c r="N45" s="1091">
        <v>0.5</v>
      </c>
      <c r="O45" s="514"/>
      <c r="P45" s="1090"/>
      <c r="Q45" s="1090"/>
      <c r="R45" s="1090"/>
      <c r="S45" s="1101"/>
      <c r="T45" s="509"/>
      <c r="U45" s="87"/>
      <c r="V45" s="278"/>
      <c r="W45" s="87"/>
      <c r="X45" s="278"/>
      <c r="Y45" s="287"/>
      <c r="Z45" s="87"/>
      <c r="AA45" s="87"/>
      <c r="AB45" s="87"/>
      <c r="AC45" s="87"/>
      <c r="AD45" s="87"/>
      <c r="AE45" s="87"/>
      <c r="AF45" s="87"/>
      <c r="AG45" s="87"/>
      <c r="AH45" s="87"/>
      <c r="AI45" s="87"/>
      <c r="AJ45" s="87"/>
      <c r="AK45" s="533"/>
      <c r="AL45" s="535"/>
    </row>
    <row r="46" spans="1:38" s="501" customFormat="1" ht="25.9" customHeight="1" thickBot="1" x14ac:dyDescent="0.4">
      <c r="A46" s="1586"/>
      <c r="B46" s="1109" t="s">
        <v>9</v>
      </c>
      <c r="C46" s="1088"/>
      <c r="D46" s="1089">
        <v>450</v>
      </c>
      <c r="E46" s="1090">
        <v>43</v>
      </c>
      <c r="F46" s="1090">
        <v>23</v>
      </c>
      <c r="G46" s="1090"/>
      <c r="H46" s="1110"/>
      <c r="I46" s="1090">
        <v>1.7999999999999998</v>
      </c>
      <c r="J46" s="1090"/>
      <c r="K46" s="1091">
        <v>1</v>
      </c>
      <c r="L46" s="1091">
        <v>2.5</v>
      </c>
      <c r="M46" s="1091"/>
      <c r="N46" s="1091">
        <v>0.8</v>
      </c>
      <c r="O46" s="514"/>
      <c r="P46" s="1090"/>
      <c r="Q46" s="1090"/>
      <c r="R46" s="1090"/>
      <c r="S46" s="1101"/>
      <c r="T46" s="509"/>
      <c r="U46" s="87"/>
      <c r="V46" s="278"/>
      <c r="W46" s="87"/>
      <c r="X46" s="628"/>
      <c r="Y46" s="91"/>
      <c r="Z46" s="86"/>
      <c r="AA46" s="86"/>
      <c r="AB46" s="86"/>
      <c r="AC46" s="86"/>
      <c r="AD46" s="86"/>
      <c r="AE46" s="86"/>
      <c r="AF46" s="86"/>
      <c r="AG46" s="86"/>
      <c r="AH46" s="86"/>
      <c r="AI46" s="86"/>
      <c r="AJ46" s="86"/>
      <c r="AK46" s="533"/>
      <c r="AL46" s="535"/>
    </row>
    <row r="47" spans="1:38" s="501" customFormat="1" ht="25.9" customHeight="1" thickBot="1" x14ac:dyDescent="0.4">
      <c r="A47" s="1586" t="s">
        <v>882</v>
      </c>
      <c r="B47" s="1109" t="s">
        <v>172</v>
      </c>
      <c r="C47" s="1088"/>
      <c r="D47" s="1089">
        <v>120</v>
      </c>
      <c r="E47" s="1090">
        <v>44</v>
      </c>
      <c r="F47" s="1090">
        <v>80</v>
      </c>
      <c r="G47" s="1090"/>
      <c r="H47" s="1110"/>
      <c r="I47" s="1090">
        <v>1.5</v>
      </c>
      <c r="J47" s="1090"/>
      <c r="K47" s="1091">
        <v>1.2</v>
      </c>
      <c r="L47" s="1091">
        <v>6</v>
      </c>
      <c r="M47" s="1091"/>
      <c r="N47" s="1091">
        <v>2.5</v>
      </c>
      <c r="O47" s="514"/>
      <c r="P47" s="1090"/>
      <c r="Q47" s="1090"/>
      <c r="R47" s="1090"/>
      <c r="S47" s="1102"/>
      <c r="T47" s="287"/>
      <c r="U47" s="105"/>
      <c r="V47" s="278"/>
      <c r="W47" s="87"/>
      <c r="X47" s="278"/>
      <c r="Y47" s="287"/>
      <c r="Z47" s="87"/>
      <c r="AA47" s="87"/>
      <c r="AB47" s="87"/>
      <c r="AC47" s="87"/>
      <c r="AD47" s="87"/>
      <c r="AE47" s="87"/>
      <c r="AF47" s="87"/>
      <c r="AG47" s="87"/>
      <c r="AH47" s="87"/>
      <c r="AI47" s="87"/>
      <c r="AJ47" s="87"/>
      <c r="AK47" s="533"/>
      <c r="AL47" s="535"/>
    </row>
    <row r="48" spans="1:38" s="501" customFormat="1" ht="25.9" customHeight="1" thickBot="1" x14ac:dyDescent="0.4">
      <c r="A48" s="1586"/>
      <c r="B48" s="1109" t="s">
        <v>160</v>
      </c>
      <c r="C48" s="1088" t="s">
        <v>201</v>
      </c>
      <c r="D48" s="1089">
        <v>400</v>
      </c>
      <c r="E48" s="1090">
        <v>45</v>
      </c>
      <c r="F48" s="1090">
        <v>25</v>
      </c>
      <c r="G48" s="1090"/>
      <c r="H48" s="1110"/>
      <c r="I48" s="1090">
        <v>2.7</v>
      </c>
      <c r="J48" s="1090"/>
      <c r="K48" s="1091">
        <v>2.3000000000000003</v>
      </c>
      <c r="L48" s="1091">
        <v>3.8</v>
      </c>
      <c r="M48" s="1091"/>
      <c r="N48" s="1091">
        <v>0.89999999999999991</v>
      </c>
      <c r="O48" s="514"/>
      <c r="P48" s="1090"/>
      <c r="Q48" s="1090"/>
      <c r="R48" s="1090"/>
      <c r="S48" s="1103"/>
      <c r="T48" s="287"/>
      <c r="U48" s="105"/>
      <c r="V48" s="278"/>
      <c r="W48" s="87"/>
      <c r="X48" s="278"/>
      <c r="Y48" s="287"/>
      <c r="Z48" s="87"/>
      <c r="AA48" s="87"/>
      <c r="AB48" s="87"/>
      <c r="AC48" s="87"/>
      <c r="AD48" s="87"/>
      <c r="AE48" s="87"/>
      <c r="AF48" s="87"/>
      <c r="AG48" s="87"/>
      <c r="AH48" s="87"/>
      <c r="AI48" s="87"/>
      <c r="AJ48" s="87"/>
      <c r="AK48" s="533"/>
      <c r="AL48" s="535"/>
    </row>
    <row r="49" spans="1:38" s="501" customFormat="1" ht="25.9" customHeight="1" thickBot="1" x14ac:dyDescent="0.4">
      <c r="A49" s="1586"/>
      <c r="B49" s="1109" t="s">
        <v>161</v>
      </c>
      <c r="C49" s="1088" t="s">
        <v>201</v>
      </c>
      <c r="D49" s="1089">
        <v>300</v>
      </c>
      <c r="E49" s="1090">
        <v>46</v>
      </c>
      <c r="F49" s="1090">
        <v>22</v>
      </c>
      <c r="G49" s="1090"/>
      <c r="H49" s="1110"/>
      <c r="I49" s="1090">
        <v>3.5</v>
      </c>
      <c r="J49" s="1090"/>
      <c r="K49" s="1091">
        <v>1.7000000000000002</v>
      </c>
      <c r="L49" s="1091">
        <v>5.2</v>
      </c>
      <c r="M49" s="1091"/>
      <c r="N49" s="1091">
        <v>0.5</v>
      </c>
      <c r="O49" s="514"/>
      <c r="P49" s="1090"/>
      <c r="Q49" s="1090"/>
      <c r="R49" s="1090"/>
      <c r="S49" s="1103"/>
      <c r="T49" s="287"/>
      <c r="U49" s="105"/>
      <c r="V49" s="278"/>
      <c r="W49" s="87"/>
      <c r="X49" s="278"/>
      <c r="Y49" s="287"/>
      <c r="Z49" s="87"/>
      <c r="AA49" s="87"/>
      <c r="AB49" s="87"/>
      <c r="AC49" s="87"/>
      <c r="AD49" s="87"/>
      <c r="AE49" s="87"/>
      <c r="AF49" s="87"/>
      <c r="AG49" s="87"/>
      <c r="AH49" s="87"/>
      <c r="AI49" s="87"/>
      <c r="AJ49" s="87"/>
      <c r="AK49" s="533"/>
      <c r="AL49" s="535"/>
    </row>
    <row r="50" spans="1:38" s="501" customFormat="1" ht="25.9" customHeight="1" thickBot="1" x14ac:dyDescent="0.4">
      <c r="A50" s="1586"/>
      <c r="B50" s="1109" t="s">
        <v>162</v>
      </c>
      <c r="C50" s="1088"/>
      <c r="D50" s="1089"/>
      <c r="E50" s="1090">
        <v>47</v>
      </c>
      <c r="F50" s="1090">
        <v>27</v>
      </c>
      <c r="G50" s="1090"/>
      <c r="H50" s="1110"/>
      <c r="I50" s="1090">
        <v>2.4</v>
      </c>
      <c r="J50" s="1090"/>
      <c r="K50" s="1091">
        <v>1.1000000000000001</v>
      </c>
      <c r="L50" s="1091">
        <v>6.2</v>
      </c>
      <c r="M50" s="1091"/>
      <c r="N50" s="1091">
        <v>1.2</v>
      </c>
      <c r="O50" s="514"/>
      <c r="P50" s="1090"/>
      <c r="Q50" s="1090"/>
      <c r="R50" s="1090"/>
      <c r="S50" s="1103"/>
      <c r="T50" s="287"/>
      <c r="U50" s="89"/>
      <c r="V50" s="91"/>
      <c r="W50" s="87"/>
      <c r="X50" s="519"/>
      <c r="Y50" s="287"/>
      <c r="Z50" s="87"/>
      <c r="AA50" s="87"/>
      <c r="AB50" s="87"/>
      <c r="AC50" s="87"/>
      <c r="AD50" s="87"/>
      <c r="AE50" s="87"/>
      <c r="AF50" s="87"/>
      <c r="AG50" s="87"/>
      <c r="AH50" s="87"/>
      <c r="AI50" s="87"/>
      <c r="AJ50" s="87"/>
      <c r="AK50" s="533"/>
      <c r="AL50" s="535"/>
    </row>
    <row r="51" spans="1:38" s="501" customFormat="1" ht="25.9" customHeight="1" thickBot="1" x14ac:dyDescent="0.4">
      <c r="A51" s="1586" t="s">
        <v>883</v>
      </c>
      <c r="B51" s="1109" t="s">
        <v>165</v>
      </c>
      <c r="C51" s="1088" t="s">
        <v>201</v>
      </c>
      <c r="D51" s="1089"/>
      <c r="E51" s="1090">
        <v>48</v>
      </c>
      <c r="F51" s="1090">
        <v>35</v>
      </c>
      <c r="G51" s="1090"/>
      <c r="H51" s="1110"/>
      <c r="I51" s="1090">
        <v>3.9000000000000004</v>
      </c>
      <c r="J51" s="1090"/>
      <c r="K51" s="1091">
        <v>2.1</v>
      </c>
      <c r="L51" s="1091">
        <v>4.8</v>
      </c>
      <c r="M51" s="1091"/>
      <c r="N51" s="1091">
        <v>0.5</v>
      </c>
      <c r="O51" s="1090"/>
      <c r="P51" s="1090"/>
      <c r="Q51" s="1090"/>
      <c r="R51" s="1090"/>
      <c r="S51" s="1104"/>
      <c r="T51" s="287"/>
      <c r="U51" s="119"/>
      <c r="V51" s="278"/>
      <c r="W51" s="87"/>
      <c r="X51" s="519"/>
      <c r="Y51" s="287"/>
      <c r="Z51" s="87"/>
      <c r="AA51" s="87"/>
      <c r="AB51" s="87"/>
      <c r="AC51" s="87"/>
      <c r="AD51" s="87"/>
      <c r="AE51" s="87"/>
      <c r="AF51" s="87"/>
      <c r="AG51" s="87"/>
      <c r="AH51" s="87"/>
      <c r="AI51" s="87"/>
      <c r="AJ51" s="87"/>
      <c r="AK51" s="533"/>
      <c r="AL51" s="535"/>
    </row>
    <row r="52" spans="1:38" s="501" customFormat="1" ht="25.9" customHeight="1" thickBot="1" x14ac:dyDescent="0.4">
      <c r="A52" s="1582"/>
      <c r="B52" s="1109" t="s">
        <v>166</v>
      </c>
      <c r="C52" s="1088" t="s">
        <v>201</v>
      </c>
      <c r="D52" s="1089">
        <v>200</v>
      </c>
      <c r="E52" s="1090">
        <v>49</v>
      </c>
      <c r="F52" s="1090">
        <v>35</v>
      </c>
      <c r="G52" s="1090"/>
      <c r="H52" s="1110"/>
      <c r="I52" s="1090">
        <v>4.9000000000000004</v>
      </c>
      <c r="J52" s="1090"/>
      <c r="K52" s="1091">
        <v>2.3000000000000003</v>
      </c>
      <c r="L52" s="1091">
        <v>4.0999999999999996</v>
      </c>
      <c r="M52" s="1091"/>
      <c r="N52" s="1091">
        <v>0.5</v>
      </c>
      <c r="O52" s="1090"/>
      <c r="P52" s="1090"/>
      <c r="Q52" s="1090"/>
      <c r="R52" s="1090"/>
      <c r="S52" s="1103"/>
      <c r="T52" s="287"/>
      <c r="U52" s="119"/>
      <c r="V52" s="278"/>
      <c r="W52" s="87"/>
      <c r="X52" s="278"/>
      <c r="Y52" s="287"/>
      <c r="Z52" s="87"/>
      <c r="AA52" s="87"/>
      <c r="AB52" s="87"/>
      <c r="AC52" s="87"/>
      <c r="AD52" s="87"/>
      <c r="AE52" s="87"/>
      <c r="AF52" s="87"/>
      <c r="AG52" s="87"/>
      <c r="AH52" s="87"/>
      <c r="AI52" s="87"/>
      <c r="AJ52" s="87"/>
      <c r="AK52" s="533"/>
      <c r="AL52" s="535"/>
    </row>
    <row r="53" spans="1:38" s="501" customFormat="1" ht="25.9" customHeight="1" thickBot="1" x14ac:dyDescent="0.4">
      <c r="A53" s="1582"/>
      <c r="B53" s="1109" t="s">
        <v>167</v>
      </c>
      <c r="C53" s="1088" t="s">
        <v>201</v>
      </c>
      <c r="D53" s="1089">
        <v>200</v>
      </c>
      <c r="E53" s="1090">
        <v>50</v>
      </c>
      <c r="F53" s="1090">
        <v>35</v>
      </c>
      <c r="G53" s="1090"/>
      <c r="H53" s="1110"/>
      <c r="I53" s="1090">
        <v>3.9000000000000004</v>
      </c>
      <c r="J53" s="1090"/>
      <c r="K53" s="1091">
        <v>2.3000000000000003</v>
      </c>
      <c r="L53" s="1091">
        <v>4.8</v>
      </c>
      <c r="M53" s="1091"/>
      <c r="N53" s="1091">
        <v>0.5</v>
      </c>
      <c r="O53" s="1090"/>
      <c r="P53" s="1090"/>
      <c r="Q53" s="1090"/>
      <c r="R53" s="1090"/>
      <c r="S53" s="1103"/>
      <c r="T53" s="91"/>
      <c r="U53" s="89"/>
      <c r="V53" s="493"/>
      <c r="W53" s="87"/>
      <c r="X53" s="278"/>
      <c r="Y53" s="287"/>
      <c r="Z53" s="87"/>
      <c r="AA53" s="87"/>
      <c r="AB53" s="87"/>
      <c r="AC53" s="87"/>
      <c r="AD53" s="87"/>
      <c r="AE53" s="87"/>
      <c r="AF53" s="87"/>
      <c r="AG53" s="87"/>
      <c r="AH53" s="87"/>
      <c r="AI53" s="87"/>
      <c r="AJ53" s="87"/>
      <c r="AK53" s="533"/>
      <c r="AL53" s="535"/>
    </row>
    <row r="54" spans="1:38" s="501" customFormat="1" ht="25.9" customHeight="1" thickBot="1" x14ac:dyDescent="0.4">
      <c r="A54" s="1582"/>
      <c r="B54" s="1109" t="s">
        <v>168</v>
      </c>
      <c r="C54" s="1088" t="s">
        <v>201</v>
      </c>
      <c r="D54" s="1089">
        <v>50</v>
      </c>
      <c r="E54" s="1090">
        <v>51</v>
      </c>
      <c r="F54" s="1090">
        <v>35</v>
      </c>
      <c r="G54" s="1090"/>
      <c r="H54" s="1110"/>
      <c r="I54" s="1090">
        <v>5.3000000000000007</v>
      </c>
      <c r="J54" s="1090"/>
      <c r="K54" s="1091">
        <v>2.3000000000000003</v>
      </c>
      <c r="L54" s="1091">
        <v>9.3999999999999986</v>
      </c>
      <c r="M54" s="1091"/>
      <c r="N54" s="1091">
        <v>0.5</v>
      </c>
      <c r="O54" s="1090"/>
      <c r="P54" s="1090"/>
      <c r="Q54" s="1090"/>
      <c r="R54" s="1090"/>
      <c r="S54" s="1101"/>
      <c r="T54" s="91"/>
      <c r="U54" s="89"/>
      <c r="V54" s="493"/>
      <c r="W54" s="87"/>
      <c r="X54" s="278"/>
      <c r="Y54" s="287"/>
      <c r="Z54" s="87"/>
      <c r="AA54" s="87"/>
      <c r="AB54" s="87"/>
      <c r="AC54" s="87"/>
      <c r="AD54" s="87"/>
      <c r="AE54" s="87"/>
      <c r="AF54" s="87"/>
      <c r="AG54" s="87"/>
      <c r="AH54" s="87"/>
      <c r="AI54" s="87"/>
      <c r="AJ54" s="87"/>
      <c r="AK54" s="533"/>
      <c r="AL54" s="535"/>
    </row>
    <row r="55" spans="1:38" s="501" customFormat="1" ht="25.9" customHeight="1" thickBot="1" x14ac:dyDescent="0.4">
      <c r="A55" s="1582"/>
      <c r="B55" s="1109" t="s">
        <v>169</v>
      </c>
      <c r="C55" s="1088" t="s">
        <v>201</v>
      </c>
      <c r="D55" s="1089">
        <v>40</v>
      </c>
      <c r="E55" s="1090">
        <v>52</v>
      </c>
      <c r="F55" s="1090">
        <v>23</v>
      </c>
      <c r="G55" s="1090"/>
      <c r="H55" s="1110"/>
      <c r="I55" s="1091">
        <v>4.6999999999999993</v>
      </c>
      <c r="J55" s="1091"/>
      <c r="K55" s="1091">
        <v>1.2</v>
      </c>
      <c r="L55" s="1091">
        <v>9.8000000000000007</v>
      </c>
      <c r="M55" s="1091"/>
      <c r="N55" s="1091">
        <v>0.5</v>
      </c>
      <c r="O55" s="1090"/>
      <c r="P55" s="1090"/>
      <c r="Q55" s="1090"/>
      <c r="R55" s="1090"/>
      <c r="S55" s="1101"/>
      <c r="T55" s="509"/>
      <c r="U55" s="87"/>
      <c r="V55" s="278"/>
      <c r="W55" s="87"/>
      <c r="X55" s="278"/>
      <c r="Y55" s="287"/>
      <c r="Z55" s="87"/>
      <c r="AA55" s="87"/>
      <c r="AB55" s="87"/>
      <c r="AC55" s="87"/>
      <c r="AD55" s="87"/>
      <c r="AE55" s="87"/>
      <c r="AF55" s="87"/>
      <c r="AG55" s="87"/>
      <c r="AH55" s="87"/>
      <c r="AI55" s="87"/>
      <c r="AJ55" s="87"/>
      <c r="AK55" s="533"/>
      <c r="AL55" s="535"/>
    </row>
    <row r="56" spans="1:38" s="501" customFormat="1" ht="25.9" customHeight="1" thickBot="1" x14ac:dyDescent="0.4">
      <c r="A56" s="1582"/>
      <c r="B56" s="1109" t="s">
        <v>170</v>
      </c>
      <c r="C56" s="1088" t="s">
        <v>201</v>
      </c>
      <c r="D56" s="1089">
        <v>300</v>
      </c>
      <c r="E56" s="1090">
        <v>53</v>
      </c>
      <c r="F56" s="1090">
        <v>28</v>
      </c>
      <c r="G56" s="1090"/>
      <c r="H56" s="1110"/>
      <c r="I56" s="1091">
        <v>3.4000000000000004</v>
      </c>
      <c r="J56" s="1091"/>
      <c r="K56" s="1091">
        <v>1.7000000000000002</v>
      </c>
      <c r="L56" s="1091">
        <v>7.1999999999999993</v>
      </c>
      <c r="M56" s="1091"/>
      <c r="N56" s="1091">
        <v>0.5</v>
      </c>
      <c r="O56" s="1090"/>
      <c r="P56" s="1090"/>
      <c r="Q56" s="1090"/>
      <c r="R56" s="1090"/>
      <c r="S56" s="1101"/>
      <c r="T56" s="509"/>
      <c r="U56" s="87"/>
      <c r="V56" s="278"/>
      <c r="W56" s="87"/>
      <c r="X56" s="278"/>
      <c r="Y56" s="287"/>
      <c r="Z56" s="87"/>
      <c r="AA56" s="87"/>
      <c r="AB56" s="87"/>
      <c r="AC56" s="87"/>
      <c r="AD56" s="87"/>
      <c r="AE56" s="87"/>
      <c r="AF56" s="87"/>
      <c r="AG56" s="87"/>
      <c r="AH56" s="87"/>
      <c r="AI56" s="87"/>
      <c r="AJ56" s="87"/>
      <c r="AK56" s="533"/>
      <c r="AL56" s="535"/>
    </row>
    <row r="57" spans="1:38" s="501" customFormat="1" ht="25.9" customHeight="1" thickBot="1" x14ac:dyDescent="0.4">
      <c r="A57" s="1582"/>
      <c r="B57" s="273" t="s">
        <v>136</v>
      </c>
      <c r="C57" s="1088" t="s">
        <v>201</v>
      </c>
      <c r="D57" s="1089">
        <v>300</v>
      </c>
      <c r="E57" s="1090">
        <v>54</v>
      </c>
      <c r="F57" s="1090">
        <v>35</v>
      </c>
      <c r="G57" s="1090"/>
      <c r="H57" s="1110"/>
      <c r="I57" s="1091">
        <v>4.6000000000000005</v>
      </c>
      <c r="J57" s="1091"/>
      <c r="K57" s="1091">
        <v>2.3000000000000003</v>
      </c>
      <c r="L57" s="1091">
        <v>4.6999999999999993</v>
      </c>
      <c r="M57" s="1091"/>
      <c r="N57" s="1091">
        <v>1</v>
      </c>
      <c r="O57" s="1090"/>
      <c r="P57" s="1090"/>
      <c r="Q57" s="1090"/>
      <c r="R57" s="1090"/>
      <c r="S57" s="1101"/>
      <c r="T57" s="509"/>
      <c r="U57" s="87"/>
      <c r="V57" s="278"/>
      <c r="W57" s="87"/>
      <c r="X57" s="278"/>
      <c r="Y57" s="287"/>
      <c r="Z57" s="87"/>
      <c r="AA57" s="87"/>
      <c r="AB57" s="87"/>
      <c r="AC57" s="87"/>
      <c r="AD57" s="87"/>
      <c r="AE57" s="87"/>
      <c r="AF57" s="87"/>
      <c r="AG57" s="87"/>
      <c r="AH57" s="87"/>
      <c r="AI57" s="87"/>
      <c r="AJ57" s="87"/>
      <c r="AK57" s="533"/>
      <c r="AL57" s="535"/>
    </row>
    <row r="58" spans="1:38" s="501" customFormat="1" ht="25.9" customHeight="1" thickBot="1" x14ac:dyDescent="0.4">
      <c r="A58" s="1582"/>
      <c r="B58" s="273" t="s">
        <v>140</v>
      </c>
      <c r="C58" s="1088"/>
      <c r="D58" s="1089">
        <v>200</v>
      </c>
      <c r="E58" s="1090">
        <v>55</v>
      </c>
      <c r="F58" s="1090">
        <v>35</v>
      </c>
      <c r="G58" s="1090"/>
      <c r="H58" s="1110"/>
      <c r="I58" s="1091">
        <v>3.5</v>
      </c>
      <c r="J58" s="1091"/>
      <c r="K58" s="1091">
        <v>1.1000000000000001</v>
      </c>
      <c r="L58" s="1091">
        <v>4.5</v>
      </c>
      <c r="M58" s="1091"/>
      <c r="N58" s="1091">
        <v>0.5</v>
      </c>
      <c r="O58" s="1090"/>
      <c r="P58" s="1090"/>
      <c r="Q58" s="1090"/>
      <c r="R58" s="1090"/>
      <c r="S58" s="1101"/>
      <c r="T58" s="509"/>
      <c r="U58" s="87"/>
      <c r="V58" s="278"/>
      <c r="W58" s="87"/>
      <c r="X58" s="278"/>
      <c r="Y58" s="287"/>
      <c r="Z58" s="87"/>
      <c r="AA58" s="87"/>
      <c r="AB58" s="87"/>
      <c r="AC58" s="87"/>
      <c r="AD58" s="87"/>
      <c r="AE58" s="87"/>
      <c r="AF58" s="87"/>
      <c r="AG58" s="87"/>
      <c r="AH58" s="87"/>
      <c r="AI58" s="87"/>
      <c r="AJ58" s="87"/>
      <c r="AK58" s="533"/>
      <c r="AL58" s="535"/>
    </row>
    <row r="59" spans="1:38" s="501" customFormat="1" ht="25.9" customHeight="1" thickBot="1" x14ac:dyDescent="0.4">
      <c r="A59" s="1582"/>
      <c r="B59" s="273" t="s">
        <v>141</v>
      </c>
      <c r="C59" s="1088"/>
      <c r="D59" s="1089">
        <v>200</v>
      </c>
      <c r="E59" s="1090">
        <v>56</v>
      </c>
      <c r="F59" s="1090">
        <v>35</v>
      </c>
      <c r="G59" s="1090"/>
      <c r="H59" s="1110"/>
      <c r="I59" s="1090">
        <v>3.5</v>
      </c>
      <c r="J59" s="1090"/>
      <c r="K59" s="1091">
        <v>1.1000000000000001</v>
      </c>
      <c r="L59" s="1091">
        <v>4.5</v>
      </c>
      <c r="M59" s="1091"/>
      <c r="N59" s="1091">
        <v>0.5</v>
      </c>
      <c r="O59" s="1090"/>
      <c r="P59" s="1090"/>
      <c r="Q59" s="1090"/>
      <c r="R59" s="1090"/>
      <c r="S59" s="1101"/>
      <c r="T59" s="509"/>
      <c r="U59" s="87"/>
      <c r="V59" s="278"/>
      <c r="W59" s="87"/>
      <c r="X59" s="278"/>
      <c r="Y59" s="287"/>
      <c r="Z59" s="87"/>
      <c r="AA59" s="87"/>
      <c r="AB59" s="87"/>
      <c r="AC59" s="87"/>
      <c r="AD59" s="87"/>
      <c r="AE59" s="87"/>
      <c r="AF59" s="87"/>
      <c r="AG59" s="87"/>
      <c r="AH59" s="87"/>
      <c r="AI59" s="87"/>
      <c r="AJ59" s="87"/>
      <c r="AK59" s="533"/>
      <c r="AL59" s="535"/>
    </row>
    <row r="60" spans="1:38" s="501" customFormat="1" ht="25.9" customHeight="1" thickBot="1" x14ac:dyDescent="0.4">
      <c r="A60" s="1582"/>
      <c r="B60" s="273" t="s">
        <v>221</v>
      </c>
      <c r="C60" s="1088"/>
      <c r="D60" s="1089">
        <v>100</v>
      </c>
      <c r="E60" s="1090">
        <v>57</v>
      </c>
      <c r="F60" s="1090">
        <v>35</v>
      </c>
      <c r="G60" s="1090"/>
      <c r="H60" s="1110"/>
      <c r="I60" s="1090">
        <v>5.6000000000000005</v>
      </c>
      <c r="J60" s="1090"/>
      <c r="K60" s="1090">
        <v>2.3000000000000003</v>
      </c>
      <c r="L60" s="1090">
        <v>4.6999999999999993</v>
      </c>
      <c r="M60" s="1090"/>
      <c r="N60" s="1090">
        <v>1</v>
      </c>
      <c r="O60" s="1090"/>
      <c r="P60" s="1090"/>
      <c r="Q60" s="1090"/>
      <c r="R60" s="1090"/>
      <c r="S60" s="1101"/>
      <c r="T60" s="509"/>
      <c r="U60" s="87"/>
      <c r="V60" s="278"/>
      <c r="W60" s="87"/>
      <c r="X60" s="278"/>
      <c r="Y60" s="287"/>
      <c r="Z60" s="87"/>
      <c r="AA60" s="87"/>
      <c r="AB60" s="87"/>
      <c r="AC60" s="87"/>
      <c r="AD60" s="87"/>
      <c r="AE60" s="87"/>
      <c r="AF60" s="87"/>
      <c r="AG60" s="87"/>
      <c r="AH60" s="87"/>
      <c r="AI60" s="87"/>
      <c r="AJ60" s="87"/>
      <c r="AK60" s="533"/>
      <c r="AL60" s="535"/>
    </row>
    <row r="61" spans="1:38" s="501" customFormat="1" ht="25.9" customHeight="1" thickBot="1" x14ac:dyDescent="0.4">
      <c r="A61" s="1586" t="s">
        <v>62</v>
      </c>
      <c r="B61" s="1109" t="s">
        <v>1173</v>
      </c>
      <c r="C61" s="1088" t="s">
        <v>201</v>
      </c>
      <c r="D61" s="1089">
        <v>40</v>
      </c>
      <c r="E61" s="1090">
        <v>58</v>
      </c>
      <c r="F61" s="1090">
        <v>35</v>
      </c>
      <c r="G61" s="1090"/>
      <c r="H61" s="1111"/>
      <c r="I61" s="1090">
        <v>13.799999999999999</v>
      </c>
      <c r="J61" s="1090"/>
      <c r="K61" s="1113">
        <v>5</v>
      </c>
      <c r="L61" s="1113">
        <v>19.3</v>
      </c>
      <c r="M61" s="1090"/>
      <c r="N61" s="1113">
        <v>3.5</v>
      </c>
      <c r="O61" s="1090"/>
      <c r="P61" s="1090"/>
      <c r="Q61" s="1090"/>
      <c r="R61" s="1090"/>
      <c r="S61" s="1101"/>
      <c r="T61" s="509"/>
      <c r="U61" s="117"/>
      <c r="V61" s="278"/>
      <c r="W61" s="87"/>
      <c r="X61" s="278"/>
      <c r="Y61" s="287"/>
      <c r="Z61" s="87"/>
      <c r="AA61" s="87"/>
      <c r="AB61" s="87"/>
      <c r="AC61" s="87"/>
      <c r="AD61" s="87"/>
      <c r="AE61" s="87"/>
      <c r="AF61" s="87"/>
      <c r="AG61" s="87"/>
      <c r="AH61" s="87"/>
      <c r="AI61" s="87"/>
      <c r="AJ61" s="87"/>
      <c r="AK61" s="533"/>
      <c r="AL61" s="535"/>
    </row>
    <row r="62" spans="1:38" s="501" customFormat="1" ht="25.9" customHeight="1" thickBot="1" x14ac:dyDescent="0.4">
      <c r="A62" s="1586"/>
      <c r="B62" s="1109" t="s">
        <v>1174</v>
      </c>
      <c r="C62" s="1088" t="s">
        <v>201</v>
      </c>
      <c r="D62" s="1089">
        <v>50</v>
      </c>
      <c r="E62" s="1090">
        <v>59</v>
      </c>
      <c r="F62" s="1090">
        <v>35</v>
      </c>
      <c r="G62" s="1090"/>
      <c r="H62" s="1111"/>
      <c r="I62" s="1090">
        <v>18.2</v>
      </c>
      <c r="J62" s="1090"/>
      <c r="K62" s="1113">
        <v>6.4</v>
      </c>
      <c r="L62" s="1113">
        <v>24.1</v>
      </c>
      <c r="M62" s="1090"/>
      <c r="N62" s="1113">
        <v>4</v>
      </c>
      <c r="O62" s="1090"/>
      <c r="P62" s="1090"/>
      <c r="Q62" s="1090"/>
      <c r="R62" s="1090"/>
      <c r="S62" s="1101"/>
      <c r="T62" s="509"/>
      <c r="U62" s="87"/>
      <c r="V62" s="278"/>
      <c r="W62" s="87"/>
      <c r="X62" s="278"/>
      <c r="Y62" s="287"/>
      <c r="Z62" s="87"/>
      <c r="AA62" s="87"/>
      <c r="AB62" s="87"/>
      <c r="AC62" s="87"/>
      <c r="AD62" s="87"/>
      <c r="AE62" s="87"/>
      <c r="AF62" s="87"/>
      <c r="AG62" s="87"/>
      <c r="AH62" s="87"/>
      <c r="AI62" s="87"/>
      <c r="AJ62" s="87"/>
      <c r="AK62" s="533"/>
      <c r="AL62" s="535"/>
    </row>
    <row r="63" spans="1:38" s="501" customFormat="1" ht="25.9" customHeight="1" thickBot="1" x14ac:dyDescent="0.4">
      <c r="A63" s="1586"/>
      <c r="B63" s="1109" t="s">
        <v>1175</v>
      </c>
      <c r="C63" s="1088" t="s">
        <v>201</v>
      </c>
      <c r="D63" s="1089">
        <v>75</v>
      </c>
      <c r="E63" s="1090">
        <v>60</v>
      </c>
      <c r="F63" s="1090">
        <v>35</v>
      </c>
      <c r="G63" s="1090"/>
      <c r="H63" s="1111"/>
      <c r="I63" s="1090">
        <v>24</v>
      </c>
      <c r="J63" s="1090"/>
      <c r="K63" s="1113">
        <v>7.1</v>
      </c>
      <c r="L63" s="1113">
        <v>28.900000000000002</v>
      </c>
      <c r="M63" s="1090"/>
      <c r="N63" s="1113">
        <v>4.0999999999999996</v>
      </c>
      <c r="O63" s="1090"/>
      <c r="P63" s="1090"/>
      <c r="Q63" s="1090"/>
      <c r="R63" s="1090"/>
      <c r="S63" s="1101"/>
      <c r="T63" s="509"/>
      <c r="U63" s="87"/>
      <c r="V63" s="278"/>
      <c r="W63" s="87"/>
      <c r="X63" s="278"/>
      <c r="Y63" s="287"/>
      <c r="Z63" s="87"/>
      <c r="AA63" s="87"/>
      <c r="AB63" s="87"/>
      <c r="AC63" s="87"/>
      <c r="AD63" s="87"/>
      <c r="AE63" s="87"/>
      <c r="AF63" s="87"/>
      <c r="AG63" s="87"/>
      <c r="AH63" s="87"/>
      <c r="AI63" s="87"/>
      <c r="AJ63" s="87"/>
      <c r="AK63" s="533"/>
      <c r="AL63" s="535"/>
    </row>
    <row r="64" spans="1:38" s="501" customFormat="1" ht="25.9" customHeight="1" thickBot="1" x14ac:dyDescent="0.4">
      <c r="A64" s="1586"/>
      <c r="B64" s="1109" t="s">
        <v>1176</v>
      </c>
      <c r="C64" s="1088" t="s">
        <v>201</v>
      </c>
      <c r="D64" s="1089">
        <v>80</v>
      </c>
      <c r="E64" s="1090">
        <v>61</v>
      </c>
      <c r="F64" s="1090">
        <v>35</v>
      </c>
      <c r="G64" s="1090"/>
      <c r="H64" s="1111"/>
      <c r="I64" s="1090">
        <v>27.200000000000003</v>
      </c>
      <c r="J64" s="1090"/>
      <c r="K64" s="1113">
        <v>8</v>
      </c>
      <c r="L64" s="1113">
        <v>31.299999999999997</v>
      </c>
      <c r="M64" s="1090"/>
      <c r="N64" s="1113">
        <v>4.5</v>
      </c>
      <c r="O64" s="1090"/>
      <c r="P64" s="1090"/>
      <c r="Q64" s="1090"/>
      <c r="R64" s="1090"/>
      <c r="S64" s="1101"/>
      <c r="T64" s="509"/>
      <c r="U64" s="87"/>
      <c r="V64" s="278"/>
      <c r="W64" s="87"/>
      <c r="X64" s="278"/>
      <c r="Y64" s="287"/>
      <c r="Z64" s="87"/>
      <c r="AA64" s="87"/>
      <c r="AB64" s="87"/>
      <c r="AC64" s="87"/>
      <c r="AD64" s="87"/>
      <c r="AE64" s="87"/>
      <c r="AF64" s="87"/>
      <c r="AG64" s="87"/>
      <c r="AH64" s="87"/>
      <c r="AI64" s="87"/>
      <c r="AJ64" s="87"/>
      <c r="AK64" s="533"/>
      <c r="AL64" s="535"/>
    </row>
    <row r="65" spans="1:165" ht="25.9" customHeight="1" thickBot="1" x14ac:dyDescent="0.4">
      <c r="A65" s="1586"/>
      <c r="B65" s="1109" t="s">
        <v>1177</v>
      </c>
      <c r="C65" s="1088" t="s">
        <v>201</v>
      </c>
      <c r="D65" s="1089">
        <v>100</v>
      </c>
      <c r="E65" s="1090">
        <v>62</v>
      </c>
      <c r="F65" s="1090">
        <v>35</v>
      </c>
      <c r="G65" s="1090"/>
      <c r="H65" s="1111"/>
      <c r="I65" s="1090">
        <v>28</v>
      </c>
      <c r="J65" s="1090"/>
      <c r="K65" s="1113">
        <v>8.5</v>
      </c>
      <c r="L65" s="1113">
        <v>32.5</v>
      </c>
      <c r="M65" s="1090"/>
      <c r="N65" s="1113">
        <v>4.5</v>
      </c>
      <c r="O65" s="1090"/>
      <c r="P65" s="1090"/>
      <c r="Q65" s="1090"/>
      <c r="R65" s="1090"/>
      <c r="S65" s="1101"/>
      <c r="T65" s="509"/>
      <c r="U65" s="87"/>
      <c r="V65" s="278"/>
      <c r="X65" s="278"/>
      <c r="Y65" s="287"/>
      <c r="AK65" s="533"/>
      <c r="AL65" s="535"/>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row>
    <row r="66" spans="1:165" ht="25.9" customHeight="1" thickBot="1" x14ac:dyDescent="0.4">
      <c r="A66" s="1586"/>
      <c r="B66" s="1109" t="s">
        <v>183</v>
      </c>
      <c r="C66" s="1088" t="s">
        <v>201</v>
      </c>
      <c r="D66" s="1089">
        <v>110</v>
      </c>
      <c r="E66" s="1090">
        <v>63</v>
      </c>
      <c r="F66" s="1090">
        <v>15</v>
      </c>
      <c r="G66" s="1090"/>
      <c r="H66" s="1111"/>
      <c r="I66" s="1091">
        <v>5.3</v>
      </c>
      <c r="J66" s="1091"/>
      <c r="K66" s="1113">
        <v>1.6</v>
      </c>
      <c r="L66" s="1113">
        <v>6.5</v>
      </c>
      <c r="M66" s="1090"/>
      <c r="N66" s="1113">
        <v>0.8</v>
      </c>
      <c r="O66" s="514"/>
      <c r="P66" s="1090"/>
      <c r="Q66" s="1091"/>
      <c r="R66" s="1091"/>
      <c r="S66" s="1105"/>
      <c r="T66" s="91"/>
      <c r="U66" s="118"/>
      <c r="V66" s="492"/>
      <c r="W66" s="118"/>
      <c r="X66" s="278"/>
      <c r="Y66" s="287"/>
      <c r="AK66" s="533"/>
      <c r="AL66" s="535"/>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row>
    <row r="67" spans="1:165" ht="25.9" customHeight="1" thickBot="1" x14ac:dyDescent="0.4">
      <c r="A67" s="1586"/>
      <c r="B67" s="1109" t="s">
        <v>182</v>
      </c>
      <c r="C67" s="1088" t="s">
        <v>201</v>
      </c>
      <c r="D67" s="1089">
        <v>500</v>
      </c>
      <c r="E67" s="1090">
        <v>64</v>
      </c>
      <c r="F67" s="1114">
        <v>20</v>
      </c>
      <c r="G67" s="1115"/>
      <c r="H67" s="1093"/>
      <c r="I67" s="1114">
        <v>5.3</v>
      </c>
      <c r="J67" s="1097"/>
      <c r="K67" s="1114">
        <v>1.6</v>
      </c>
      <c r="L67" s="1114">
        <v>6.5</v>
      </c>
      <c r="M67" s="1114"/>
      <c r="N67" s="1114">
        <v>0.8</v>
      </c>
      <c r="O67" s="514"/>
      <c r="P67" s="1090"/>
      <c r="Q67" s="1091"/>
      <c r="R67" s="1091"/>
      <c r="S67" s="1069"/>
      <c r="T67" s="1069"/>
      <c r="U67" s="1069"/>
      <c r="V67" s="1069"/>
      <c r="W67" s="1069"/>
      <c r="X67" s="1069"/>
      <c r="Y67" s="1069"/>
      <c r="Z67" s="1069"/>
      <c r="AA67" s="276"/>
      <c r="AB67" s="1069"/>
      <c r="AC67" s="276"/>
      <c r="AD67" s="1069"/>
      <c r="AE67" s="276"/>
      <c r="AF67" s="276"/>
      <c r="AG67" s="276"/>
      <c r="AH67" s="276"/>
      <c r="AI67" s="276"/>
      <c r="AJ67" s="276"/>
      <c r="AK67" s="533"/>
      <c r="AL67" s="535"/>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row>
    <row r="68" spans="1:165" ht="25.9" customHeight="1" thickBot="1" x14ac:dyDescent="0.4">
      <c r="A68" s="1586"/>
      <c r="B68" s="1109" t="s">
        <v>202</v>
      </c>
      <c r="C68" s="1088" t="s">
        <v>201</v>
      </c>
      <c r="D68" s="1089">
        <v>550</v>
      </c>
      <c r="E68" s="1090">
        <v>65</v>
      </c>
      <c r="F68" s="1090">
        <v>20</v>
      </c>
      <c r="G68" s="1090"/>
      <c r="H68" s="1111"/>
      <c r="I68" s="1091">
        <v>5.6000000000000005</v>
      </c>
      <c r="J68" s="1091"/>
      <c r="K68" s="1091">
        <v>1.5</v>
      </c>
      <c r="L68" s="1091">
        <v>7</v>
      </c>
      <c r="M68" s="1091"/>
      <c r="N68" s="1091">
        <v>0.8</v>
      </c>
      <c r="O68" s="514"/>
      <c r="P68" s="1090"/>
      <c r="Q68" s="1091"/>
      <c r="R68" s="1091"/>
      <c r="S68" s="1069"/>
      <c r="T68" s="1069"/>
      <c r="U68" s="1069"/>
      <c r="V68" s="1069"/>
      <c r="W68" s="1069"/>
      <c r="X68" s="1069"/>
      <c r="Y68" s="1069"/>
      <c r="Z68" s="1069"/>
      <c r="AB68" s="1069"/>
      <c r="AD68" s="1069"/>
      <c r="AK68" s="533"/>
      <c r="AL68" s="535"/>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row>
    <row r="69" spans="1:165" ht="25.9" customHeight="1" thickBot="1" x14ac:dyDescent="0.4">
      <c r="A69" s="1586"/>
      <c r="B69" s="1109" t="s">
        <v>203</v>
      </c>
      <c r="C69" s="1088" t="s">
        <v>201</v>
      </c>
      <c r="D69" s="1089">
        <v>600</v>
      </c>
      <c r="E69" s="1090">
        <v>66</v>
      </c>
      <c r="F69" s="1090">
        <v>20</v>
      </c>
      <c r="G69" s="1090"/>
      <c r="H69" s="1111"/>
      <c r="I69" s="1091">
        <v>5.6999999999999993</v>
      </c>
      <c r="J69" s="1091"/>
      <c r="K69" s="1091">
        <v>1.5</v>
      </c>
      <c r="L69" s="1091">
        <v>7</v>
      </c>
      <c r="M69" s="1091"/>
      <c r="N69" s="1091">
        <v>0.8</v>
      </c>
      <c r="O69" s="514"/>
      <c r="P69" s="1090"/>
      <c r="Q69" s="1091"/>
      <c r="R69" s="1091"/>
      <c r="S69" s="1069"/>
      <c r="T69" s="1069"/>
      <c r="U69" s="1069"/>
      <c r="V69" s="1069"/>
      <c r="W69" s="1069"/>
      <c r="X69" s="1069"/>
      <c r="Y69" s="1069"/>
      <c r="Z69" s="1069"/>
      <c r="AB69" s="1069"/>
      <c r="AD69" s="1069"/>
      <c r="AK69" s="533"/>
      <c r="AL69" s="535"/>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row>
    <row r="70" spans="1:165" ht="25.9" customHeight="1" thickBot="1" x14ac:dyDescent="0.4">
      <c r="A70" s="1586"/>
      <c r="B70" s="1109" t="s">
        <v>204</v>
      </c>
      <c r="C70" s="1088" t="s">
        <v>201</v>
      </c>
      <c r="D70" s="1089">
        <v>600</v>
      </c>
      <c r="E70" s="1090">
        <v>67</v>
      </c>
      <c r="F70" s="1090">
        <v>20</v>
      </c>
      <c r="G70" s="1090"/>
      <c r="H70" s="1111"/>
      <c r="I70" s="1091">
        <v>5.8</v>
      </c>
      <c r="J70" s="1091"/>
      <c r="K70" s="1091">
        <v>1.5</v>
      </c>
      <c r="L70" s="1091">
        <v>7</v>
      </c>
      <c r="M70" s="1091"/>
      <c r="N70" s="1091">
        <v>0.8</v>
      </c>
      <c r="O70" s="514"/>
      <c r="P70" s="1090"/>
      <c r="Q70" s="1091"/>
      <c r="R70" s="1091"/>
      <c r="S70" s="1069"/>
      <c r="T70" s="1069"/>
      <c r="U70" s="1069"/>
      <c r="V70" s="1069"/>
      <c r="W70" s="1069"/>
      <c r="X70" s="1069"/>
      <c r="Y70" s="1069"/>
      <c r="Z70" s="1069"/>
      <c r="AB70" s="1069"/>
      <c r="AD70" s="1069"/>
      <c r="AK70" s="533"/>
      <c r="AL70" s="535"/>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row>
    <row r="71" spans="1:165" ht="25.9" customHeight="1" thickBot="1" x14ac:dyDescent="0.4">
      <c r="A71" s="1586"/>
      <c r="B71" s="1109" t="s">
        <v>205</v>
      </c>
      <c r="C71" s="1088" t="s">
        <v>201</v>
      </c>
      <c r="D71" s="1089">
        <v>550</v>
      </c>
      <c r="E71" s="1090">
        <v>68</v>
      </c>
      <c r="F71" s="1090">
        <v>20</v>
      </c>
      <c r="G71" s="1090"/>
      <c r="H71" s="1111"/>
      <c r="I71" s="1091">
        <v>5.8</v>
      </c>
      <c r="J71" s="1091"/>
      <c r="K71" s="1091">
        <v>1.5</v>
      </c>
      <c r="L71" s="1091">
        <v>7</v>
      </c>
      <c r="M71" s="1091"/>
      <c r="N71" s="1091">
        <v>0.8</v>
      </c>
      <c r="O71" s="514"/>
      <c r="P71" s="1090"/>
      <c r="Q71" s="1090"/>
      <c r="R71" s="1090"/>
      <c r="S71" s="274"/>
      <c r="X71" s="1069"/>
      <c r="Y71" s="1069"/>
      <c r="Z71" s="1069"/>
      <c r="AB71" s="1069"/>
      <c r="AD71" s="1069"/>
      <c r="AK71" s="533"/>
      <c r="AL71" s="535"/>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row>
    <row r="72" spans="1:165" ht="25.9" customHeight="1" thickBot="1" x14ac:dyDescent="0.4">
      <c r="A72" s="1586"/>
      <c r="B72" s="1115" t="s">
        <v>1172</v>
      </c>
      <c r="C72" s="1088" t="s">
        <v>201</v>
      </c>
      <c r="D72" s="1089">
        <v>500</v>
      </c>
      <c r="E72" s="1090">
        <v>69</v>
      </c>
      <c r="F72" s="1097">
        <v>20</v>
      </c>
      <c r="G72" s="1097"/>
      <c r="H72" s="1097"/>
      <c r="I72" s="1114">
        <v>5.5</v>
      </c>
      <c r="J72" s="1114"/>
      <c r="K72" s="1114">
        <v>1.4</v>
      </c>
      <c r="L72" s="1114">
        <v>6</v>
      </c>
      <c r="M72" s="1114"/>
      <c r="N72" s="1114">
        <v>0.7</v>
      </c>
      <c r="O72" s="1114"/>
      <c r="P72" s="1115"/>
      <c r="Q72" s="1090"/>
      <c r="R72" s="1090"/>
      <c r="S72" s="1071"/>
      <c r="T72" s="1070"/>
      <c r="U72" s="1070"/>
      <c r="V72" s="1071"/>
      <c r="W72" s="1071"/>
      <c r="X72" s="1069"/>
      <c r="Y72" s="1069"/>
      <c r="Z72" s="1069"/>
      <c r="AA72" s="276"/>
      <c r="AB72" s="1069"/>
      <c r="AC72" s="276"/>
      <c r="AD72" s="1069"/>
      <c r="AE72" s="276"/>
      <c r="AF72" s="276"/>
      <c r="AG72" s="276"/>
      <c r="AH72" s="276"/>
      <c r="AI72" s="276"/>
      <c r="AJ72" s="276"/>
      <c r="AK72" s="533"/>
      <c r="AL72" s="535"/>
      <c r="AM72" s="501"/>
      <c r="AN72" s="501"/>
      <c r="AO72" s="501"/>
      <c r="AP72" s="501"/>
      <c r="AQ72" s="501"/>
      <c r="AR72" s="501"/>
      <c r="AS72" s="501"/>
      <c r="AT72" s="501"/>
      <c r="AU72" s="501"/>
      <c r="AV72" s="501"/>
      <c r="AW72" s="501"/>
      <c r="AX72" s="501"/>
      <c r="AY72" s="501"/>
      <c r="AZ72" s="501"/>
      <c r="BA72" s="501"/>
      <c r="BB72" s="501"/>
      <c r="BC72" s="501"/>
      <c r="BD72" s="501"/>
      <c r="BE72" s="501"/>
      <c r="BF72" s="501"/>
      <c r="BG72" s="501"/>
      <c r="BH72" s="501"/>
      <c r="BI72" s="501"/>
      <c r="BJ72" s="501"/>
      <c r="BK72" s="501"/>
      <c r="BL72" s="501"/>
      <c r="BM72" s="501"/>
      <c r="BN72" s="501"/>
      <c r="BO72" s="501"/>
      <c r="BP72" s="501"/>
      <c r="BQ72" s="501"/>
      <c r="BR72" s="501"/>
      <c r="BS72" s="501"/>
      <c r="BT72" s="501"/>
      <c r="BU72" s="501"/>
      <c r="BV72" s="501"/>
      <c r="BW72" s="501"/>
      <c r="BX72" s="501"/>
      <c r="BY72" s="501"/>
      <c r="BZ72" s="501"/>
      <c r="CA72" s="501"/>
      <c r="CB72" s="501"/>
      <c r="CC72" s="501"/>
      <c r="CD72" s="501"/>
      <c r="CE72" s="501"/>
      <c r="CF72" s="501"/>
      <c r="CG72" s="501"/>
      <c r="CH72" s="501"/>
      <c r="CI72" s="501"/>
      <c r="CJ72" s="501"/>
      <c r="CK72" s="501"/>
      <c r="CL72" s="501"/>
      <c r="CM72" s="501"/>
      <c r="CN72" s="501"/>
      <c r="CO72" s="501"/>
      <c r="CP72" s="501"/>
      <c r="CQ72" s="501"/>
      <c r="CR72" s="501"/>
      <c r="CS72" s="501"/>
      <c r="CT72" s="501"/>
      <c r="CU72" s="501"/>
      <c r="CV72" s="501"/>
      <c r="CW72" s="501"/>
      <c r="CX72" s="501"/>
      <c r="CY72" s="501"/>
      <c r="CZ72" s="501"/>
      <c r="DA72" s="501"/>
      <c r="DB72" s="501"/>
      <c r="DC72" s="501"/>
      <c r="DD72" s="501"/>
      <c r="DE72" s="501"/>
      <c r="DF72" s="501"/>
      <c r="DG72" s="501"/>
      <c r="DH72" s="501"/>
      <c r="DI72" s="501"/>
      <c r="DJ72" s="501"/>
      <c r="DK72" s="501"/>
      <c r="DL72" s="501"/>
      <c r="DM72" s="501"/>
      <c r="DN72" s="501"/>
      <c r="DO72" s="501"/>
      <c r="DP72" s="501"/>
      <c r="DQ72" s="501"/>
      <c r="DR72" s="501"/>
      <c r="DS72" s="501"/>
      <c r="DT72" s="501"/>
      <c r="DU72" s="501"/>
      <c r="DV72" s="501"/>
      <c r="DW72" s="501"/>
      <c r="DX72" s="501"/>
      <c r="DY72" s="501"/>
      <c r="DZ72" s="501"/>
      <c r="EA72" s="501"/>
      <c r="EB72" s="501"/>
      <c r="EC72" s="501"/>
      <c r="ED72" s="501"/>
      <c r="EE72" s="501"/>
      <c r="EF72" s="501"/>
      <c r="EG72" s="501"/>
      <c r="EH72" s="501"/>
      <c r="EI72" s="501"/>
      <c r="EJ72" s="501"/>
      <c r="EK72" s="501"/>
      <c r="EL72" s="501"/>
      <c r="EM72" s="501"/>
      <c r="EN72" s="501"/>
      <c r="EO72" s="501"/>
      <c r="EP72" s="501"/>
      <c r="EQ72" s="501"/>
      <c r="ER72" s="501"/>
      <c r="ES72" s="501"/>
      <c r="ET72" s="501"/>
      <c r="EU72" s="501"/>
      <c r="EV72" s="501"/>
      <c r="EW72" s="501"/>
      <c r="EX72" s="501"/>
      <c r="EY72" s="501"/>
      <c r="EZ72" s="501"/>
      <c r="FA72" s="501"/>
      <c r="FB72" s="501"/>
      <c r="FC72" s="501"/>
      <c r="FD72" s="501"/>
      <c r="FE72" s="501"/>
      <c r="FF72" s="501"/>
      <c r="FG72" s="501"/>
      <c r="FH72" s="501"/>
      <c r="FI72" s="501"/>
    </row>
    <row r="73" spans="1:165" ht="25.9" customHeight="1" thickBot="1" x14ac:dyDescent="0.4">
      <c r="A73" s="1586"/>
      <c r="B73" s="1109" t="s">
        <v>206</v>
      </c>
      <c r="C73" s="1088" t="s">
        <v>201</v>
      </c>
      <c r="D73" s="1089">
        <v>550</v>
      </c>
      <c r="E73" s="1090">
        <v>70</v>
      </c>
      <c r="F73" s="1090">
        <v>20</v>
      </c>
      <c r="G73" s="1090"/>
      <c r="H73" s="1111"/>
      <c r="I73" s="1091">
        <v>5.6000000000000005</v>
      </c>
      <c r="J73" s="1091"/>
      <c r="K73" s="1091">
        <v>1.6</v>
      </c>
      <c r="L73" s="1091">
        <v>7</v>
      </c>
      <c r="M73" s="1091"/>
      <c r="N73" s="1091">
        <v>0.8</v>
      </c>
      <c r="O73" s="514"/>
      <c r="P73" s="1090"/>
      <c r="Q73" s="1090"/>
      <c r="R73" s="1090"/>
      <c r="S73" s="1069"/>
      <c r="T73" s="1069"/>
      <c r="U73" s="1069"/>
      <c r="V73" s="1069"/>
      <c r="W73" s="1069"/>
      <c r="X73" s="1069"/>
      <c r="Y73" s="1069"/>
      <c r="Z73" s="1069"/>
      <c r="AB73" s="1069"/>
      <c r="AD73" s="1069"/>
      <c r="AK73" s="533"/>
      <c r="AL73" s="535"/>
      <c r="AM73" s="501"/>
      <c r="AN73" s="501"/>
      <c r="AO73" s="501"/>
      <c r="AP73" s="501"/>
      <c r="AQ73" s="501"/>
      <c r="AR73" s="501"/>
      <c r="AS73" s="501"/>
      <c r="AT73" s="501"/>
      <c r="AU73" s="501"/>
      <c r="AV73" s="501"/>
      <c r="AW73" s="501"/>
      <c r="AX73" s="501"/>
      <c r="AY73" s="501"/>
      <c r="AZ73" s="501"/>
      <c r="BA73" s="501"/>
      <c r="BB73" s="501"/>
      <c r="BC73" s="501"/>
      <c r="BD73" s="501"/>
      <c r="BE73" s="501"/>
      <c r="BF73" s="501"/>
      <c r="BG73" s="501"/>
      <c r="BH73" s="501"/>
      <c r="BI73" s="501"/>
      <c r="BJ73" s="501"/>
      <c r="BK73" s="501"/>
      <c r="BL73" s="501"/>
      <c r="BM73" s="501"/>
      <c r="BN73" s="501"/>
      <c r="BO73" s="501"/>
      <c r="BP73" s="501"/>
      <c r="BQ73" s="501"/>
      <c r="BR73" s="501"/>
      <c r="BS73" s="501"/>
      <c r="BT73" s="501"/>
      <c r="BU73" s="501"/>
      <c r="BV73" s="501"/>
      <c r="BW73" s="501"/>
      <c r="BX73" s="501"/>
      <c r="BY73" s="501"/>
      <c r="BZ73" s="501"/>
      <c r="CA73" s="501"/>
      <c r="CB73" s="501"/>
      <c r="CC73" s="501"/>
      <c r="CD73" s="501"/>
      <c r="CE73" s="501"/>
      <c r="CF73" s="501"/>
      <c r="CG73" s="501"/>
      <c r="CH73" s="501"/>
      <c r="CI73" s="501"/>
      <c r="CJ73" s="501"/>
      <c r="CK73" s="501"/>
      <c r="CL73" s="501"/>
      <c r="CM73" s="501"/>
      <c r="CN73" s="501"/>
      <c r="CO73" s="501"/>
      <c r="CP73" s="501"/>
      <c r="CQ73" s="501"/>
      <c r="CR73" s="501"/>
      <c r="CS73" s="501"/>
      <c r="CT73" s="501"/>
      <c r="CU73" s="501"/>
      <c r="CV73" s="501"/>
      <c r="CW73" s="501"/>
      <c r="CX73" s="501"/>
      <c r="CY73" s="501"/>
      <c r="CZ73" s="501"/>
      <c r="DA73" s="501"/>
      <c r="DB73" s="501"/>
      <c r="DC73" s="501"/>
      <c r="DD73" s="501"/>
      <c r="DE73" s="501"/>
      <c r="DF73" s="501"/>
      <c r="DG73" s="501"/>
      <c r="DH73" s="501"/>
      <c r="DI73" s="501"/>
      <c r="DJ73" s="501"/>
      <c r="DK73" s="501"/>
      <c r="DL73" s="501"/>
      <c r="DM73" s="501"/>
      <c r="DN73" s="501"/>
      <c r="DO73" s="501"/>
      <c r="DP73" s="501"/>
      <c r="DQ73" s="501"/>
      <c r="DR73" s="501"/>
      <c r="DS73" s="501"/>
      <c r="DT73" s="501"/>
      <c r="DU73" s="501"/>
      <c r="DV73" s="501"/>
      <c r="DW73" s="501"/>
      <c r="DX73" s="501"/>
      <c r="DY73" s="501"/>
      <c r="DZ73" s="501"/>
      <c r="EA73" s="501"/>
      <c r="EB73" s="501"/>
      <c r="EC73" s="501"/>
      <c r="ED73" s="501"/>
      <c r="EE73" s="501"/>
      <c r="EF73" s="501"/>
      <c r="EG73" s="501"/>
      <c r="EH73" s="501"/>
      <c r="EI73" s="501"/>
      <c r="EJ73" s="501"/>
      <c r="EK73" s="501"/>
      <c r="EL73" s="501"/>
      <c r="EM73" s="501"/>
      <c r="EN73" s="501"/>
      <c r="EO73" s="501"/>
      <c r="EP73" s="501"/>
      <c r="EQ73" s="501"/>
      <c r="ER73" s="501"/>
      <c r="ES73" s="501"/>
      <c r="ET73" s="501"/>
      <c r="EU73" s="501"/>
      <c r="EV73" s="501"/>
      <c r="EW73" s="501"/>
      <c r="EX73" s="501"/>
      <c r="EY73" s="501"/>
      <c r="EZ73" s="501"/>
      <c r="FA73" s="501"/>
      <c r="FB73" s="501"/>
      <c r="FC73" s="501"/>
      <c r="FD73" s="501"/>
      <c r="FE73" s="501"/>
      <c r="FF73" s="501"/>
      <c r="FG73" s="501"/>
      <c r="FH73" s="501"/>
      <c r="FI73" s="501"/>
    </row>
    <row r="74" spans="1:165" ht="25.9" customHeight="1" thickBot="1" x14ac:dyDescent="0.4">
      <c r="A74" s="1586"/>
      <c r="B74" s="1109" t="s">
        <v>207</v>
      </c>
      <c r="C74" s="1088" t="s">
        <v>201</v>
      </c>
      <c r="D74" s="1089">
        <v>600</v>
      </c>
      <c r="E74" s="1090">
        <v>71</v>
      </c>
      <c r="F74" s="1090">
        <v>20</v>
      </c>
      <c r="G74" s="1090"/>
      <c r="H74" s="1111"/>
      <c r="I74" s="1091">
        <v>5.6999999999999993</v>
      </c>
      <c r="J74" s="1091"/>
      <c r="K74" s="1091">
        <v>1.6</v>
      </c>
      <c r="L74" s="1091">
        <v>7</v>
      </c>
      <c r="M74" s="1091"/>
      <c r="N74" s="1091">
        <v>0.8</v>
      </c>
      <c r="O74" s="514"/>
      <c r="P74" s="1090"/>
      <c r="Q74" s="1090"/>
      <c r="R74" s="1090"/>
      <c r="S74" s="1069"/>
      <c r="T74" s="1069"/>
      <c r="U74" s="1069"/>
      <c r="V74" s="1069"/>
      <c r="W74" s="1069"/>
      <c r="X74" s="1069"/>
      <c r="Y74" s="1069"/>
      <c r="Z74" s="1069"/>
      <c r="AB74" s="1069"/>
      <c r="AD74" s="1069"/>
      <c r="AK74" s="533"/>
      <c r="AL74" s="535"/>
      <c r="AM74" s="501"/>
      <c r="AN74" s="501"/>
      <c r="AO74" s="501"/>
      <c r="AP74" s="501"/>
      <c r="AQ74" s="501"/>
      <c r="AR74" s="501"/>
      <c r="AS74" s="501"/>
      <c r="AT74" s="501"/>
      <c r="AU74" s="501"/>
      <c r="AV74" s="501"/>
      <c r="AW74" s="501"/>
      <c r="AX74" s="501"/>
      <c r="AY74" s="501"/>
      <c r="AZ74" s="501"/>
      <c r="BA74" s="501"/>
      <c r="BB74" s="501"/>
      <c r="BC74" s="501"/>
      <c r="BD74" s="501"/>
      <c r="BE74" s="501"/>
      <c r="BF74" s="501"/>
      <c r="BG74" s="501"/>
      <c r="BH74" s="501"/>
      <c r="BI74" s="501"/>
      <c r="BJ74" s="501"/>
      <c r="BK74" s="501"/>
      <c r="BL74" s="501"/>
      <c r="BM74" s="501"/>
      <c r="BN74" s="501"/>
      <c r="BO74" s="501"/>
      <c r="BP74" s="501"/>
      <c r="BQ74" s="501"/>
      <c r="BR74" s="501"/>
      <c r="BS74" s="501"/>
      <c r="BT74" s="501"/>
      <c r="BU74" s="501"/>
      <c r="BV74" s="501"/>
      <c r="BW74" s="501"/>
      <c r="BX74" s="501"/>
      <c r="BY74" s="501"/>
      <c r="BZ74" s="501"/>
      <c r="CA74" s="501"/>
      <c r="CB74" s="501"/>
      <c r="CC74" s="501"/>
      <c r="CD74" s="501"/>
      <c r="CE74" s="501"/>
      <c r="CF74" s="501"/>
      <c r="CG74" s="501"/>
      <c r="CH74" s="501"/>
      <c r="CI74" s="501"/>
      <c r="CJ74" s="501"/>
      <c r="CK74" s="501"/>
      <c r="CL74" s="501"/>
      <c r="CM74" s="501"/>
      <c r="CN74" s="501"/>
      <c r="CO74" s="501"/>
      <c r="CP74" s="501"/>
      <c r="CQ74" s="501"/>
      <c r="CR74" s="501"/>
      <c r="CS74" s="501"/>
      <c r="CT74" s="501"/>
      <c r="CU74" s="501"/>
      <c r="CV74" s="501"/>
      <c r="CW74" s="501"/>
      <c r="CX74" s="501"/>
      <c r="CY74" s="501"/>
      <c r="CZ74" s="501"/>
      <c r="DA74" s="501"/>
      <c r="DB74" s="501"/>
      <c r="DC74" s="501"/>
      <c r="DD74" s="501"/>
      <c r="DE74" s="501"/>
      <c r="DF74" s="501"/>
      <c r="DG74" s="501"/>
      <c r="DH74" s="501"/>
      <c r="DI74" s="501"/>
      <c r="DJ74" s="501"/>
      <c r="DK74" s="501"/>
      <c r="DL74" s="501"/>
      <c r="DM74" s="501"/>
      <c r="DN74" s="501"/>
      <c r="DO74" s="501"/>
      <c r="DP74" s="501"/>
      <c r="DQ74" s="501"/>
      <c r="DR74" s="501"/>
      <c r="DS74" s="501"/>
      <c r="DT74" s="501"/>
      <c r="DU74" s="501"/>
      <c r="DV74" s="501"/>
      <c r="DW74" s="501"/>
      <c r="DX74" s="501"/>
      <c r="DY74" s="501"/>
      <c r="DZ74" s="501"/>
      <c r="EA74" s="501"/>
      <c r="EB74" s="501"/>
      <c r="EC74" s="501"/>
      <c r="ED74" s="501"/>
      <c r="EE74" s="501"/>
      <c r="EF74" s="501"/>
      <c r="EG74" s="501"/>
      <c r="EH74" s="501"/>
      <c r="EI74" s="501"/>
      <c r="EJ74" s="501"/>
      <c r="EK74" s="501"/>
      <c r="EL74" s="501"/>
      <c r="EM74" s="501"/>
      <c r="EN74" s="501"/>
      <c r="EO74" s="501"/>
      <c r="EP74" s="501"/>
      <c r="EQ74" s="501"/>
      <c r="ER74" s="501"/>
      <c r="ES74" s="501"/>
      <c r="ET74" s="501"/>
      <c r="EU74" s="501"/>
      <c r="EV74" s="501"/>
      <c r="EW74" s="501"/>
      <c r="EX74" s="501"/>
      <c r="EY74" s="501"/>
      <c r="EZ74" s="501"/>
      <c r="FA74" s="501"/>
      <c r="FB74" s="501"/>
      <c r="FC74" s="501"/>
      <c r="FD74" s="501"/>
      <c r="FE74" s="501"/>
      <c r="FF74" s="501"/>
      <c r="FG74" s="501"/>
      <c r="FH74" s="501"/>
      <c r="FI74" s="501"/>
    </row>
    <row r="75" spans="1:165" ht="25.9" customHeight="1" thickBot="1" x14ac:dyDescent="0.4">
      <c r="A75" s="1586"/>
      <c r="B75" s="1109" t="s">
        <v>208</v>
      </c>
      <c r="C75" s="1088" t="s">
        <v>201</v>
      </c>
      <c r="D75" s="1089">
        <v>600</v>
      </c>
      <c r="E75" s="1090">
        <v>72</v>
      </c>
      <c r="F75" s="1090">
        <v>20</v>
      </c>
      <c r="G75" s="1090"/>
      <c r="H75" s="1111"/>
      <c r="I75" s="1091">
        <v>5.8</v>
      </c>
      <c r="J75" s="1091"/>
      <c r="K75" s="1091">
        <v>1.6</v>
      </c>
      <c r="L75" s="1091">
        <v>7</v>
      </c>
      <c r="M75" s="1091"/>
      <c r="N75" s="1091">
        <v>0.5</v>
      </c>
      <c r="O75" s="514"/>
      <c r="P75" s="1090"/>
      <c r="Q75" s="1090"/>
      <c r="R75" s="1090"/>
      <c r="S75" s="1069"/>
      <c r="T75" s="1069"/>
      <c r="U75" s="1069"/>
      <c r="V75" s="1069"/>
      <c r="W75" s="1069"/>
      <c r="X75" s="1069"/>
      <c r="Y75" s="1069"/>
      <c r="Z75" s="1069"/>
      <c r="AB75" s="1069"/>
      <c r="AD75" s="1069"/>
      <c r="AK75" s="533"/>
      <c r="AL75" s="535"/>
      <c r="AM75" s="501"/>
      <c r="AN75" s="501"/>
      <c r="AO75" s="501"/>
      <c r="AP75" s="501"/>
      <c r="AQ75" s="501"/>
      <c r="AR75" s="501"/>
      <c r="AS75" s="501"/>
      <c r="AT75" s="501"/>
      <c r="AU75" s="501"/>
      <c r="AV75" s="501"/>
      <c r="AW75" s="501"/>
      <c r="AX75" s="501"/>
      <c r="AY75" s="501"/>
      <c r="AZ75" s="501"/>
      <c r="BA75" s="501"/>
      <c r="BB75" s="501"/>
      <c r="BC75" s="501"/>
      <c r="BD75" s="501"/>
      <c r="BE75" s="501"/>
      <c r="BF75" s="501"/>
      <c r="BG75" s="501"/>
      <c r="BH75" s="501"/>
      <c r="BI75" s="501"/>
      <c r="BJ75" s="501"/>
      <c r="BK75" s="501"/>
      <c r="BL75" s="501"/>
      <c r="BM75" s="501"/>
      <c r="BN75" s="501"/>
      <c r="BO75" s="501"/>
      <c r="BP75" s="501"/>
      <c r="BQ75" s="501"/>
      <c r="BR75" s="501"/>
      <c r="BS75" s="501"/>
      <c r="BT75" s="501"/>
      <c r="BU75" s="501"/>
      <c r="BV75" s="501"/>
      <c r="BW75" s="501"/>
      <c r="BX75" s="501"/>
      <c r="BY75" s="501"/>
      <c r="BZ75" s="501"/>
      <c r="CA75" s="501"/>
      <c r="CB75" s="501"/>
      <c r="CC75" s="501"/>
      <c r="CD75" s="501"/>
      <c r="CE75" s="501"/>
      <c r="CF75" s="501"/>
      <c r="CG75" s="501"/>
      <c r="CH75" s="501"/>
      <c r="CI75" s="501"/>
      <c r="CJ75" s="501"/>
      <c r="CK75" s="501"/>
      <c r="CL75" s="501"/>
      <c r="CM75" s="501"/>
      <c r="CN75" s="501"/>
      <c r="CO75" s="501"/>
      <c r="CP75" s="501"/>
      <c r="CQ75" s="501"/>
      <c r="CR75" s="501"/>
      <c r="CS75" s="501"/>
      <c r="CT75" s="501"/>
      <c r="CU75" s="501"/>
      <c r="CV75" s="501"/>
      <c r="CW75" s="501"/>
      <c r="CX75" s="501"/>
      <c r="CY75" s="501"/>
      <c r="CZ75" s="501"/>
      <c r="DA75" s="501"/>
      <c r="DB75" s="501"/>
      <c r="DC75" s="501"/>
      <c r="DD75" s="501"/>
      <c r="DE75" s="501"/>
      <c r="DF75" s="501"/>
      <c r="DG75" s="501"/>
      <c r="DH75" s="501"/>
      <c r="DI75" s="501"/>
      <c r="DJ75" s="501"/>
      <c r="DK75" s="501"/>
      <c r="DL75" s="501"/>
      <c r="DM75" s="501"/>
      <c r="DN75" s="501"/>
      <c r="DO75" s="501"/>
      <c r="DP75" s="501"/>
      <c r="DQ75" s="501"/>
      <c r="DR75" s="501"/>
      <c r="DS75" s="501"/>
      <c r="DT75" s="501"/>
      <c r="DU75" s="501"/>
      <c r="DV75" s="501"/>
      <c r="DW75" s="501"/>
      <c r="DX75" s="501"/>
      <c r="DY75" s="501"/>
      <c r="DZ75" s="501"/>
      <c r="EA75" s="501"/>
      <c r="EB75" s="501"/>
      <c r="EC75" s="501"/>
      <c r="ED75" s="501"/>
      <c r="EE75" s="501"/>
      <c r="EF75" s="501"/>
      <c r="EG75" s="501"/>
      <c r="EH75" s="501"/>
      <c r="EI75" s="501"/>
      <c r="EJ75" s="501"/>
      <c r="EK75" s="501"/>
      <c r="EL75" s="501"/>
      <c r="EM75" s="501"/>
      <c r="EN75" s="501"/>
      <c r="EO75" s="501"/>
      <c r="EP75" s="501"/>
      <c r="EQ75" s="501"/>
      <c r="ER75" s="501"/>
      <c r="ES75" s="501"/>
      <c r="ET75" s="501"/>
      <c r="EU75" s="501"/>
      <c r="EV75" s="501"/>
      <c r="EW75" s="501"/>
      <c r="EX75" s="501"/>
      <c r="EY75" s="501"/>
      <c r="EZ75" s="501"/>
      <c r="FA75" s="501"/>
      <c r="FB75" s="501"/>
      <c r="FC75" s="501"/>
      <c r="FD75" s="501"/>
      <c r="FE75" s="501"/>
      <c r="FF75" s="501"/>
      <c r="FG75" s="501"/>
      <c r="FH75" s="501"/>
      <c r="FI75" s="501"/>
    </row>
    <row r="76" spans="1:165" ht="25.9" customHeight="1" thickBot="1" x14ac:dyDescent="0.4">
      <c r="A76" s="1077"/>
      <c r="B76" s="1115" t="s">
        <v>28</v>
      </c>
      <c r="C76" s="1116" t="s">
        <v>1167</v>
      </c>
      <c r="D76" s="1117">
        <v>500</v>
      </c>
      <c r="E76" s="1090">
        <v>73</v>
      </c>
      <c r="F76" s="1114">
        <v>20</v>
      </c>
      <c r="G76" s="1114"/>
      <c r="H76" s="1093"/>
      <c r="I76" s="1114">
        <v>6.5</v>
      </c>
      <c r="J76" s="1097"/>
      <c r="K76" s="1114">
        <v>1.4000000000000001</v>
      </c>
      <c r="L76" s="1114">
        <v>6.5</v>
      </c>
      <c r="M76" s="1097"/>
      <c r="N76" s="1114">
        <v>0.8</v>
      </c>
      <c r="O76" s="1093"/>
      <c r="P76" s="1114"/>
      <c r="Q76" s="1090"/>
      <c r="R76" s="1090"/>
      <c r="S76" s="1069"/>
      <c r="T76" s="1069"/>
      <c r="U76" s="1069"/>
      <c r="V76" s="1069"/>
      <c r="W76" s="1069"/>
      <c r="X76" s="1069"/>
      <c r="Y76" s="1069"/>
      <c r="Z76" s="1069"/>
      <c r="AA76" s="276"/>
      <c r="AB76" s="1069"/>
      <c r="AC76" s="276"/>
      <c r="AD76" s="1069"/>
      <c r="AE76" s="276"/>
      <c r="AF76" s="276"/>
      <c r="AG76" s="276"/>
      <c r="AH76" s="276"/>
      <c r="AI76" s="276"/>
      <c r="AJ76" s="276"/>
      <c r="AK76" s="533"/>
      <c r="AL76" s="535"/>
      <c r="AM76" s="501"/>
      <c r="AN76" s="501"/>
      <c r="AO76" s="501"/>
      <c r="AP76" s="501"/>
      <c r="AQ76" s="501"/>
      <c r="AR76" s="501"/>
      <c r="AS76" s="501"/>
      <c r="AT76" s="501"/>
      <c r="AU76" s="501"/>
      <c r="AV76" s="501"/>
      <c r="AW76" s="501"/>
      <c r="AX76" s="501"/>
      <c r="AY76" s="501"/>
      <c r="AZ76" s="501"/>
      <c r="BA76" s="501"/>
      <c r="BB76" s="501"/>
      <c r="BC76" s="501"/>
      <c r="BD76" s="501"/>
      <c r="BE76" s="501"/>
      <c r="BF76" s="501"/>
      <c r="BG76" s="501"/>
      <c r="BH76" s="501"/>
      <c r="BI76" s="501"/>
      <c r="BJ76" s="501"/>
      <c r="BK76" s="501"/>
      <c r="BL76" s="501"/>
      <c r="BM76" s="501"/>
      <c r="BN76" s="501"/>
      <c r="BO76" s="501"/>
      <c r="BP76" s="501"/>
      <c r="BQ76" s="501"/>
      <c r="BR76" s="501"/>
      <c r="BS76" s="501"/>
      <c r="BT76" s="501"/>
      <c r="BU76" s="501"/>
      <c r="BV76" s="501"/>
      <c r="BW76" s="501"/>
      <c r="BX76" s="501"/>
      <c r="BY76" s="501"/>
      <c r="BZ76" s="501"/>
      <c r="CA76" s="501"/>
      <c r="CB76" s="501"/>
      <c r="CC76" s="501"/>
      <c r="CD76" s="501"/>
      <c r="CE76" s="501"/>
      <c r="CF76" s="501"/>
      <c r="CG76" s="501"/>
      <c r="CH76" s="501"/>
      <c r="CI76" s="501"/>
      <c r="CJ76" s="501"/>
      <c r="CK76" s="501"/>
      <c r="CL76" s="501"/>
      <c r="CM76" s="501"/>
      <c r="CN76" s="501"/>
      <c r="CO76" s="501"/>
      <c r="CP76" s="501"/>
      <c r="CQ76" s="501"/>
      <c r="CR76" s="501"/>
      <c r="CS76" s="501"/>
      <c r="CT76" s="501"/>
      <c r="CU76" s="501"/>
      <c r="CV76" s="501"/>
      <c r="CW76" s="501"/>
      <c r="CX76" s="501"/>
      <c r="CY76" s="501"/>
      <c r="CZ76" s="501"/>
      <c r="DA76" s="501"/>
      <c r="DB76" s="501"/>
      <c r="DC76" s="501"/>
      <c r="DD76" s="501"/>
      <c r="DE76" s="501"/>
      <c r="DF76" s="501"/>
      <c r="DG76" s="501"/>
      <c r="DH76" s="501"/>
      <c r="DI76" s="501"/>
      <c r="DJ76" s="501"/>
      <c r="DK76" s="501"/>
      <c r="DL76" s="501"/>
      <c r="DM76" s="501"/>
      <c r="DN76" s="501"/>
      <c r="DO76" s="501"/>
      <c r="DP76" s="501"/>
      <c r="DQ76" s="501"/>
      <c r="DR76" s="501"/>
      <c r="DS76" s="501"/>
      <c r="DT76" s="501"/>
      <c r="DU76" s="501"/>
      <c r="DV76" s="501"/>
      <c r="DW76" s="501"/>
      <c r="DX76" s="501"/>
      <c r="DY76" s="501"/>
      <c r="DZ76" s="501"/>
      <c r="EA76" s="501"/>
      <c r="EB76" s="501"/>
      <c r="EC76" s="501"/>
      <c r="ED76" s="501"/>
      <c r="EE76" s="501"/>
      <c r="EF76" s="501"/>
      <c r="EG76" s="501"/>
      <c r="EH76" s="501"/>
      <c r="EI76" s="501"/>
      <c r="EJ76" s="501"/>
      <c r="EK76" s="501"/>
      <c r="EL76" s="501"/>
      <c r="EM76" s="501"/>
      <c r="EN76" s="501"/>
      <c r="EO76" s="501"/>
      <c r="EP76" s="501"/>
      <c r="EQ76" s="501"/>
      <c r="ER76" s="501"/>
      <c r="ES76" s="501"/>
      <c r="ET76" s="501"/>
      <c r="EU76" s="501"/>
      <c r="EV76" s="501"/>
      <c r="EW76" s="501"/>
      <c r="EX76" s="501"/>
      <c r="EY76" s="501"/>
      <c r="EZ76" s="501"/>
      <c r="FA76" s="501"/>
      <c r="FB76" s="501"/>
      <c r="FC76" s="501"/>
      <c r="FD76" s="501"/>
      <c r="FE76" s="501"/>
      <c r="FF76" s="501"/>
      <c r="FG76" s="501"/>
      <c r="FH76" s="501"/>
      <c r="FI76" s="501"/>
    </row>
    <row r="77" spans="1:165" ht="25.9" customHeight="1" thickBot="1" x14ac:dyDescent="0.4">
      <c r="A77" s="1077"/>
      <c r="B77" s="1115" t="s">
        <v>1168</v>
      </c>
      <c r="C77" s="1116" t="s">
        <v>1167</v>
      </c>
      <c r="D77" s="1117">
        <v>400</v>
      </c>
      <c r="E77" s="1090">
        <v>74</v>
      </c>
      <c r="F77" s="1114">
        <v>20</v>
      </c>
      <c r="G77" s="1093"/>
      <c r="H77" s="1093"/>
      <c r="I77" s="1114">
        <v>4.4000000000000004</v>
      </c>
      <c r="J77" s="1097"/>
      <c r="K77" s="1114">
        <v>1.1000000000000001</v>
      </c>
      <c r="L77" s="1114">
        <v>6</v>
      </c>
      <c r="M77" s="1097"/>
      <c r="N77" s="1114">
        <v>0.8</v>
      </c>
      <c r="O77" s="514"/>
      <c r="P77" s="1090"/>
      <c r="Q77" s="1090"/>
      <c r="R77" s="1090"/>
      <c r="S77" s="1069"/>
      <c r="T77" s="1069"/>
      <c r="U77" s="1069"/>
      <c r="V77" s="1069"/>
      <c r="W77" s="1069"/>
      <c r="X77" s="1069"/>
      <c r="Y77" s="1069"/>
      <c r="Z77" s="1069"/>
      <c r="AA77" s="276"/>
      <c r="AB77" s="1069"/>
      <c r="AC77" s="276"/>
      <c r="AD77" s="1069"/>
      <c r="AE77" s="276"/>
      <c r="AF77" s="276"/>
      <c r="AG77" s="276"/>
      <c r="AH77" s="276"/>
      <c r="AI77" s="276"/>
      <c r="AJ77" s="276"/>
      <c r="AK77" s="533"/>
      <c r="AL77" s="535"/>
      <c r="AM77" s="501"/>
      <c r="AN77" s="501"/>
      <c r="AO77" s="501"/>
      <c r="AP77" s="501"/>
      <c r="AQ77" s="501"/>
      <c r="AR77" s="501"/>
      <c r="AS77" s="501"/>
      <c r="AT77" s="501"/>
      <c r="AU77" s="501"/>
      <c r="AV77" s="501"/>
      <c r="AW77" s="501"/>
      <c r="AX77" s="501"/>
      <c r="AY77" s="501"/>
      <c r="AZ77" s="501"/>
      <c r="BA77" s="501"/>
      <c r="BB77" s="501"/>
      <c r="BC77" s="501"/>
      <c r="BD77" s="501"/>
      <c r="BE77" s="501"/>
      <c r="BF77" s="501"/>
      <c r="BG77" s="501"/>
      <c r="BH77" s="501"/>
      <c r="BI77" s="501"/>
      <c r="BJ77" s="501"/>
      <c r="BK77" s="501"/>
      <c r="BL77" s="501"/>
      <c r="BM77" s="501"/>
      <c r="BN77" s="501"/>
      <c r="BO77" s="501"/>
      <c r="BP77" s="501"/>
      <c r="BQ77" s="501"/>
      <c r="BR77" s="501"/>
      <c r="BS77" s="501"/>
      <c r="BT77" s="501"/>
      <c r="BU77" s="501"/>
      <c r="BV77" s="501"/>
      <c r="BW77" s="501"/>
      <c r="BX77" s="501"/>
      <c r="BY77" s="501"/>
      <c r="BZ77" s="501"/>
      <c r="CA77" s="501"/>
      <c r="CB77" s="501"/>
      <c r="CC77" s="501"/>
      <c r="CD77" s="501"/>
      <c r="CE77" s="501"/>
      <c r="CF77" s="501"/>
      <c r="CG77" s="501"/>
      <c r="CH77" s="501"/>
      <c r="CI77" s="501"/>
      <c r="CJ77" s="501"/>
      <c r="CK77" s="501"/>
      <c r="CL77" s="501"/>
      <c r="CM77" s="501"/>
      <c r="CN77" s="501"/>
      <c r="CO77" s="501"/>
      <c r="CP77" s="501"/>
      <c r="CQ77" s="501"/>
      <c r="CR77" s="501"/>
      <c r="CS77" s="501"/>
      <c r="CT77" s="501"/>
      <c r="CU77" s="501"/>
      <c r="CV77" s="501"/>
      <c r="CW77" s="501"/>
      <c r="CX77" s="501"/>
      <c r="CY77" s="501"/>
      <c r="CZ77" s="501"/>
      <c r="DA77" s="501"/>
      <c r="DB77" s="501"/>
      <c r="DC77" s="501"/>
      <c r="DD77" s="501"/>
      <c r="DE77" s="501"/>
      <c r="DF77" s="501"/>
      <c r="DG77" s="501"/>
      <c r="DH77" s="501"/>
      <c r="DI77" s="501"/>
      <c r="DJ77" s="501"/>
      <c r="DK77" s="501"/>
      <c r="DL77" s="501"/>
      <c r="DM77" s="501"/>
      <c r="DN77" s="501"/>
      <c r="DO77" s="501"/>
      <c r="DP77" s="501"/>
      <c r="DQ77" s="501"/>
      <c r="DR77" s="501"/>
      <c r="DS77" s="501"/>
      <c r="DT77" s="501"/>
      <c r="DU77" s="501"/>
      <c r="DV77" s="501"/>
      <c r="DW77" s="501"/>
      <c r="DX77" s="501"/>
      <c r="DY77" s="501"/>
      <c r="DZ77" s="501"/>
      <c r="EA77" s="501"/>
      <c r="EB77" s="501"/>
      <c r="EC77" s="501"/>
      <c r="ED77" s="501"/>
      <c r="EE77" s="501"/>
      <c r="EF77" s="501"/>
      <c r="EG77" s="501"/>
      <c r="EH77" s="501"/>
      <c r="EI77" s="501"/>
      <c r="EJ77" s="501"/>
      <c r="EK77" s="501"/>
      <c r="EL77" s="501"/>
      <c r="EM77" s="501"/>
      <c r="EN77" s="501"/>
      <c r="EO77" s="501"/>
      <c r="EP77" s="501"/>
      <c r="EQ77" s="501"/>
      <c r="ER77" s="501"/>
      <c r="ES77" s="501"/>
      <c r="ET77" s="501"/>
      <c r="EU77" s="501"/>
      <c r="EV77" s="501"/>
      <c r="EW77" s="501"/>
      <c r="EX77" s="501"/>
      <c r="EY77" s="501"/>
      <c r="EZ77" s="501"/>
      <c r="FA77" s="501"/>
      <c r="FB77" s="501"/>
      <c r="FC77" s="501"/>
      <c r="FD77" s="501"/>
      <c r="FE77" s="501"/>
      <c r="FF77" s="501"/>
      <c r="FG77" s="501"/>
      <c r="FH77" s="501"/>
      <c r="FI77" s="501"/>
    </row>
    <row r="78" spans="1:165" ht="25.9" customHeight="1" thickBot="1" x14ac:dyDescent="0.4">
      <c r="A78" s="1077"/>
      <c r="B78" s="1115" t="s">
        <v>1169</v>
      </c>
      <c r="C78" s="1116" t="s">
        <v>1167</v>
      </c>
      <c r="D78" s="1117">
        <v>400</v>
      </c>
      <c r="E78" s="1090">
        <v>75</v>
      </c>
      <c r="F78" s="1114">
        <v>15</v>
      </c>
      <c r="G78" s="1093"/>
      <c r="H78" s="1093"/>
      <c r="I78" s="1114">
        <v>4.5</v>
      </c>
      <c r="J78" s="1097"/>
      <c r="K78" s="1114">
        <v>0.70000000000000007</v>
      </c>
      <c r="L78" s="1114">
        <v>1.9</v>
      </c>
      <c r="M78" s="1097"/>
      <c r="N78" s="1114">
        <v>0.5</v>
      </c>
      <c r="O78" s="514"/>
      <c r="P78" s="1090"/>
      <c r="Q78" s="1090"/>
      <c r="R78" s="1090"/>
      <c r="S78" s="1069"/>
      <c r="T78" s="1069"/>
      <c r="U78" s="1069"/>
      <c r="V78" s="1069"/>
      <c r="W78" s="1069"/>
      <c r="X78" s="1069"/>
      <c r="Y78" s="1069"/>
      <c r="Z78" s="1069"/>
      <c r="AA78" s="276"/>
      <c r="AB78" s="1069"/>
      <c r="AC78" s="276"/>
      <c r="AD78" s="1069"/>
      <c r="AE78" s="276"/>
      <c r="AF78" s="276"/>
      <c r="AG78" s="276"/>
      <c r="AH78" s="276"/>
      <c r="AI78" s="276"/>
      <c r="AJ78" s="276"/>
      <c r="AK78" s="533"/>
      <c r="AL78" s="535"/>
      <c r="AM78" s="501"/>
      <c r="AN78" s="501"/>
      <c r="AO78" s="501"/>
      <c r="AP78" s="501"/>
      <c r="AQ78" s="501"/>
      <c r="AR78" s="501"/>
      <c r="AS78" s="501"/>
      <c r="AT78" s="501"/>
      <c r="AU78" s="501"/>
      <c r="AV78" s="501"/>
      <c r="AW78" s="501"/>
      <c r="AX78" s="501"/>
      <c r="AY78" s="501"/>
      <c r="AZ78" s="501"/>
      <c r="BA78" s="501"/>
      <c r="BB78" s="501"/>
      <c r="BC78" s="501"/>
      <c r="BD78" s="501"/>
      <c r="BE78" s="501"/>
      <c r="BF78" s="501"/>
      <c r="BG78" s="501"/>
      <c r="BH78" s="501"/>
      <c r="BI78" s="501"/>
      <c r="BJ78" s="501"/>
      <c r="BK78" s="501"/>
      <c r="BL78" s="501"/>
      <c r="BM78" s="501"/>
      <c r="BN78" s="501"/>
      <c r="BO78" s="501"/>
      <c r="BP78" s="501"/>
      <c r="BQ78" s="501"/>
      <c r="BR78" s="501"/>
      <c r="BS78" s="501"/>
      <c r="BT78" s="501"/>
      <c r="BU78" s="501"/>
      <c r="BV78" s="501"/>
      <c r="BW78" s="501"/>
      <c r="BX78" s="501"/>
      <c r="BY78" s="501"/>
      <c r="BZ78" s="501"/>
      <c r="CA78" s="501"/>
      <c r="CB78" s="501"/>
      <c r="CC78" s="501"/>
      <c r="CD78" s="501"/>
      <c r="CE78" s="501"/>
      <c r="CF78" s="501"/>
      <c r="CG78" s="501"/>
      <c r="CH78" s="501"/>
      <c r="CI78" s="501"/>
      <c r="CJ78" s="501"/>
      <c r="CK78" s="501"/>
      <c r="CL78" s="501"/>
      <c r="CM78" s="501"/>
      <c r="CN78" s="501"/>
      <c r="CO78" s="501"/>
      <c r="CP78" s="501"/>
      <c r="CQ78" s="501"/>
      <c r="CR78" s="501"/>
      <c r="CS78" s="501"/>
      <c r="CT78" s="501"/>
      <c r="CU78" s="501"/>
      <c r="CV78" s="501"/>
      <c r="CW78" s="501"/>
      <c r="CX78" s="501"/>
      <c r="CY78" s="501"/>
      <c r="CZ78" s="501"/>
      <c r="DA78" s="501"/>
      <c r="DB78" s="501"/>
      <c r="DC78" s="501"/>
      <c r="DD78" s="501"/>
      <c r="DE78" s="501"/>
      <c r="DF78" s="501"/>
      <c r="DG78" s="501"/>
      <c r="DH78" s="501"/>
      <c r="DI78" s="501"/>
      <c r="DJ78" s="501"/>
      <c r="DK78" s="501"/>
      <c r="DL78" s="501"/>
      <c r="DM78" s="501"/>
      <c r="DN78" s="501"/>
      <c r="DO78" s="501"/>
      <c r="DP78" s="501"/>
      <c r="DQ78" s="501"/>
      <c r="DR78" s="501"/>
      <c r="DS78" s="501"/>
      <c r="DT78" s="501"/>
      <c r="DU78" s="501"/>
      <c r="DV78" s="501"/>
      <c r="DW78" s="501"/>
      <c r="DX78" s="501"/>
      <c r="DY78" s="501"/>
      <c r="DZ78" s="501"/>
      <c r="EA78" s="501"/>
      <c r="EB78" s="501"/>
      <c r="EC78" s="501"/>
      <c r="ED78" s="501"/>
      <c r="EE78" s="501"/>
      <c r="EF78" s="501"/>
      <c r="EG78" s="501"/>
      <c r="EH78" s="501"/>
      <c r="EI78" s="501"/>
      <c r="EJ78" s="501"/>
      <c r="EK78" s="501"/>
      <c r="EL78" s="501"/>
      <c r="EM78" s="501"/>
      <c r="EN78" s="501"/>
      <c r="EO78" s="501"/>
      <c r="EP78" s="501"/>
      <c r="EQ78" s="501"/>
      <c r="ER78" s="501"/>
      <c r="ES78" s="501"/>
      <c r="ET78" s="501"/>
      <c r="EU78" s="501"/>
      <c r="EV78" s="501"/>
      <c r="EW78" s="501"/>
      <c r="EX78" s="501"/>
      <c r="EY78" s="501"/>
      <c r="EZ78" s="501"/>
      <c r="FA78" s="501"/>
      <c r="FB78" s="501"/>
      <c r="FC78" s="501"/>
      <c r="FD78" s="501"/>
      <c r="FE78" s="501"/>
      <c r="FF78" s="501"/>
      <c r="FG78" s="501"/>
      <c r="FH78" s="501"/>
      <c r="FI78" s="501"/>
    </row>
    <row r="79" spans="1:165" ht="25.9" customHeight="1" thickBot="1" x14ac:dyDescent="0.4">
      <c r="A79" s="1077"/>
      <c r="B79" s="1115" t="s">
        <v>1170</v>
      </c>
      <c r="C79" s="1116" t="s">
        <v>1167</v>
      </c>
      <c r="D79" s="1117">
        <v>400</v>
      </c>
      <c r="E79" s="1090">
        <v>76</v>
      </c>
      <c r="F79" s="1114">
        <v>15</v>
      </c>
      <c r="G79" s="1093"/>
      <c r="H79" s="1093"/>
      <c r="I79" s="1114">
        <v>1.7000000000000002</v>
      </c>
      <c r="J79" s="1097"/>
      <c r="K79" s="1114">
        <v>1.4000000000000001</v>
      </c>
      <c r="L79" s="1114">
        <v>4.4000000000000004</v>
      </c>
      <c r="M79" s="1097"/>
      <c r="N79" s="1114">
        <v>1.2</v>
      </c>
      <c r="O79" s="514"/>
      <c r="P79" s="1090"/>
      <c r="Q79" s="1090"/>
      <c r="R79" s="1090"/>
      <c r="S79" s="1069"/>
      <c r="T79" s="1069"/>
      <c r="U79" s="1069"/>
      <c r="V79" s="1069"/>
      <c r="W79" s="1069"/>
      <c r="X79" s="1069"/>
      <c r="Y79" s="1069"/>
      <c r="Z79" s="1069"/>
      <c r="AA79" s="276"/>
      <c r="AB79" s="1069"/>
      <c r="AC79" s="276"/>
      <c r="AD79" s="1069"/>
      <c r="AE79" s="276"/>
      <c r="AF79" s="276"/>
      <c r="AG79" s="276"/>
      <c r="AH79" s="276"/>
      <c r="AI79" s="276"/>
      <c r="AJ79" s="276"/>
      <c r="AK79" s="533"/>
      <c r="AL79" s="535"/>
      <c r="AM79" s="501"/>
      <c r="AN79" s="501"/>
      <c r="AO79" s="501"/>
      <c r="AP79" s="501"/>
      <c r="AQ79" s="501"/>
      <c r="AR79" s="501"/>
      <c r="AS79" s="501"/>
      <c r="AT79" s="501"/>
      <c r="AU79" s="501"/>
      <c r="AV79" s="501"/>
      <c r="AW79" s="501"/>
      <c r="AX79" s="501"/>
      <c r="AY79" s="501"/>
      <c r="AZ79" s="501"/>
      <c r="BA79" s="501"/>
      <c r="BB79" s="501"/>
      <c r="BC79" s="501"/>
      <c r="BD79" s="501"/>
      <c r="BE79" s="501"/>
      <c r="BF79" s="501"/>
      <c r="BG79" s="501"/>
      <c r="BH79" s="501"/>
      <c r="BI79" s="501"/>
      <c r="BJ79" s="501"/>
      <c r="BK79" s="501"/>
      <c r="BL79" s="501"/>
      <c r="BM79" s="501"/>
      <c r="BN79" s="501"/>
      <c r="BO79" s="501"/>
      <c r="BP79" s="501"/>
      <c r="BQ79" s="501"/>
      <c r="BR79" s="501"/>
      <c r="BS79" s="501"/>
      <c r="BT79" s="501"/>
      <c r="BU79" s="501"/>
      <c r="BV79" s="501"/>
      <c r="BW79" s="501"/>
      <c r="BX79" s="501"/>
      <c r="BY79" s="501"/>
      <c r="BZ79" s="501"/>
      <c r="CA79" s="501"/>
      <c r="CB79" s="501"/>
      <c r="CC79" s="501"/>
      <c r="CD79" s="501"/>
      <c r="CE79" s="501"/>
      <c r="CF79" s="501"/>
      <c r="CG79" s="501"/>
      <c r="CH79" s="501"/>
      <c r="CI79" s="501"/>
      <c r="CJ79" s="501"/>
      <c r="CK79" s="501"/>
      <c r="CL79" s="501"/>
      <c r="CM79" s="501"/>
      <c r="CN79" s="501"/>
      <c r="CO79" s="501"/>
      <c r="CP79" s="501"/>
      <c r="CQ79" s="501"/>
      <c r="CR79" s="501"/>
      <c r="CS79" s="501"/>
      <c r="CT79" s="501"/>
      <c r="CU79" s="501"/>
      <c r="CV79" s="501"/>
      <c r="CW79" s="501"/>
      <c r="CX79" s="501"/>
      <c r="CY79" s="501"/>
      <c r="CZ79" s="501"/>
      <c r="DA79" s="501"/>
      <c r="DB79" s="501"/>
      <c r="DC79" s="501"/>
      <c r="DD79" s="501"/>
      <c r="DE79" s="501"/>
      <c r="DF79" s="501"/>
      <c r="DG79" s="501"/>
      <c r="DH79" s="501"/>
      <c r="DI79" s="501"/>
      <c r="DJ79" s="501"/>
      <c r="DK79" s="501"/>
      <c r="DL79" s="501"/>
      <c r="DM79" s="501"/>
      <c r="DN79" s="501"/>
      <c r="DO79" s="501"/>
      <c r="DP79" s="501"/>
      <c r="DQ79" s="501"/>
      <c r="DR79" s="501"/>
      <c r="DS79" s="501"/>
      <c r="DT79" s="501"/>
      <c r="DU79" s="501"/>
      <c r="DV79" s="501"/>
      <c r="DW79" s="501"/>
      <c r="DX79" s="501"/>
      <c r="DY79" s="501"/>
      <c r="DZ79" s="501"/>
      <c r="EA79" s="501"/>
      <c r="EB79" s="501"/>
      <c r="EC79" s="501"/>
      <c r="ED79" s="501"/>
      <c r="EE79" s="501"/>
      <c r="EF79" s="501"/>
      <c r="EG79" s="501"/>
      <c r="EH79" s="501"/>
      <c r="EI79" s="501"/>
      <c r="EJ79" s="501"/>
      <c r="EK79" s="501"/>
      <c r="EL79" s="501"/>
      <c r="EM79" s="501"/>
      <c r="EN79" s="501"/>
      <c r="EO79" s="501"/>
      <c r="EP79" s="501"/>
      <c r="EQ79" s="501"/>
      <c r="ER79" s="501"/>
      <c r="ES79" s="501"/>
      <c r="ET79" s="501"/>
      <c r="EU79" s="501"/>
      <c r="EV79" s="501"/>
      <c r="EW79" s="501"/>
      <c r="EX79" s="501"/>
      <c r="EY79" s="501"/>
      <c r="EZ79" s="501"/>
      <c r="FA79" s="501"/>
      <c r="FB79" s="501"/>
      <c r="FC79" s="501"/>
      <c r="FD79" s="501"/>
      <c r="FE79" s="501"/>
      <c r="FF79" s="501"/>
      <c r="FG79" s="501"/>
      <c r="FH79" s="501"/>
      <c r="FI79" s="501"/>
    </row>
    <row r="80" spans="1:165" ht="25.9" customHeight="1" thickBot="1" x14ac:dyDescent="0.4">
      <c r="A80" s="1077"/>
      <c r="B80" s="1115" t="s">
        <v>1171</v>
      </c>
      <c r="C80" s="1116" t="s">
        <v>1167</v>
      </c>
      <c r="D80" s="1117">
        <v>400</v>
      </c>
      <c r="E80" s="1090">
        <v>77</v>
      </c>
      <c r="F80" s="1114">
        <v>15</v>
      </c>
      <c r="G80" s="1093"/>
      <c r="H80" s="1093"/>
      <c r="I80" s="1114">
        <v>1.7000000000000002</v>
      </c>
      <c r="J80" s="1097"/>
      <c r="K80" s="1114">
        <v>1.4000000000000001</v>
      </c>
      <c r="L80" s="1114">
        <v>4.4000000000000004</v>
      </c>
      <c r="M80" s="1097"/>
      <c r="N80" s="1114">
        <v>1.2</v>
      </c>
      <c r="O80" s="514"/>
      <c r="P80" s="1090"/>
      <c r="Q80" s="1090"/>
      <c r="R80" s="1090"/>
      <c r="S80" s="1069"/>
      <c r="T80" s="1069"/>
      <c r="U80" s="1069"/>
      <c r="V80" s="1069"/>
      <c r="W80" s="1069"/>
      <c r="X80" s="1069"/>
      <c r="Y80" s="1069"/>
      <c r="Z80" s="1069"/>
      <c r="AA80" s="276"/>
      <c r="AB80" s="1069"/>
      <c r="AC80" s="276"/>
      <c r="AD80" s="1069"/>
      <c r="AE80" s="276"/>
      <c r="AF80" s="276"/>
      <c r="AG80" s="276"/>
      <c r="AH80" s="276"/>
      <c r="AI80" s="276"/>
      <c r="AJ80" s="276"/>
      <c r="AK80" s="533"/>
      <c r="AL80" s="535"/>
      <c r="AM80" s="501"/>
      <c r="AN80" s="501"/>
      <c r="AO80" s="501"/>
      <c r="AP80" s="501"/>
      <c r="AQ80" s="501"/>
      <c r="AR80" s="501"/>
      <c r="AS80" s="501"/>
      <c r="AT80" s="501"/>
      <c r="AU80" s="501"/>
      <c r="AV80" s="501"/>
      <c r="AW80" s="501"/>
      <c r="AX80" s="501"/>
      <c r="AY80" s="501"/>
      <c r="AZ80" s="501"/>
      <c r="BA80" s="501"/>
      <c r="BB80" s="501"/>
      <c r="BC80" s="501"/>
      <c r="BD80" s="501"/>
      <c r="BE80" s="501"/>
      <c r="BF80" s="501"/>
      <c r="BG80" s="501"/>
      <c r="BH80" s="501"/>
      <c r="BI80" s="501"/>
      <c r="BJ80" s="501"/>
      <c r="BK80" s="501"/>
      <c r="BL80" s="501"/>
      <c r="BM80" s="501"/>
      <c r="BN80" s="501"/>
      <c r="BO80" s="501"/>
      <c r="BP80" s="501"/>
      <c r="BQ80" s="501"/>
      <c r="BR80" s="501"/>
      <c r="BS80" s="501"/>
      <c r="BT80" s="501"/>
      <c r="BU80" s="501"/>
      <c r="BV80" s="501"/>
      <c r="BW80" s="501"/>
      <c r="BX80" s="501"/>
      <c r="BY80" s="501"/>
      <c r="BZ80" s="501"/>
      <c r="CA80" s="501"/>
      <c r="CB80" s="501"/>
      <c r="CC80" s="501"/>
      <c r="CD80" s="501"/>
      <c r="CE80" s="501"/>
      <c r="CF80" s="501"/>
      <c r="CG80" s="501"/>
      <c r="CH80" s="501"/>
      <c r="CI80" s="501"/>
      <c r="CJ80" s="501"/>
      <c r="CK80" s="501"/>
      <c r="CL80" s="501"/>
      <c r="CM80" s="501"/>
      <c r="CN80" s="501"/>
      <c r="CO80" s="501"/>
      <c r="CP80" s="501"/>
      <c r="CQ80" s="501"/>
      <c r="CR80" s="501"/>
      <c r="CS80" s="501"/>
      <c r="CT80" s="501"/>
      <c r="CU80" s="501"/>
      <c r="CV80" s="501"/>
      <c r="CW80" s="501"/>
      <c r="CX80" s="501"/>
      <c r="CY80" s="501"/>
      <c r="CZ80" s="501"/>
      <c r="DA80" s="501"/>
      <c r="DB80" s="501"/>
      <c r="DC80" s="501"/>
      <c r="DD80" s="501"/>
      <c r="DE80" s="501"/>
      <c r="DF80" s="501"/>
      <c r="DG80" s="501"/>
      <c r="DH80" s="501"/>
      <c r="DI80" s="501"/>
      <c r="DJ80" s="501"/>
      <c r="DK80" s="501"/>
      <c r="DL80" s="501"/>
      <c r="DM80" s="501"/>
      <c r="DN80" s="501"/>
      <c r="DO80" s="501"/>
      <c r="DP80" s="501"/>
      <c r="DQ80" s="501"/>
      <c r="DR80" s="501"/>
      <c r="DS80" s="501"/>
      <c r="DT80" s="501"/>
      <c r="DU80" s="501"/>
      <c r="DV80" s="501"/>
      <c r="DW80" s="501"/>
      <c r="DX80" s="501"/>
      <c r="DY80" s="501"/>
      <c r="DZ80" s="501"/>
      <c r="EA80" s="501"/>
      <c r="EB80" s="501"/>
      <c r="EC80" s="501"/>
      <c r="ED80" s="501"/>
      <c r="EE80" s="501"/>
      <c r="EF80" s="501"/>
      <c r="EG80" s="501"/>
      <c r="EH80" s="501"/>
      <c r="EI80" s="501"/>
      <c r="EJ80" s="501"/>
      <c r="EK80" s="501"/>
      <c r="EL80" s="501"/>
      <c r="EM80" s="501"/>
      <c r="EN80" s="501"/>
      <c r="EO80" s="501"/>
      <c r="EP80" s="501"/>
      <c r="EQ80" s="501"/>
      <c r="ER80" s="501"/>
      <c r="ES80" s="501"/>
      <c r="ET80" s="501"/>
      <c r="EU80" s="501"/>
      <c r="EV80" s="501"/>
      <c r="EW80" s="501"/>
      <c r="EX80" s="501"/>
      <c r="EY80" s="501"/>
      <c r="EZ80" s="501"/>
      <c r="FA80" s="501"/>
      <c r="FB80" s="501"/>
      <c r="FC80" s="501"/>
      <c r="FD80" s="501"/>
      <c r="FE80" s="501"/>
      <c r="FF80" s="501"/>
      <c r="FG80" s="501"/>
      <c r="FH80" s="501"/>
      <c r="FI80" s="501"/>
    </row>
    <row r="81" spans="1:165" ht="25.9" customHeight="1" thickBot="1" x14ac:dyDescent="0.4">
      <c r="A81" s="1586" t="s">
        <v>109</v>
      </c>
      <c r="B81" s="273" t="s">
        <v>186</v>
      </c>
      <c r="C81" s="1088"/>
      <c r="D81" s="1089">
        <v>40</v>
      </c>
      <c r="E81" s="1090">
        <v>78</v>
      </c>
      <c r="F81" s="1090">
        <v>86</v>
      </c>
      <c r="G81" s="1090"/>
      <c r="H81" s="1111"/>
      <c r="I81" s="1091">
        <v>22</v>
      </c>
      <c r="J81" s="1091"/>
      <c r="K81" s="1113">
        <v>6.5</v>
      </c>
      <c r="L81" s="1113">
        <v>5</v>
      </c>
      <c r="M81" s="1090"/>
      <c r="N81" s="1113">
        <v>1.7000000000000002</v>
      </c>
      <c r="O81" s="514"/>
      <c r="P81" s="1090"/>
      <c r="Q81" s="1090"/>
      <c r="R81" s="1090"/>
      <c r="S81" s="1069"/>
      <c r="T81" s="1069"/>
      <c r="U81" s="1069"/>
      <c r="V81" s="1069"/>
      <c r="W81" s="1069"/>
      <c r="X81" s="1069"/>
      <c r="Y81" s="1069"/>
      <c r="Z81" s="1069"/>
      <c r="AB81" s="1069"/>
      <c r="AD81" s="1069"/>
      <c r="AK81" s="533"/>
      <c r="AL81" s="535"/>
      <c r="AM81" s="501"/>
      <c r="AN81" s="501"/>
      <c r="AO81" s="501"/>
      <c r="AP81" s="501"/>
      <c r="AQ81" s="501"/>
      <c r="AR81" s="501"/>
      <c r="AS81" s="501"/>
      <c r="AT81" s="501"/>
      <c r="AU81" s="501"/>
      <c r="AV81" s="501"/>
      <c r="AW81" s="501"/>
      <c r="AX81" s="501"/>
      <c r="AY81" s="501"/>
      <c r="AZ81" s="501"/>
      <c r="BA81" s="501"/>
      <c r="BB81" s="501"/>
      <c r="BC81" s="501"/>
      <c r="BD81" s="501"/>
      <c r="BE81" s="501"/>
      <c r="BF81" s="501"/>
      <c r="BG81" s="501"/>
      <c r="BH81" s="501"/>
      <c r="BI81" s="501"/>
      <c r="BJ81" s="501"/>
      <c r="BK81" s="501"/>
      <c r="BL81" s="501"/>
      <c r="BM81" s="501"/>
      <c r="BN81" s="501"/>
      <c r="BO81" s="501"/>
      <c r="BP81" s="501"/>
      <c r="BQ81" s="501"/>
      <c r="BR81" s="501"/>
      <c r="BS81" s="501"/>
      <c r="BT81" s="501"/>
      <c r="BU81" s="501"/>
      <c r="BV81" s="501"/>
      <c r="BW81" s="501"/>
      <c r="BX81" s="501"/>
      <c r="BY81" s="501"/>
      <c r="BZ81" s="501"/>
      <c r="CA81" s="501"/>
      <c r="CB81" s="501"/>
      <c r="CC81" s="501"/>
      <c r="CD81" s="501"/>
      <c r="CE81" s="501"/>
      <c r="CF81" s="501"/>
      <c r="CG81" s="501"/>
      <c r="CH81" s="501"/>
      <c r="CI81" s="501"/>
      <c r="CJ81" s="501"/>
      <c r="CK81" s="501"/>
      <c r="CL81" s="501"/>
      <c r="CM81" s="501"/>
      <c r="CN81" s="501"/>
      <c r="CO81" s="501"/>
      <c r="CP81" s="501"/>
      <c r="CQ81" s="501"/>
      <c r="CR81" s="501"/>
      <c r="CS81" s="501"/>
      <c r="CT81" s="501"/>
      <c r="CU81" s="501"/>
      <c r="CV81" s="501"/>
      <c r="CW81" s="501"/>
      <c r="CX81" s="501"/>
      <c r="CY81" s="501"/>
      <c r="CZ81" s="501"/>
      <c r="DA81" s="501"/>
      <c r="DB81" s="501"/>
      <c r="DC81" s="501"/>
      <c r="DD81" s="501"/>
      <c r="DE81" s="501"/>
      <c r="DF81" s="501"/>
      <c r="DG81" s="501"/>
      <c r="DH81" s="501"/>
      <c r="DI81" s="501"/>
      <c r="DJ81" s="501"/>
      <c r="DK81" s="501"/>
      <c r="DL81" s="501"/>
      <c r="DM81" s="501"/>
      <c r="DN81" s="501"/>
      <c r="DO81" s="501"/>
      <c r="DP81" s="501"/>
      <c r="DQ81" s="501"/>
      <c r="DR81" s="501"/>
      <c r="DS81" s="501"/>
      <c r="DT81" s="501"/>
      <c r="DU81" s="501"/>
      <c r="DV81" s="501"/>
      <c r="DW81" s="501"/>
      <c r="DX81" s="501"/>
      <c r="DY81" s="501"/>
      <c r="DZ81" s="501"/>
      <c r="EA81" s="501"/>
      <c r="EB81" s="501"/>
      <c r="EC81" s="501"/>
      <c r="ED81" s="501"/>
      <c r="EE81" s="501"/>
      <c r="EF81" s="501"/>
      <c r="EG81" s="501"/>
      <c r="EH81" s="501"/>
      <c r="EI81" s="501"/>
      <c r="EJ81" s="501"/>
      <c r="EK81" s="501"/>
      <c r="EL81" s="501"/>
      <c r="EM81" s="501"/>
      <c r="EN81" s="501"/>
      <c r="EO81" s="501"/>
      <c r="EP81" s="501"/>
      <c r="EQ81" s="501"/>
      <c r="ER81" s="501"/>
      <c r="ES81" s="501"/>
      <c r="ET81" s="501"/>
      <c r="EU81" s="501"/>
      <c r="EV81" s="501"/>
      <c r="EW81" s="501"/>
      <c r="EX81" s="501"/>
      <c r="EY81" s="501"/>
      <c r="EZ81" s="501"/>
      <c r="FA81" s="501"/>
      <c r="FB81" s="501"/>
      <c r="FC81" s="501"/>
      <c r="FD81" s="501"/>
      <c r="FE81" s="501"/>
      <c r="FF81" s="501"/>
      <c r="FG81" s="501"/>
      <c r="FH81" s="501"/>
      <c r="FI81" s="501"/>
    </row>
    <row r="82" spans="1:165" ht="25.9" customHeight="1" thickBot="1" x14ac:dyDescent="0.4">
      <c r="A82" s="1586"/>
      <c r="B82" s="273" t="s">
        <v>163</v>
      </c>
      <c r="C82" s="1088"/>
      <c r="D82" s="1089">
        <v>20</v>
      </c>
      <c r="E82" s="1090">
        <v>79</v>
      </c>
      <c r="F82" s="1090">
        <v>86</v>
      </c>
      <c r="G82" s="1090"/>
      <c r="H82" s="1110"/>
      <c r="I82" s="1091">
        <v>26.299999999999997</v>
      </c>
      <c r="J82" s="1091"/>
      <c r="K82" s="1091">
        <v>8.9</v>
      </c>
      <c r="L82" s="1091">
        <v>5</v>
      </c>
      <c r="M82" s="1090"/>
      <c r="N82" s="1091">
        <v>3</v>
      </c>
      <c r="O82" s="1090"/>
      <c r="P82" s="1090"/>
      <c r="Q82" s="1090"/>
      <c r="R82" s="1090"/>
      <c r="S82" s="1069"/>
      <c r="T82" s="1069"/>
      <c r="U82" s="1069"/>
      <c r="V82" s="1069"/>
      <c r="W82" s="1069"/>
      <c r="X82" s="1069"/>
      <c r="Y82" s="1069"/>
      <c r="Z82" s="1069"/>
      <c r="AB82" s="1069"/>
      <c r="AD82" s="1069"/>
      <c r="AK82" s="533"/>
      <c r="AL82" s="535"/>
      <c r="AM82" s="501"/>
      <c r="AN82" s="501"/>
      <c r="AO82" s="501"/>
      <c r="AP82" s="501"/>
      <c r="AQ82" s="501"/>
      <c r="AR82" s="501"/>
      <c r="AS82" s="501"/>
      <c r="AT82" s="501"/>
      <c r="AU82" s="501"/>
      <c r="AV82" s="501"/>
      <c r="AW82" s="501"/>
      <c r="AX82" s="501"/>
      <c r="AY82" s="501"/>
      <c r="AZ82" s="501"/>
      <c r="BA82" s="501"/>
      <c r="BB82" s="501"/>
      <c r="BC82" s="501"/>
      <c r="BD82" s="501"/>
      <c r="BE82" s="501"/>
      <c r="BF82" s="501"/>
      <c r="BG82" s="501"/>
      <c r="BH82" s="501"/>
      <c r="BI82" s="501"/>
      <c r="BJ82" s="501"/>
      <c r="BK82" s="501"/>
      <c r="BL82" s="501"/>
      <c r="BM82" s="501"/>
      <c r="BN82" s="501"/>
      <c r="BO82" s="501"/>
      <c r="BP82" s="501"/>
      <c r="BQ82" s="501"/>
      <c r="BR82" s="501"/>
      <c r="BS82" s="501"/>
      <c r="BT82" s="501"/>
      <c r="BU82" s="501"/>
      <c r="BV82" s="501"/>
      <c r="BW82" s="501"/>
      <c r="BX82" s="501"/>
      <c r="BY82" s="501"/>
      <c r="BZ82" s="501"/>
      <c r="CA82" s="501"/>
      <c r="CB82" s="501"/>
      <c r="CC82" s="501"/>
      <c r="CD82" s="501"/>
      <c r="CE82" s="501"/>
      <c r="CF82" s="501"/>
      <c r="CG82" s="501"/>
      <c r="CH82" s="501"/>
      <c r="CI82" s="501"/>
      <c r="CJ82" s="501"/>
      <c r="CK82" s="501"/>
      <c r="CL82" s="501"/>
      <c r="CM82" s="501"/>
      <c r="CN82" s="501"/>
      <c r="CO82" s="501"/>
      <c r="CP82" s="501"/>
      <c r="CQ82" s="501"/>
      <c r="CR82" s="501"/>
      <c r="CS82" s="501"/>
      <c r="CT82" s="501"/>
      <c r="CU82" s="501"/>
      <c r="CV82" s="501"/>
      <c r="CW82" s="501"/>
      <c r="CX82" s="501"/>
      <c r="CY82" s="501"/>
      <c r="CZ82" s="501"/>
      <c r="DA82" s="501"/>
      <c r="DB82" s="501"/>
      <c r="DC82" s="501"/>
      <c r="DD82" s="501"/>
      <c r="DE82" s="501"/>
      <c r="DF82" s="501"/>
      <c r="DG82" s="501"/>
      <c r="DH82" s="501"/>
      <c r="DI82" s="501"/>
      <c r="DJ82" s="501"/>
      <c r="DK82" s="501"/>
      <c r="DL82" s="501"/>
      <c r="DM82" s="501"/>
      <c r="DN82" s="501"/>
      <c r="DO82" s="501"/>
      <c r="DP82" s="501"/>
      <c r="DQ82" s="501"/>
      <c r="DR82" s="501"/>
      <c r="DS82" s="501"/>
      <c r="DT82" s="501"/>
      <c r="DU82" s="501"/>
      <c r="DV82" s="501"/>
      <c r="DW82" s="501"/>
      <c r="DX82" s="501"/>
      <c r="DY82" s="501"/>
      <c r="DZ82" s="501"/>
      <c r="EA82" s="501"/>
      <c r="EB82" s="501"/>
      <c r="EC82" s="501"/>
      <c r="ED82" s="501"/>
      <c r="EE82" s="501"/>
      <c r="EF82" s="501"/>
      <c r="EG82" s="501"/>
      <c r="EH82" s="501"/>
      <c r="EI82" s="501"/>
      <c r="EJ82" s="501"/>
      <c r="EK82" s="501"/>
      <c r="EL82" s="501"/>
      <c r="EM82" s="501"/>
      <c r="EN82" s="501"/>
      <c r="EO82" s="501"/>
      <c r="EP82" s="501"/>
      <c r="EQ82" s="501"/>
      <c r="ER82" s="501"/>
      <c r="ES82" s="501"/>
      <c r="ET82" s="501"/>
      <c r="EU82" s="501"/>
      <c r="EV82" s="501"/>
      <c r="EW82" s="501"/>
      <c r="EX82" s="501"/>
      <c r="EY82" s="501"/>
      <c r="EZ82" s="501"/>
      <c r="FA82" s="501"/>
      <c r="FB82" s="501"/>
      <c r="FC82" s="501"/>
      <c r="FD82" s="501"/>
      <c r="FE82" s="501"/>
      <c r="FF82" s="501"/>
      <c r="FG82" s="501"/>
      <c r="FH82" s="501"/>
      <c r="FI82" s="501"/>
    </row>
    <row r="83" spans="1:165" ht="25.9" customHeight="1" thickBot="1" x14ac:dyDescent="0.4">
      <c r="A83" s="1586"/>
      <c r="B83" s="273" t="s">
        <v>164</v>
      </c>
      <c r="C83" s="1088"/>
      <c r="D83" s="1089">
        <v>35</v>
      </c>
      <c r="E83" s="1090">
        <v>80</v>
      </c>
      <c r="F83" s="1090">
        <v>86</v>
      </c>
      <c r="G83" s="1090"/>
      <c r="H83" s="1110"/>
      <c r="I83" s="1091">
        <v>20.7</v>
      </c>
      <c r="J83" s="1091"/>
      <c r="K83" s="1091">
        <v>7.5</v>
      </c>
      <c r="L83" s="1091">
        <v>4.8</v>
      </c>
      <c r="M83" s="1090"/>
      <c r="N83" s="1091">
        <v>2.6</v>
      </c>
      <c r="O83" s="1090"/>
      <c r="P83" s="1090"/>
      <c r="Q83" s="1090"/>
      <c r="R83" s="1090"/>
      <c r="S83" s="1069"/>
      <c r="T83" s="1069"/>
      <c r="U83" s="1069"/>
      <c r="V83" s="1069"/>
      <c r="W83" s="1069"/>
      <c r="X83" s="1069"/>
      <c r="Y83" s="1069"/>
      <c r="Z83" s="1069"/>
      <c r="AB83" s="1069"/>
      <c r="AD83" s="1069"/>
      <c r="AK83" s="533"/>
      <c r="AL83" s="535"/>
      <c r="AM83" s="501"/>
      <c r="AN83" s="501"/>
      <c r="AO83" s="501"/>
      <c r="AP83" s="501"/>
      <c r="AQ83" s="501"/>
      <c r="AR83" s="501"/>
      <c r="AS83" s="501"/>
      <c r="AT83" s="501"/>
      <c r="AU83" s="501"/>
      <c r="AV83" s="501"/>
      <c r="AW83" s="501"/>
      <c r="AX83" s="501"/>
      <c r="AY83" s="501"/>
      <c r="AZ83" s="501"/>
      <c r="BA83" s="501"/>
      <c r="BB83" s="501"/>
      <c r="BC83" s="501"/>
      <c r="BD83" s="501"/>
      <c r="BE83" s="501"/>
      <c r="BF83" s="501"/>
      <c r="BG83" s="501"/>
      <c r="BH83" s="501"/>
      <c r="BI83" s="501"/>
      <c r="BJ83" s="501"/>
      <c r="BK83" s="501"/>
      <c r="BL83" s="501"/>
      <c r="BM83" s="501"/>
      <c r="BN83" s="501"/>
      <c r="BO83" s="501"/>
      <c r="BP83" s="501"/>
      <c r="BQ83" s="501"/>
      <c r="BR83" s="501"/>
      <c r="BS83" s="501"/>
      <c r="BT83" s="501"/>
      <c r="BU83" s="501"/>
      <c r="BV83" s="501"/>
      <c r="BW83" s="501"/>
      <c r="BX83" s="501"/>
      <c r="BY83" s="501"/>
      <c r="BZ83" s="501"/>
      <c r="CA83" s="501"/>
      <c r="CB83" s="501"/>
      <c r="CC83" s="501"/>
      <c r="CD83" s="501"/>
      <c r="CE83" s="501"/>
      <c r="CF83" s="501"/>
      <c r="CG83" s="501"/>
      <c r="CH83" s="501"/>
      <c r="CI83" s="501"/>
      <c r="CJ83" s="501"/>
      <c r="CK83" s="501"/>
      <c r="CL83" s="501"/>
      <c r="CM83" s="501"/>
      <c r="CN83" s="501"/>
      <c r="CO83" s="501"/>
      <c r="CP83" s="501"/>
      <c r="CQ83" s="501"/>
      <c r="CR83" s="501"/>
      <c r="CS83" s="501"/>
      <c r="CT83" s="501"/>
      <c r="CU83" s="501"/>
      <c r="CV83" s="501"/>
      <c r="CW83" s="501"/>
      <c r="CX83" s="501"/>
      <c r="CY83" s="501"/>
      <c r="CZ83" s="501"/>
      <c r="DA83" s="501"/>
      <c r="DB83" s="501"/>
      <c r="DC83" s="501"/>
      <c r="DD83" s="501"/>
      <c r="DE83" s="501"/>
      <c r="DF83" s="501"/>
      <c r="DG83" s="501"/>
      <c r="DH83" s="501"/>
      <c r="DI83" s="501"/>
      <c r="DJ83" s="501"/>
      <c r="DK83" s="501"/>
      <c r="DL83" s="501"/>
      <c r="DM83" s="501"/>
      <c r="DN83" s="501"/>
      <c r="DO83" s="501"/>
      <c r="DP83" s="501"/>
      <c r="DQ83" s="501"/>
      <c r="DR83" s="501"/>
      <c r="DS83" s="501"/>
      <c r="DT83" s="501"/>
      <c r="DU83" s="501"/>
      <c r="DV83" s="501"/>
      <c r="DW83" s="501"/>
      <c r="DX83" s="501"/>
      <c r="DY83" s="501"/>
      <c r="DZ83" s="501"/>
      <c r="EA83" s="501"/>
      <c r="EB83" s="501"/>
      <c r="EC83" s="501"/>
      <c r="ED83" s="501"/>
      <c r="EE83" s="501"/>
      <c r="EF83" s="501"/>
      <c r="EG83" s="501"/>
      <c r="EH83" s="501"/>
      <c r="EI83" s="501"/>
      <c r="EJ83" s="501"/>
      <c r="EK83" s="501"/>
      <c r="EL83" s="501"/>
      <c r="EM83" s="501"/>
      <c r="EN83" s="501"/>
      <c r="EO83" s="501"/>
      <c r="EP83" s="501"/>
      <c r="EQ83" s="501"/>
      <c r="ER83" s="501"/>
      <c r="ES83" s="501"/>
      <c r="ET83" s="501"/>
      <c r="EU83" s="501"/>
      <c r="EV83" s="501"/>
      <c r="EW83" s="501"/>
      <c r="EX83" s="501"/>
      <c r="EY83" s="501"/>
      <c r="EZ83" s="501"/>
      <c r="FA83" s="501"/>
      <c r="FB83" s="501"/>
      <c r="FC83" s="501"/>
      <c r="FD83" s="501"/>
      <c r="FE83" s="501"/>
      <c r="FF83" s="501"/>
      <c r="FG83" s="501"/>
      <c r="FH83" s="501"/>
      <c r="FI83" s="501"/>
    </row>
    <row r="84" spans="1:165" ht="25.9" customHeight="1" thickBot="1" x14ac:dyDescent="0.4">
      <c r="A84" s="1586"/>
      <c r="B84" s="1109" t="s">
        <v>171</v>
      </c>
      <c r="C84" s="1088" t="s">
        <v>201</v>
      </c>
      <c r="D84" s="1089">
        <v>110</v>
      </c>
      <c r="E84" s="1090">
        <v>81</v>
      </c>
      <c r="F84" s="1090">
        <v>40</v>
      </c>
      <c r="G84" s="1090"/>
      <c r="H84" s="1110"/>
      <c r="I84" s="1090">
        <v>4</v>
      </c>
      <c r="J84" s="1090"/>
      <c r="K84" s="1091">
        <v>3</v>
      </c>
      <c r="L84" s="1091">
        <v>8.8000000000000007</v>
      </c>
      <c r="M84" s="1090"/>
      <c r="N84" s="1091">
        <v>4.5</v>
      </c>
      <c r="O84" s="1090"/>
      <c r="P84" s="1090"/>
      <c r="Q84" s="1090"/>
      <c r="R84" s="1090"/>
      <c r="S84" s="1069"/>
      <c r="T84" s="1069"/>
      <c r="U84" s="1069"/>
      <c r="V84" s="1069"/>
      <c r="W84" s="1069"/>
      <c r="X84" s="1069"/>
      <c r="Y84" s="1069"/>
      <c r="Z84" s="1069"/>
      <c r="AB84" s="1069"/>
      <c r="AD84" s="1069"/>
      <c r="AK84" s="533"/>
      <c r="AL84" s="535"/>
      <c r="AM84" s="501"/>
      <c r="AN84" s="501"/>
      <c r="AO84" s="501"/>
      <c r="AP84" s="501"/>
      <c r="AQ84" s="501"/>
      <c r="AR84" s="501"/>
      <c r="AS84" s="501"/>
      <c r="AT84" s="501"/>
      <c r="AU84" s="501"/>
      <c r="AV84" s="501"/>
      <c r="AW84" s="501"/>
      <c r="AX84" s="501"/>
      <c r="AY84" s="501"/>
      <c r="AZ84" s="501"/>
      <c r="BA84" s="501"/>
      <c r="BB84" s="501"/>
      <c r="BC84" s="501"/>
      <c r="BD84" s="501"/>
      <c r="BE84" s="501"/>
      <c r="BF84" s="501"/>
      <c r="BG84" s="501"/>
      <c r="BH84" s="501"/>
      <c r="BI84" s="501"/>
      <c r="BJ84" s="501"/>
      <c r="BK84" s="501"/>
      <c r="BL84" s="501"/>
      <c r="BM84" s="501"/>
      <c r="BN84" s="501"/>
      <c r="BO84" s="501"/>
      <c r="BP84" s="501"/>
      <c r="BQ84" s="501"/>
      <c r="BR84" s="501"/>
      <c r="BS84" s="501"/>
      <c r="BT84" s="501"/>
      <c r="BU84" s="501"/>
      <c r="BV84" s="501"/>
      <c r="BW84" s="501"/>
      <c r="BX84" s="501"/>
      <c r="BY84" s="501"/>
      <c r="BZ84" s="501"/>
      <c r="CA84" s="501"/>
      <c r="CB84" s="501"/>
      <c r="CC84" s="501"/>
      <c r="CD84" s="501"/>
      <c r="CE84" s="501"/>
      <c r="CF84" s="501"/>
      <c r="CG84" s="501"/>
      <c r="CH84" s="501"/>
      <c r="CI84" s="501"/>
      <c r="CJ84" s="501"/>
      <c r="CK84" s="501"/>
      <c r="CL84" s="501"/>
      <c r="CM84" s="501"/>
      <c r="CN84" s="501"/>
      <c r="CO84" s="501"/>
      <c r="CP84" s="501"/>
      <c r="CQ84" s="501"/>
      <c r="CR84" s="501"/>
      <c r="CS84" s="501"/>
      <c r="CT84" s="501"/>
      <c r="CU84" s="501"/>
      <c r="CV84" s="501"/>
      <c r="CW84" s="501"/>
      <c r="CX84" s="501"/>
      <c r="CY84" s="501"/>
      <c r="CZ84" s="501"/>
      <c r="DA84" s="501"/>
      <c r="DB84" s="501"/>
      <c r="DC84" s="501"/>
      <c r="DD84" s="501"/>
      <c r="DE84" s="501"/>
      <c r="DF84" s="501"/>
      <c r="DG84" s="501"/>
      <c r="DH84" s="501"/>
      <c r="DI84" s="501"/>
      <c r="DJ84" s="501"/>
      <c r="DK84" s="501"/>
      <c r="DL84" s="501"/>
      <c r="DM84" s="501"/>
      <c r="DN84" s="501"/>
      <c r="DO84" s="501"/>
      <c r="DP84" s="501"/>
      <c r="DQ84" s="501"/>
      <c r="DR84" s="501"/>
      <c r="DS84" s="501"/>
      <c r="DT84" s="501"/>
      <c r="DU84" s="501"/>
      <c r="DV84" s="501"/>
      <c r="DW84" s="501"/>
      <c r="DX84" s="501"/>
      <c r="DY84" s="501"/>
      <c r="DZ84" s="501"/>
      <c r="EA84" s="501"/>
      <c r="EB84" s="501"/>
      <c r="EC84" s="501"/>
      <c r="ED84" s="501"/>
      <c r="EE84" s="501"/>
      <c r="EF84" s="501"/>
      <c r="EG84" s="501"/>
      <c r="EH84" s="501"/>
      <c r="EI84" s="501"/>
      <c r="EJ84" s="501"/>
      <c r="EK84" s="501"/>
      <c r="EL84" s="501"/>
      <c r="EM84" s="501"/>
      <c r="EN84" s="501"/>
      <c r="EO84" s="501"/>
      <c r="EP84" s="501"/>
      <c r="EQ84" s="501"/>
      <c r="ER84" s="501"/>
      <c r="ES84" s="501"/>
      <c r="ET84" s="501"/>
      <c r="EU84" s="501"/>
      <c r="EV84" s="501"/>
      <c r="EW84" s="501"/>
      <c r="EX84" s="501"/>
      <c r="EY84" s="501"/>
      <c r="EZ84" s="501"/>
      <c r="FA84" s="501"/>
      <c r="FB84" s="501"/>
      <c r="FC84" s="501"/>
      <c r="FD84" s="501"/>
      <c r="FE84" s="501"/>
      <c r="FF84" s="501"/>
      <c r="FG84" s="501"/>
      <c r="FH84" s="501"/>
      <c r="FI84" s="501"/>
    </row>
    <row r="85" spans="1:165" ht="25.9" customHeight="1" thickBot="1" x14ac:dyDescent="0.4">
      <c r="A85" s="1586"/>
      <c r="B85" s="1109" t="s">
        <v>173</v>
      </c>
      <c r="C85" s="1088"/>
      <c r="D85" s="1089">
        <v>400</v>
      </c>
      <c r="E85" s="1090">
        <v>82</v>
      </c>
      <c r="F85" s="1090">
        <v>21</v>
      </c>
      <c r="G85" s="1090"/>
      <c r="H85" s="1110"/>
      <c r="I85" s="1090">
        <v>3</v>
      </c>
      <c r="J85" s="1090"/>
      <c r="K85" s="1091">
        <v>1.5</v>
      </c>
      <c r="L85" s="1091">
        <v>6.3</v>
      </c>
      <c r="M85" s="1090"/>
      <c r="N85" s="1091">
        <v>0.2</v>
      </c>
      <c r="O85" s="1090"/>
      <c r="P85" s="1090"/>
      <c r="Q85" s="1090"/>
      <c r="R85" s="1090"/>
      <c r="S85" s="1069"/>
      <c r="T85" s="1069"/>
      <c r="U85" s="1069"/>
      <c r="V85" s="1069"/>
      <c r="W85" s="1069"/>
      <c r="X85" s="1069"/>
      <c r="Y85" s="1069"/>
      <c r="Z85" s="1069"/>
      <c r="AB85" s="1069"/>
      <c r="AD85" s="1069"/>
      <c r="AK85" s="533"/>
      <c r="AL85" s="535"/>
      <c r="AM85" s="501"/>
      <c r="AN85" s="501"/>
      <c r="AO85" s="501"/>
      <c r="AP85" s="501"/>
      <c r="AQ85" s="501"/>
      <c r="AR85" s="501"/>
      <c r="AS85" s="501"/>
      <c r="AT85" s="501"/>
      <c r="AU85" s="501"/>
      <c r="AV85" s="501"/>
      <c r="AW85" s="501"/>
      <c r="AX85" s="501"/>
      <c r="AY85" s="501"/>
      <c r="AZ85" s="501"/>
      <c r="BA85" s="501"/>
      <c r="BB85" s="501"/>
      <c r="BC85" s="501"/>
      <c r="BD85" s="501"/>
      <c r="BE85" s="501"/>
      <c r="BF85" s="501"/>
      <c r="BG85" s="501"/>
      <c r="BH85" s="501"/>
      <c r="BI85" s="501"/>
      <c r="BJ85" s="501"/>
      <c r="BK85" s="501"/>
      <c r="BL85" s="501"/>
      <c r="BM85" s="501"/>
      <c r="BN85" s="501"/>
      <c r="BO85" s="501"/>
      <c r="BP85" s="501"/>
      <c r="BQ85" s="501"/>
      <c r="BR85" s="501"/>
      <c r="BS85" s="501"/>
      <c r="BT85" s="501"/>
      <c r="BU85" s="501"/>
      <c r="BV85" s="501"/>
      <c r="BW85" s="501"/>
      <c r="BX85" s="501"/>
      <c r="BY85" s="501"/>
      <c r="BZ85" s="501"/>
      <c r="CA85" s="501"/>
      <c r="CB85" s="501"/>
      <c r="CC85" s="501"/>
      <c r="CD85" s="501"/>
      <c r="CE85" s="501"/>
      <c r="CF85" s="501"/>
      <c r="CG85" s="501"/>
      <c r="CH85" s="501"/>
      <c r="CI85" s="501"/>
      <c r="CJ85" s="501"/>
      <c r="CK85" s="501"/>
      <c r="CL85" s="501"/>
      <c r="CM85" s="501"/>
      <c r="CN85" s="501"/>
      <c r="CO85" s="501"/>
      <c r="CP85" s="501"/>
      <c r="CQ85" s="501"/>
      <c r="CR85" s="501"/>
      <c r="CS85" s="501"/>
      <c r="CT85" s="501"/>
      <c r="CU85" s="501"/>
      <c r="CV85" s="501"/>
      <c r="CW85" s="501"/>
      <c r="CX85" s="501"/>
      <c r="CY85" s="501"/>
      <c r="CZ85" s="501"/>
      <c r="DA85" s="501"/>
      <c r="DB85" s="501"/>
      <c r="DC85" s="501"/>
      <c r="DD85" s="501"/>
      <c r="DE85" s="501"/>
      <c r="DF85" s="501"/>
      <c r="DG85" s="501"/>
      <c r="DH85" s="501"/>
      <c r="DI85" s="501"/>
      <c r="DJ85" s="501"/>
      <c r="DK85" s="501"/>
      <c r="DL85" s="501"/>
      <c r="DM85" s="501"/>
      <c r="DN85" s="501"/>
      <c r="DO85" s="501"/>
      <c r="DP85" s="501"/>
      <c r="DQ85" s="501"/>
      <c r="DR85" s="501"/>
      <c r="DS85" s="501"/>
      <c r="DT85" s="501"/>
      <c r="DU85" s="501"/>
      <c r="DV85" s="501"/>
      <c r="DW85" s="501"/>
      <c r="DX85" s="501"/>
      <c r="DY85" s="501"/>
      <c r="DZ85" s="501"/>
      <c r="EA85" s="501"/>
      <c r="EB85" s="501"/>
      <c r="EC85" s="501"/>
      <c r="ED85" s="501"/>
      <c r="EE85" s="501"/>
      <c r="EF85" s="501"/>
      <c r="EG85" s="501"/>
      <c r="EH85" s="501"/>
      <c r="EI85" s="501"/>
      <c r="EJ85" s="501"/>
      <c r="EK85" s="501"/>
      <c r="EL85" s="501"/>
      <c r="EM85" s="501"/>
      <c r="EN85" s="501"/>
      <c r="EO85" s="501"/>
      <c r="EP85" s="501"/>
      <c r="EQ85" s="501"/>
      <c r="ER85" s="501"/>
      <c r="ES85" s="501"/>
      <c r="ET85" s="501"/>
      <c r="EU85" s="501"/>
      <c r="EV85" s="501"/>
      <c r="EW85" s="501"/>
      <c r="EX85" s="501"/>
      <c r="EY85" s="501"/>
      <c r="EZ85" s="501"/>
      <c r="FA85" s="501"/>
      <c r="FB85" s="501"/>
      <c r="FC85" s="501"/>
      <c r="FD85" s="501"/>
      <c r="FE85" s="501"/>
      <c r="FF85" s="501"/>
      <c r="FG85" s="501"/>
      <c r="FH85" s="501"/>
      <c r="FI85" s="501"/>
    </row>
    <row r="86" spans="1:165" ht="25.9" customHeight="1" thickBot="1" x14ac:dyDescent="0.4">
      <c r="A86" s="1586"/>
      <c r="B86" s="1109" t="s">
        <v>174</v>
      </c>
      <c r="C86" s="1088"/>
      <c r="D86" s="1089">
        <v>25</v>
      </c>
      <c r="E86" s="1090">
        <v>83</v>
      </c>
      <c r="F86" s="1090">
        <v>86</v>
      </c>
      <c r="G86" s="1090"/>
      <c r="H86" s="1110"/>
      <c r="I86" s="1090">
        <v>10</v>
      </c>
      <c r="J86" s="1090"/>
      <c r="K86" s="1091">
        <v>6.4</v>
      </c>
      <c r="L86" s="1091">
        <v>17.100000000000001</v>
      </c>
      <c r="M86" s="1090"/>
      <c r="N86" s="1091">
        <v>4.0999999999999996</v>
      </c>
      <c r="O86" s="1090"/>
      <c r="P86" s="1090"/>
      <c r="Q86" s="1090"/>
      <c r="R86" s="1090"/>
      <c r="S86" s="274"/>
      <c r="AD86" s="1069"/>
      <c r="AK86" s="533"/>
      <c r="AL86" s="535"/>
      <c r="AM86" s="501"/>
      <c r="AN86" s="501"/>
      <c r="AO86" s="501"/>
      <c r="AP86" s="501"/>
      <c r="AQ86" s="501"/>
      <c r="AR86" s="501"/>
      <c r="AS86" s="501"/>
      <c r="AT86" s="501"/>
      <c r="AU86" s="501"/>
      <c r="AV86" s="501"/>
      <c r="AW86" s="501"/>
      <c r="AX86" s="501"/>
      <c r="AY86" s="501"/>
      <c r="AZ86" s="501"/>
      <c r="BA86" s="501"/>
      <c r="BB86" s="501"/>
      <c r="BC86" s="501"/>
      <c r="BD86" s="501"/>
      <c r="BE86" s="501"/>
      <c r="BF86" s="501"/>
      <c r="BG86" s="501"/>
      <c r="BH86" s="501"/>
      <c r="BI86" s="501"/>
      <c r="BJ86" s="501"/>
      <c r="BK86" s="501"/>
      <c r="BL86" s="501"/>
      <c r="BM86" s="501"/>
      <c r="BN86" s="501"/>
      <c r="BO86" s="501"/>
      <c r="BP86" s="501"/>
      <c r="BQ86" s="501"/>
      <c r="BR86" s="501"/>
      <c r="BS86" s="501"/>
      <c r="BT86" s="501"/>
      <c r="BU86" s="501"/>
      <c r="BV86" s="501"/>
      <c r="BW86" s="501"/>
      <c r="BX86" s="501"/>
      <c r="BY86" s="501"/>
      <c r="BZ86" s="501"/>
      <c r="CA86" s="501"/>
      <c r="CB86" s="501"/>
      <c r="CC86" s="501"/>
      <c r="CD86" s="501"/>
      <c r="CE86" s="501"/>
      <c r="CF86" s="501"/>
      <c r="CG86" s="501"/>
      <c r="CH86" s="501"/>
      <c r="CI86" s="501"/>
      <c r="CJ86" s="501"/>
      <c r="CK86" s="501"/>
      <c r="CL86" s="501"/>
      <c r="CM86" s="501"/>
      <c r="CN86" s="501"/>
      <c r="CO86" s="501"/>
      <c r="CP86" s="501"/>
      <c r="CQ86" s="501"/>
      <c r="CR86" s="501"/>
      <c r="CS86" s="501"/>
      <c r="CT86" s="501"/>
      <c r="CU86" s="501"/>
      <c r="CV86" s="501"/>
      <c r="CW86" s="501"/>
      <c r="CX86" s="501"/>
      <c r="CY86" s="501"/>
      <c r="CZ86" s="501"/>
      <c r="DA86" s="501"/>
      <c r="DB86" s="501"/>
      <c r="DC86" s="501"/>
      <c r="DD86" s="501"/>
      <c r="DE86" s="501"/>
      <c r="DF86" s="501"/>
      <c r="DG86" s="501"/>
      <c r="DH86" s="501"/>
      <c r="DI86" s="501"/>
      <c r="DJ86" s="501"/>
      <c r="DK86" s="501"/>
      <c r="DL86" s="501"/>
      <c r="DM86" s="501"/>
      <c r="DN86" s="501"/>
      <c r="DO86" s="501"/>
      <c r="DP86" s="501"/>
      <c r="DQ86" s="501"/>
      <c r="DR86" s="501"/>
      <c r="DS86" s="501"/>
      <c r="DT86" s="501"/>
      <c r="DU86" s="501"/>
      <c r="DV86" s="501"/>
      <c r="DW86" s="501"/>
      <c r="DX86" s="501"/>
      <c r="DY86" s="501"/>
      <c r="DZ86" s="501"/>
      <c r="EA86" s="501"/>
      <c r="EB86" s="501"/>
      <c r="EC86" s="501"/>
      <c r="ED86" s="501"/>
      <c r="EE86" s="501"/>
      <c r="EF86" s="501"/>
      <c r="EG86" s="501"/>
      <c r="EH86" s="501"/>
      <c r="EI86" s="501"/>
      <c r="EJ86" s="501"/>
      <c r="EK86" s="501"/>
      <c r="EL86" s="501"/>
      <c r="EM86" s="501"/>
      <c r="EN86" s="501"/>
      <c r="EO86" s="501"/>
      <c r="EP86" s="501"/>
      <c r="EQ86" s="501"/>
      <c r="ER86" s="501"/>
      <c r="ES86" s="501"/>
      <c r="ET86" s="501"/>
      <c r="EU86" s="501"/>
      <c r="EV86" s="501"/>
      <c r="EW86" s="501"/>
      <c r="EX86" s="501"/>
      <c r="EY86" s="501"/>
      <c r="EZ86" s="501"/>
      <c r="FA86" s="501"/>
      <c r="FB86" s="501"/>
      <c r="FC86" s="501"/>
      <c r="FD86" s="501"/>
      <c r="FE86" s="501"/>
      <c r="FF86" s="501"/>
      <c r="FG86" s="501"/>
      <c r="FH86" s="501"/>
      <c r="FI86" s="501"/>
    </row>
    <row r="87" spans="1:165" ht="25.9" customHeight="1" thickBot="1" x14ac:dyDescent="0.4">
      <c r="A87" s="1586"/>
      <c r="B87" s="1109" t="s">
        <v>215</v>
      </c>
      <c r="C87" s="1088"/>
      <c r="D87" s="1089">
        <v>20</v>
      </c>
      <c r="E87" s="1090">
        <v>84</v>
      </c>
      <c r="F87" s="1090">
        <v>86</v>
      </c>
      <c r="G87" s="1090"/>
      <c r="H87" s="1110"/>
      <c r="I87" s="1090">
        <v>23.3</v>
      </c>
      <c r="J87" s="1090"/>
      <c r="K87" s="1090">
        <v>6.5</v>
      </c>
      <c r="L87" s="1090">
        <v>5</v>
      </c>
      <c r="M87" s="1090"/>
      <c r="N87" s="1090">
        <v>3</v>
      </c>
      <c r="O87" s="1090"/>
      <c r="P87" s="1090"/>
      <c r="Q87" s="1090"/>
      <c r="R87" s="1090"/>
      <c r="S87" s="1069"/>
      <c r="T87" s="1069"/>
      <c r="U87" s="1069"/>
      <c r="V87" s="1069"/>
      <c r="W87" s="1069"/>
      <c r="X87" s="1069"/>
      <c r="Y87" s="1069"/>
      <c r="Z87" s="1069"/>
      <c r="AB87" s="1069"/>
      <c r="AD87" s="1069"/>
      <c r="AK87" s="533"/>
      <c r="AL87" s="535"/>
      <c r="AM87" s="501"/>
      <c r="AN87" s="501"/>
      <c r="AO87" s="501"/>
      <c r="AP87" s="501"/>
      <c r="AQ87" s="501"/>
      <c r="AR87" s="501"/>
      <c r="AS87" s="501"/>
      <c r="AT87" s="501"/>
      <c r="AU87" s="501"/>
      <c r="AV87" s="501"/>
      <c r="AW87" s="501"/>
      <c r="AX87" s="501"/>
      <c r="AY87" s="501"/>
      <c r="AZ87" s="501"/>
      <c r="BA87" s="501"/>
      <c r="BB87" s="501"/>
      <c r="BC87" s="501"/>
      <c r="BD87" s="501"/>
      <c r="BE87" s="501"/>
      <c r="BF87" s="501"/>
      <c r="BG87" s="501"/>
      <c r="BH87" s="501"/>
      <c r="BI87" s="501"/>
      <c r="BJ87" s="501"/>
      <c r="BK87" s="501"/>
      <c r="BL87" s="501"/>
      <c r="BM87" s="501"/>
      <c r="BN87" s="501"/>
      <c r="BO87" s="501"/>
      <c r="BP87" s="501"/>
      <c r="BQ87" s="501"/>
      <c r="BR87" s="501"/>
      <c r="BS87" s="501"/>
      <c r="BT87" s="501"/>
      <c r="BU87" s="501"/>
      <c r="BV87" s="501"/>
      <c r="BW87" s="501"/>
      <c r="BX87" s="501"/>
      <c r="BY87" s="501"/>
      <c r="BZ87" s="501"/>
      <c r="CA87" s="501"/>
      <c r="CB87" s="501"/>
      <c r="CC87" s="501"/>
      <c r="CD87" s="501"/>
      <c r="CE87" s="501"/>
      <c r="CF87" s="501"/>
      <c r="CG87" s="501"/>
      <c r="CH87" s="501"/>
      <c r="CI87" s="501"/>
      <c r="CJ87" s="501"/>
      <c r="CK87" s="501"/>
      <c r="CL87" s="501"/>
      <c r="CM87" s="501"/>
      <c r="CN87" s="501"/>
      <c r="CO87" s="501"/>
      <c r="CP87" s="501"/>
      <c r="CQ87" s="501"/>
      <c r="CR87" s="501"/>
      <c r="CS87" s="501"/>
      <c r="CT87" s="501"/>
      <c r="CU87" s="501"/>
      <c r="CV87" s="501"/>
      <c r="CW87" s="501"/>
      <c r="CX87" s="501"/>
      <c r="CY87" s="501"/>
      <c r="CZ87" s="501"/>
      <c r="DA87" s="501"/>
      <c r="DB87" s="501"/>
      <c r="DC87" s="501"/>
      <c r="DD87" s="501"/>
      <c r="DE87" s="501"/>
      <c r="DF87" s="501"/>
      <c r="DG87" s="501"/>
      <c r="DH87" s="501"/>
      <c r="DI87" s="501"/>
      <c r="DJ87" s="501"/>
      <c r="DK87" s="501"/>
      <c r="DL87" s="501"/>
      <c r="DM87" s="501"/>
      <c r="DN87" s="501"/>
      <c r="DO87" s="501"/>
      <c r="DP87" s="501"/>
      <c r="DQ87" s="501"/>
      <c r="DR87" s="501"/>
      <c r="DS87" s="501"/>
      <c r="DT87" s="501"/>
      <c r="DU87" s="501"/>
      <c r="DV87" s="501"/>
      <c r="DW87" s="501"/>
      <c r="DX87" s="501"/>
      <c r="DY87" s="501"/>
      <c r="DZ87" s="501"/>
      <c r="EA87" s="501"/>
      <c r="EB87" s="501"/>
      <c r="EC87" s="501"/>
      <c r="ED87" s="501"/>
      <c r="EE87" s="501"/>
      <c r="EF87" s="501"/>
      <c r="EG87" s="501"/>
      <c r="EH87" s="501"/>
      <c r="EI87" s="501"/>
      <c r="EJ87" s="501"/>
      <c r="EK87" s="501"/>
      <c r="EL87" s="501"/>
      <c r="EM87" s="501"/>
      <c r="EN87" s="501"/>
      <c r="EO87" s="501"/>
      <c r="EP87" s="501"/>
      <c r="EQ87" s="501"/>
      <c r="ER87" s="501"/>
      <c r="ES87" s="501"/>
      <c r="ET87" s="501"/>
      <c r="EU87" s="501"/>
      <c r="EV87" s="501"/>
      <c r="EW87" s="501"/>
      <c r="EX87" s="501"/>
      <c r="EY87" s="501"/>
      <c r="EZ87" s="501"/>
      <c r="FA87" s="501"/>
      <c r="FB87" s="501"/>
      <c r="FC87" s="501"/>
      <c r="FD87" s="501"/>
      <c r="FE87" s="501"/>
      <c r="FF87" s="501"/>
      <c r="FG87" s="501"/>
      <c r="FH87" s="501"/>
      <c r="FI87" s="501"/>
    </row>
    <row r="88" spans="1:165" ht="25.9" customHeight="1" thickBot="1" x14ac:dyDescent="0.4">
      <c r="A88" s="1586"/>
      <c r="B88" s="1109" t="s">
        <v>217</v>
      </c>
      <c r="C88" s="1088"/>
      <c r="D88" s="1089">
        <v>5</v>
      </c>
      <c r="E88" s="1090">
        <v>85</v>
      </c>
      <c r="F88" s="514">
        <v>91</v>
      </c>
      <c r="G88" s="514"/>
      <c r="H88" s="1110"/>
      <c r="I88" s="514">
        <v>28</v>
      </c>
      <c r="J88" s="514"/>
      <c r="K88" s="514">
        <v>15</v>
      </c>
      <c r="L88" s="514">
        <v>18</v>
      </c>
      <c r="M88" s="1090"/>
      <c r="N88" s="514">
        <v>4.5</v>
      </c>
      <c r="O88" s="1090"/>
      <c r="P88" s="1090"/>
      <c r="Q88" s="1090"/>
      <c r="R88" s="1090"/>
      <c r="S88" s="274"/>
      <c r="AD88" s="1069"/>
      <c r="AK88" s="533"/>
      <c r="AL88" s="535"/>
      <c r="AM88" s="501"/>
      <c r="AN88" s="501"/>
      <c r="AO88" s="501"/>
      <c r="AP88" s="501"/>
      <c r="AQ88" s="501"/>
      <c r="AR88" s="501"/>
      <c r="AS88" s="501"/>
      <c r="AT88" s="501"/>
      <c r="AU88" s="501"/>
      <c r="AV88" s="501"/>
      <c r="AW88" s="501"/>
      <c r="AX88" s="501"/>
      <c r="AY88" s="501"/>
      <c r="AZ88" s="501"/>
      <c r="BA88" s="501"/>
      <c r="BB88" s="501"/>
      <c r="BC88" s="501"/>
      <c r="BD88" s="501"/>
      <c r="BE88" s="501"/>
      <c r="BF88" s="501"/>
      <c r="BG88" s="501"/>
      <c r="BH88" s="501"/>
      <c r="BI88" s="501"/>
      <c r="BJ88" s="501"/>
      <c r="BK88" s="501"/>
      <c r="BL88" s="501"/>
      <c r="BM88" s="501"/>
      <c r="BN88" s="501"/>
      <c r="BO88" s="501"/>
      <c r="BP88" s="501"/>
      <c r="BQ88" s="501"/>
      <c r="BR88" s="501"/>
      <c r="BS88" s="501"/>
      <c r="BT88" s="501"/>
      <c r="BU88" s="501"/>
      <c r="BV88" s="501"/>
      <c r="BW88" s="501"/>
      <c r="BX88" s="501"/>
      <c r="BY88" s="501"/>
      <c r="BZ88" s="501"/>
      <c r="CA88" s="501"/>
      <c r="CB88" s="501"/>
      <c r="CC88" s="501"/>
      <c r="CD88" s="501"/>
      <c r="CE88" s="501"/>
      <c r="CF88" s="501"/>
      <c r="CG88" s="501"/>
      <c r="CH88" s="501"/>
      <c r="CI88" s="501"/>
      <c r="CJ88" s="501"/>
      <c r="CK88" s="501"/>
      <c r="CL88" s="501"/>
      <c r="CM88" s="501"/>
      <c r="CN88" s="501"/>
      <c r="CO88" s="501"/>
      <c r="CP88" s="501"/>
      <c r="CQ88" s="501"/>
      <c r="CR88" s="501"/>
      <c r="CS88" s="501"/>
      <c r="CT88" s="501"/>
      <c r="CU88" s="501"/>
      <c r="CV88" s="501"/>
      <c r="CW88" s="501"/>
      <c r="CX88" s="501"/>
      <c r="CY88" s="501"/>
      <c r="CZ88" s="501"/>
      <c r="DA88" s="501"/>
      <c r="DB88" s="501"/>
      <c r="DC88" s="501"/>
      <c r="DD88" s="501"/>
      <c r="DE88" s="501"/>
      <c r="DF88" s="501"/>
      <c r="DG88" s="501"/>
      <c r="DH88" s="501"/>
      <c r="DI88" s="501"/>
      <c r="DJ88" s="501"/>
      <c r="DK88" s="501"/>
      <c r="DL88" s="501"/>
      <c r="DM88" s="501"/>
      <c r="DN88" s="501"/>
      <c r="DO88" s="501"/>
      <c r="DP88" s="501"/>
      <c r="DQ88" s="501"/>
      <c r="DR88" s="501"/>
      <c r="DS88" s="501"/>
      <c r="DT88" s="501"/>
      <c r="DU88" s="501"/>
      <c r="DV88" s="501"/>
      <c r="DW88" s="501"/>
      <c r="DX88" s="501"/>
      <c r="DY88" s="501"/>
      <c r="DZ88" s="501"/>
      <c r="EA88" s="501"/>
      <c r="EB88" s="501"/>
      <c r="EC88" s="501"/>
      <c r="ED88" s="501"/>
      <c r="EE88" s="501"/>
      <c r="EF88" s="501"/>
      <c r="EG88" s="501"/>
      <c r="EH88" s="501"/>
      <c r="EI88" s="501"/>
      <c r="EJ88" s="501"/>
      <c r="EK88" s="501"/>
      <c r="EL88" s="501"/>
      <c r="EM88" s="501"/>
      <c r="EN88" s="501"/>
      <c r="EO88" s="501"/>
      <c r="EP88" s="501"/>
      <c r="EQ88" s="501"/>
      <c r="ER88" s="501"/>
      <c r="ES88" s="501"/>
      <c r="ET88" s="501"/>
      <c r="EU88" s="501"/>
      <c r="EV88" s="501"/>
      <c r="EW88" s="501"/>
      <c r="EX88" s="501"/>
      <c r="EY88" s="501"/>
      <c r="EZ88" s="501"/>
      <c r="FA88" s="501"/>
      <c r="FB88" s="501"/>
      <c r="FC88" s="501"/>
      <c r="FD88" s="501"/>
      <c r="FE88" s="501"/>
      <c r="FF88" s="501"/>
      <c r="FG88" s="501"/>
      <c r="FH88" s="501"/>
      <c r="FI88" s="501"/>
    </row>
    <row r="89" spans="1:165" ht="25.9" customHeight="1" thickBot="1" x14ac:dyDescent="0.4">
      <c r="A89" s="1586"/>
      <c r="B89" s="1109" t="s">
        <v>218</v>
      </c>
      <c r="C89" s="1088"/>
      <c r="D89" s="1089">
        <v>5</v>
      </c>
      <c r="E89" s="1090">
        <v>86</v>
      </c>
      <c r="F89" s="514">
        <v>91</v>
      </c>
      <c r="G89" s="514"/>
      <c r="H89" s="1110"/>
      <c r="I89" s="514">
        <v>28</v>
      </c>
      <c r="J89" s="514"/>
      <c r="K89" s="514">
        <v>15</v>
      </c>
      <c r="L89" s="514">
        <v>18</v>
      </c>
      <c r="M89" s="1090"/>
      <c r="N89" s="514">
        <v>4.5</v>
      </c>
      <c r="O89" s="1090"/>
      <c r="P89" s="1090"/>
      <c r="Q89" s="1090"/>
      <c r="R89" s="1090"/>
      <c r="S89" s="1069"/>
      <c r="T89" s="1069"/>
      <c r="U89" s="1069"/>
      <c r="V89" s="1069"/>
      <c r="W89" s="1069"/>
      <c r="AK89" s="533"/>
      <c r="AL89" s="535"/>
      <c r="AM89" s="501"/>
      <c r="AN89" s="501"/>
      <c r="AO89" s="501"/>
      <c r="AP89" s="501"/>
      <c r="AQ89" s="501"/>
      <c r="AR89" s="501"/>
      <c r="AS89" s="501"/>
      <c r="AT89" s="501"/>
      <c r="AU89" s="501"/>
      <c r="AV89" s="501"/>
      <c r="AW89" s="501"/>
      <c r="AX89" s="501"/>
      <c r="AY89" s="501"/>
      <c r="AZ89" s="501"/>
      <c r="BA89" s="501"/>
      <c r="BB89" s="501"/>
      <c r="BC89" s="501"/>
      <c r="BD89" s="501"/>
      <c r="BE89" s="501"/>
      <c r="BF89" s="501"/>
      <c r="BG89" s="501"/>
      <c r="BH89" s="501"/>
      <c r="BI89" s="501"/>
      <c r="BJ89" s="501"/>
      <c r="BK89" s="501"/>
      <c r="BL89" s="501"/>
      <c r="BM89" s="501"/>
      <c r="BN89" s="501"/>
      <c r="BO89" s="501"/>
      <c r="BP89" s="501"/>
      <c r="BQ89" s="501"/>
      <c r="BR89" s="501"/>
      <c r="BS89" s="501"/>
      <c r="BT89" s="501"/>
      <c r="BU89" s="501"/>
      <c r="BV89" s="501"/>
      <c r="BW89" s="501"/>
      <c r="BX89" s="501"/>
      <c r="BY89" s="501"/>
      <c r="BZ89" s="501"/>
      <c r="CA89" s="501"/>
      <c r="CB89" s="501"/>
      <c r="CC89" s="501"/>
      <c r="CD89" s="501"/>
      <c r="CE89" s="501"/>
      <c r="CF89" s="501"/>
      <c r="CG89" s="501"/>
      <c r="CH89" s="501"/>
      <c r="CI89" s="501"/>
      <c r="CJ89" s="501"/>
      <c r="CK89" s="501"/>
      <c r="CL89" s="501"/>
      <c r="CM89" s="501"/>
      <c r="CN89" s="501"/>
      <c r="CO89" s="501"/>
      <c r="CP89" s="501"/>
      <c r="CQ89" s="501"/>
      <c r="CR89" s="501"/>
      <c r="CS89" s="501"/>
      <c r="CT89" s="501"/>
      <c r="CU89" s="501"/>
      <c r="CV89" s="501"/>
      <c r="CW89" s="501"/>
      <c r="CX89" s="501"/>
      <c r="CY89" s="501"/>
      <c r="CZ89" s="501"/>
      <c r="DA89" s="501"/>
      <c r="DB89" s="501"/>
      <c r="DC89" s="501"/>
      <c r="DD89" s="501"/>
      <c r="DE89" s="501"/>
      <c r="DF89" s="501"/>
      <c r="DG89" s="501"/>
      <c r="DH89" s="501"/>
      <c r="DI89" s="501"/>
      <c r="DJ89" s="501"/>
      <c r="DK89" s="501"/>
      <c r="DL89" s="501"/>
      <c r="DM89" s="501"/>
      <c r="DN89" s="501"/>
      <c r="DO89" s="501"/>
      <c r="DP89" s="501"/>
      <c r="DQ89" s="501"/>
      <c r="DR89" s="501"/>
      <c r="DS89" s="501"/>
      <c r="DT89" s="501"/>
      <c r="DU89" s="501"/>
      <c r="DV89" s="501"/>
      <c r="DW89" s="501"/>
      <c r="DX89" s="501"/>
      <c r="DY89" s="501"/>
      <c r="DZ89" s="501"/>
      <c r="EA89" s="501"/>
      <c r="EB89" s="501"/>
      <c r="EC89" s="501"/>
      <c r="ED89" s="501"/>
      <c r="EE89" s="501"/>
      <c r="EF89" s="501"/>
      <c r="EG89" s="501"/>
      <c r="EH89" s="501"/>
      <c r="EI89" s="501"/>
      <c r="EJ89" s="501"/>
      <c r="EK89" s="501"/>
      <c r="EL89" s="501"/>
      <c r="EM89" s="501"/>
      <c r="EN89" s="501"/>
      <c r="EO89" s="501"/>
      <c r="EP89" s="501"/>
      <c r="EQ89" s="501"/>
      <c r="ER89" s="501"/>
      <c r="ES89" s="501"/>
      <c r="ET89" s="501"/>
      <c r="EU89" s="501"/>
      <c r="EV89" s="501"/>
      <c r="EW89" s="501"/>
      <c r="EX89" s="501"/>
      <c r="EY89" s="501"/>
      <c r="EZ89" s="501"/>
      <c r="FA89" s="501"/>
      <c r="FB89" s="501"/>
      <c r="FC89" s="501"/>
      <c r="FD89" s="501"/>
      <c r="FE89" s="501"/>
      <c r="FF89" s="501"/>
      <c r="FG89" s="501"/>
      <c r="FH89" s="501"/>
      <c r="FI89" s="501"/>
    </row>
    <row r="90" spans="1:165" ht="25.9" customHeight="1" thickBot="1" x14ac:dyDescent="0.4">
      <c r="A90" s="1586"/>
      <c r="B90" s="1109" t="s">
        <v>213</v>
      </c>
      <c r="C90" s="1088"/>
      <c r="D90" s="1089">
        <v>0</v>
      </c>
      <c r="E90" s="1090">
        <v>87</v>
      </c>
      <c r="F90" s="514">
        <v>20</v>
      </c>
      <c r="G90" s="514"/>
      <c r="H90" s="1110"/>
      <c r="I90" s="514">
        <v>0</v>
      </c>
      <c r="J90" s="514"/>
      <c r="K90" s="514">
        <v>0</v>
      </c>
      <c r="L90" s="514">
        <v>0</v>
      </c>
      <c r="M90" s="1090"/>
      <c r="N90" s="514">
        <v>0</v>
      </c>
      <c r="O90" s="1090"/>
      <c r="P90" s="1090"/>
      <c r="Q90" s="1090"/>
      <c r="R90" s="1090"/>
      <c r="S90" s="274"/>
      <c r="T90" s="287"/>
      <c r="U90" s="87"/>
      <c r="V90" s="278"/>
      <c r="X90" s="278"/>
      <c r="Y90" s="287"/>
      <c r="AK90" s="533"/>
      <c r="AL90" s="535"/>
      <c r="AM90" s="501"/>
      <c r="AN90" s="501"/>
      <c r="AO90" s="501"/>
      <c r="AP90" s="501"/>
      <c r="AQ90" s="501"/>
      <c r="AR90" s="501"/>
      <c r="AS90" s="501"/>
      <c r="AT90" s="501"/>
      <c r="AU90" s="501"/>
      <c r="AV90" s="501"/>
      <c r="AW90" s="501"/>
      <c r="AX90" s="501"/>
      <c r="AY90" s="501"/>
      <c r="AZ90" s="501"/>
      <c r="BA90" s="501"/>
      <c r="BB90" s="501"/>
      <c r="BC90" s="501"/>
      <c r="BD90" s="501"/>
      <c r="BE90" s="501"/>
      <c r="BF90" s="501"/>
      <c r="BG90" s="501"/>
      <c r="BH90" s="501"/>
      <c r="BI90" s="501"/>
      <c r="BJ90" s="501"/>
      <c r="BK90" s="501"/>
      <c r="BL90" s="501"/>
      <c r="BM90" s="501"/>
      <c r="BN90" s="501"/>
      <c r="BO90" s="501"/>
      <c r="BP90" s="501"/>
      <c r="BQ90" s="501"/>
      <c r="BR90" s="501"/>
      <c r="BS90" s="501"/>
      <c r="BT90" s="501"/>
      <c r="BU90" s="501"/>
      <c r="BV90" s="501"/>
      <c r="BW90" s="501"/>
      <c r="BX90" s="501"/>
      <c r="BY90" s="501"/>
      <c r="BZ90" s="501"/>
      <c r="CA90" s="501"/>
      <c r="CB90" s="501"/>
      <c r="CC90" s="501"/>
      <c r="CD90" s="501"/>
      <c r="CE90" s="501"/>
      <c r="CF90" s="501"/>
      <c r="CG90" s="501"/>
      <c r="CH90" s="501"/>
      <c r="CI90" s="501"/>
      <c r="CJ90" s="501"/>
      <c r="CK90" s="501"/>
      <c r="CL90" s="501"/>
      <c r="CM90" s="501"/>
      <c r="CN90" s="501"/>
      <c r="CO90" s="501"/>
      <c r="CP90" s="501"/>
      <c r="CQ90" s="501"/>
      <c r="CR90" s="501"/>
      <c r="CS90" s="501"/>
      <c r="CT90" s="501"/>
      <c r="CU90" s="501"/>
      <c r="CV90" s="501"/>
      <c r="CW90" s="501"/>
      <c r="CX90" s="501"/>
      <c r="CY90" s="501"/>
      <c r="CZ90" s="501"/>
      <c r="DA90" s="501"/>
      <c r="DB90" s="501"/>
      <c r="DC90" s="501"/>
      <c r="DD90" s="501"/>
      <c r="DE90" s="501"/>
      <c r="DF90" s="501"/>
      <c r="DG90" s="501"/>
      <c r="DH90" s="501"/>
      <c r="DI90" s="501"/>
      <c r="DJ90" s="501"/>
      <c r="DK90" s="501"/>
      <c r="DL90" s="501"/>
      <c r="DM90" s="501"/>
      <c r="DN90" s="501"/>
      <c r="DO90" s="501"/>
      <c r="DP90" s="501"/>
      <c r="DQ90" s="501"/>
      <c r="DR90" s="501"/>
      <c r="DS90" s="501"/>
      <c r="DT90" s="501"/>
      <c r="DU90" s="501"/>
      <c r="DV90" s="501"/>
      <c r="DW90" s="501"/>
      <c r="DX90" s="501"/>
      <c r="DY90" s="501"/>
      <c r="DZ90" s="501"/>
      <c r="EA90" s="501"/>
      <c r="EB90" s="501"/>
      <c r="EC90" s="501"/>
      <c r="ED90" s="501"/>
      <c r="EE90" s="501"/>
      <c r="EF90" s="501"/>
      <c r="EG90" s="501"/>
      <c r="EH90" s="501"/>
      <c r="EI90" s="501"/>
      <c r="EJ90" s="501"/>
      <c r="EK90" s="501"/>
      <c r="EL90" s="501"/>
      <c r="EM90" s="501"/>
      <c r="EN90" s="501"/>
      <c r="EO90" s="501"/>
      <c r="EP90" s="501"/>
      <c r="EQ90" s="501"/>
      <c r="ER90" s="501"/>
      <c r="ES90" s="501"/>
      <c r="ET90" s="501"/>
      <c r="EU90" s="501"/>
      <c r="EV90" s="501"/>
      <c r="EW90" s="501"/>
      <c r="EX90" s="501"/>
      <c r="EY90" s="501"/>
      <c r="EZ90" s="501"/>
      <c r="FA90" s="501"/>
      <c r="FB90" s="501"/>
      <c r="FC90" s="501"/>
      <c r="FD90" s="501"/>
      <c r="FE90" s="501"/>
      <c r="FF90" s="501"/>
      <c r="FG90" s="501"/>
      <c r="FH90" s="501"/>
      <c r="FI90" s="501"/>
    </row>
    <row r="91" spans="1:165" ht="25.9" customHeight="1" thickBot="1" x14ac:dyDescent="0.4">
      <c r="A91" s="1586"/>
      <c r="B91" s="1109" t="s">
        <v>214</v>
      </c>
      <c r="C91" s="1088"/>
      <c r="D91" s="1089">
        <v>0</v>
      </c>
      <c r="E91" s="1090">
        <v>88</v>
      </c>
      <c r="F91" s="514">
        <v>20</v>
      </c>
      <c r="G91" s="514"/>
      <c r="H91" s="1110"/>
      <c r="I91" s="514">
        <v>0</v>
      </c>
      <c r="J91" s="514"/>
      <c r="K91" s="514">
        <v>0</v>
      </c>
      <c r="L91" s="514">
        <v>0</v>
      </c>
      <c r="M91" s="1090"/>
      <c r="N91" s="514">
        <v>0</v>
      </c>
      <c r="O91" s="1090"/>
      <c r="P91" s="1090"/>
      <c r="Q91" s="1090"/>
      <c r="R91" s="1090"/>
      <c r="S91" s="274"/>
      <c r="T91" s="287"/>
      <c r="U91" s="87"/>
      <c r="V91" s="278"/>
      <c r="X91" s="278"/>
      <c r="Y91" s="287"/>
      <c r="AK91" s="533"/>
      <c r="AL91" s="535"/>
      <c r="AM91" s="501"/>
      <c r="AN91" s="501"/>
      <c r="AO91" s="501"/>
      <c r="AP91" s="501"/>
      <c r="AQ91" s="501"/>
      <c r="AR91" s="501"/>
      <c r="AS91" s="501"/>
      <c r="AT91" s="501"/>
      <c r="AU91" s="501"/>
      <c r="AV91" s="501"/>
      <c r="AW91" s="501"/>
      <c r="AX91" s="501"/>
      <c r="AY91" s="501"/>
      <c r="AZ91" s="501"/>
      <c r="BA91" s="501"/>
      <c r="BB91" s="501"/>
      <c r="BC91" s="501"/>
      <c r="BD91" s="501"/>
      <c r="BE91" s="501"/>
      <c r="BF91" s="501"/>
      <c r="BG91" s="501"/>
      <c r="BH91" s="501"/>
      <c r="BI91" s="501"/>
      <c r="BJ91" s="501"/>
      <c r="BK91" s="501"/>
      <c r="BL91" s="501"/>
      <c r="BM91" s="501"/>
      <c r="BN91" s="501"/>
      <c r="BO91" s="501"/>
      <c r="BP91" s="501"/>
      <c r="BQ91" s="501"/>
      <c r="BR91" s="501"/>
      <c r="BS91" s="501"/>
      <c r="BT91" s="501"/>
      <c r="BU91" s="501"/>
      <c r="BV91" s="501"/>
      <c r="BW91" s="501"/>
      <c r="BX91" s="501"/>
      <c r="BY91" s="501"/>
      <c r="BZ91" s="501"/>
      <c r="CA91" s="501"/>
      <c r="CB91" s="501"/>
      <c r="CC91" s="501"/>
      <c r="CD91" s="501"/>
      <c r="CE91" s="501"/>
      <c r="CF91" s="501"/>
      <c r="CG91" s="501"/>
      <c r="CH91" s="501"/>
      <c r="CI91" s="501"/>
      <c r="CJ91" s="501"/>
      <c r="CK91" s="501"/>
      <c r="CL91" s="501"/>
      <c r="CM91" s="501"/>
      <c r="CN91" s="501"/>
      <c r="CO91" s="501"/>
      <c r="CP91" s="501"/>
      <c r="CQ91" s="501"/>
      <c r="CR91" s="501"/>
      <c r="CS91" s="501"/>
      <c r="CT91" s="501"/>
      <c r="CU91" s="501"/>
      <c r="CV91" s="501"/>
      <c r="CW91" s="501"/>
      <c r="CX91" s="501"/>
      <c r="CY91" s="501"/>
      <c r="CZ91" s="501"/>
      <c r="DA91" s="501"/>
      <c r="DB91" s="501"/>
      <c r="DC91" s="501"/>
      <c r="DD91" s="501"/>
      <c r="DE91" s="501"/>
      <c r="DF91" s="501"/>
      <c r="DG91" s="501"/>
      <c r="DH91" s="501"/>
      <c r="DI91" s="501"/>
      <c r="DJ91" s="501"/>
      <c r="DK91" s="501"/>
      <c r="DL91" s="501"/>
      <c r="DM91" s="501"/>
      <c r="DN91" s="501"/>
      <c r="DO91" s="501"/>
      <c r="DP91" s="501"/>
      <c r="DQ91" s="501"/>
      <c r="DR91" s="501"/>
      <c r="DS91" s="501"/>
      <c r="DT91" s="501"/>
      <c r="DU91" s="501"/>
      <c r="DV91" s="501"/>
      <c r="DW91" s="501"/>
      <c r="DX91" s="501"/>
      <c r="DY91" s="501"/>
      <c r="DZ91" s="501"/>
      <c r="EA91" s="501"/>
      <c r="EB91" s="501"/>
      <c r="EC91" s="501"/>
      <c r="ED91" s="501"/>
      <c r="EE91" s="501"/>
      <c r="EF91" s="501"/>
      <c r="EG91" s="501"/>
      <c r="EH91" s="501"/>
      <c r="EI91" s="501"/>
      <c r="EJ91" s="501"/>
      <c r="EK91" s="501"/>
      <c r="EL91" s="501"/>
      <c r="EM91" s="501"/>
      <c r="EN91" s="501"/>
      <c r="EO91" s="501"/>
      <c r="EP91" s="501"/>
      <c r="EQ91" s="501"/>
      <c r="ER91" s="501"/>
      <c r="ES91" s="501"/>
      <c r="ET91" s="501"/>
      <c r="EU91" s="501"/>
      <c r="EV91" s="501"/>
      <c r="EW91" s="501"/>
      <c r="EX91" s="501"/>
      <c r="EY91" s="501"/>
      <c r="EZ91" s="501"/>
      <c r="FA91" s="501"/>
      <c r="FB91" s="501"/>
      <c r="FC91" s="501"/>
      <c r="FD91" s="501"/>
      <c r="FE91" s="501"/>
      <c r="FF91" s="501"/>
      <c r="FG91" s="501"/>
      <c r="FH91" s="501"/>
      <c r="FI91" s="501"/>
    </row>
    <row r="92" spans="1:165" ht="25.9" customHeight="1" thickBot="1" x14ac:dyDescent="0.4">
      <c r="A92" s="1098"/>
      <c r="B92" s="1109" t="s">
        <v>209</v>
      </c>
      <c r="C92" s="1088" t="s">
        <v>201</v>
      </c>
      <c r="D92" s="1089">
        <v>120</v>
      </c>
      <c r="E92" s="1090">
        <v>89</v>
      </c>
      <c r="F92" s="514">
        <v>16</v>
      </c>
      <c r="G92" s="514"/>
      <c r="H92" s="1110"/>
      <c r="I92" s="514">
        <v>4.6000000000000005</v>
      </c>
      <c r="J92" s="514"/>
      <c r="K92" s="514">
        <v>1.4000000000000001</v>
      </c>
      <c r="L92" s="514">
        <v>5</v>
      </c>
      <c r="M92" s="1090"/>
      <c r="N92" s="514">
        <v>0.5</v>
      </c>
      <c r="O92" s="1090"/>
      <c r="P92" s="1090"/>
      <c r="Q92" s="1090"/>
      <c r="R92" s="1090"/>
      <c r="S92" s="274"/>
      <c r="T92" s="287"/>
      <c r="U92" s="87"/>
      <c r="V92" s="278"/>
      <c r="X92" s="278"/>
      <c r="Y92" s="287"/>
      <c r="AK92" s="533"/>
      <c r="AL92" s="535"/>
      <c r="AM92" s="501"/>
      <c r="AN92" s="501"/>
      <c r="AO92" s="501"/>
      <c r="AP92" s="501"/>
      <c r="AQ92" s="501"/>
      <c r="AR92" s="501"/>
      <c r="AS92" s="501"/>
      <c r="AT92" s="501"/>
      <c r="AU92" s="501"/>
      <c r="AV92" s="501"/>
      <c r="AW92" s="501"/>
      <c r="AX92" s="501"/>
      <c r="AY92" s="501"/>
      <c r="AZ92" s="501"/>
      <c r="BA92" s="501"/>
      <c r="BB92" s="501"/>
      <c r="BC92" s="501"/>
      <c r="BD92" s="501"/>
      <c r="BE92" s="501"/>
      <c r="BF92" s="501"/>
      <c r="BG92" s="501"/>
      <c r="BH92" s="501"/>
      <c r="BI92" s="501"/>
      <c r="BJ92" s="501"/>
      <c r="BK92" s="501"/>
      <c r="BL92" s="501"/>
      <c r="BM92" s="501"/>
      <c r="BN92" s="501"/>
      <c r="BO92" s="501"/>
      <c r="BP92" s="501"/>
      <c r="BQ92" s="501"/>
      <c r="BR92" s="501"/>
      <c r="BS92" s="501"/>
      <c r="BT92" s="501"/>
      <c r="BU92" s="501"/>
      <c r="BV92" s="501"/>
      <c r="BW92" s="501"/>
      <c r="BX92" s="501"/>
      <c r="BY92" s="501"/>
      <c r="BZ92" s="501"/>
      <c r="CA92" s="501"/>
      <c r="CB92" s="501"/>
      <c r="CC92" s="501"/>
      <c r="CD92" s="501"/>
      <c r="CE92" s="501"/>
      <c r="CF92" s="501"/>
      <c r="CG92" s="501"/>
      <c r="CH92" s="501"/>
      <c r="CI92" s="501"/>
      <c r="CJ92" s="501"/>
      <c r="CK92" s="501"/>
      <c r="CL92" s="501"/>
      <c r="CM92" s="501"/>
      <c r="CN92" s="501"/>
      <c r="CO92" s="501"/>
      <c r="CP92" s="501"/>
      <c r="CQ92" s="501"/>
      <c r="CR92" s="501"/>
      <c r="CS92" s="501"/>
      <c r="CT92" s="501"/>
      <c r="CU92" s="501"/>
      <c r="CV92" s="501"/>
      <c r="CW92" s="501"/>
      <c r="CX92" s="501"/>
      <c r="CY92" s="501"/>
      <c r="CZ92" s="501"/>
      <c r="DA92" s="501"/>
      <c r="DB92" s="501"/>
      <c r="DC92" s="501"/>
      <c r="DD92" s="501"/>
      <c r="DE92" s="501"/>
      <c r="DF92" s="501"/>
      <c r="DG92" s="501"/>
      <c r="DH92" s="501"/>
      <c r="DI92" s="501"/>
      <c r="DJ92" s="501"/>
      <c r="DK92" s="501"/>
      <c r="DL92" s="501"/>
      <c r="DM92" s="501"/>
      <c r="DN92" s="501"/>
      <c r="DO92" s="501"/>
      <c r="DP92" s="501"/>
      <c r="DQ92" s="501"/>
      <c r="DR92" s="501"/>
      <c r="DS92" s="501"/>
      <c r="DT92" s="501"/>
      <c r="DU92" s="501"/>
      <c r="DV92" s="501"/>
      <c r="DW92" s="501"/>
      <c r="DX92" s="501"/>
      <c r="DY92" s="501"/>
      <c r="DZ92" s="501"/>
      <c r="EA92" s="501"/>
      <c r="EB92" s="501"/>
      <c r="EC92" s="501"/>
      <c r="ED92" s="501"/>
      <c r="EE92" s="501"/>
      <c r="EF92" s="501"/>
      <c r="EG92" s="501"/>
      <c r="EH92" s="501"/>
      <c r="EI92" s="501"/>
      <c r="EJ92" s="501"/>
      <c r="EK92" s="501"/>
      <c r="EL92" s="501"/>
      <c r="EM92" s="501"/>
      <c r="EN92" s="501"/>
      <c r="EO92" s="501"/>
      <c r="EP92" s="501"/>
      <c r="EQ92" s="501"/>
      <c r="ER92" s="501"/>
      <c r="ES92" s="501"/>
      <c r="ET92" s="501"/>
      <c r="EU92" s="501"/>
      <c r="EV92" s="501"/>
      <c r="EW92" s="501"/>
      <c r="EX92" s="501"/>
      <c r="EY92" s="501"/>
      <c r="EZ92" s="501"/>
      <c r="FA92" s="501"/>
      <c r="FB92" s="501"/>
      <c r="FC92" s="501"/>
      <c r="FD92" s="501"/>
      <c r="FE92" s="501"/>
      <c r="FF92" s="501"/>
      <c r="FG92" s="501"/>
      <c r="FH92" s="501"/>
      <c r="FI92" s="501"/>
    </row>
    <row r="93" spans="1:165" ht="25.9" customHeight="1" thickBot="1" x14ac:dyDescent="0.4">
      <c r="A93" s="1098"/>
      <c r="B93" s="1109" t="s">
        <v>210</v>
      </c>
      <c r="C93" s="1088"/>
      <c r="D93" s="1089">
        <v>120</v>
      </c>
      <c r="E93" s="1090">
        <v>90</v>
      </c>
      <c r="F93" s="514">
        <v>16</v>
      </c>
      <c r="G93" s="514"/>
      <c r="H93" s="1110"/>
      <c r="I93" s="514">
        <v>4.6000000000000005</v>
      </c>
      <c r="J93" s="514"/>
      <c r="K93" s="514">
        <v>1.4000000000000001</v>
      </c>
      <c r="L93" s="514">
        <v>5</v>
      </c>
      <c r="M93" s="1090"/>
      <c r="N93" s="514">
        <v>0.5</v>
      </c>
      <c r="O93" s="1090"/>
      <c r="P93" s="1090"/>
      <c r="Q93" s="1090"/>
      <c r="R93" s="1090"/>
      <c r="S93" s="274"/>
      <c r="T93" s="287"/>
      <c r="U93" s="87"/>
      <c r="V93" s="278"/>
      <c r="X93" s="278"/>
      <c r="Y93" s="287"/>
      <c r="AK93" s="533"/>
      <c r="AL93" s="535"/>
      <c r="AM93" s="501"/>
      <c r="AN93" s="501"/>
      <c r="AO93" s="501"/>
      <c r="AP93" s="501"/>
      <c r="AQ93" s="501"/>
      <c r="AR93" s="501"/>
      <c r="AS93" s="501"/>
      <c r="AT93" s="501"/>
      <c r="AU93" s="501"/>
      <c r="AV93" s="501"/>
      <c r="AW93" s="501"/>
      <c r="AX93" s="501"/>
      <c r="AY93" s="501"/>
      <c r="AZ93" s="501"/>
      <c r="BA93" s="501"/>
      <c r="BB93" s="501"/>
      <c r="BC93" s="501"/>
      <c r="BD93" s="501"/>
      <c r="BE93" s="501"/>
      <c r="BF93" s="501"/>
      <c r="BG93" s="501"/>
      <c r="BH93" s="501"/>
      <c r="BI93" s="501"/>
      <c r="BJ93" s="501"/>
      <c r="BK93" s="501"/>
      <c r="BL93" s="501"/>
      <c r="BM93" s="501"/>
      <c r="BN93" s="501"/>
      <c r="BO93" s="501"/>
      <c r="BP93" s="501"/>
      <c r="BQ93" s="501"/>
      <c r="BR93" s="501"/>
      <c r="BS93" s="501"/>
      <c r="BT93" s="501"/>
      <c r="BU93" s="501"/>
      <c r="BV93" s="501"/>
      <c r="BW93" s="501"/>
      <c r="BX93" s="501"/>
      <c r="BY93" s="501"/>
      <c r="BZ93" s="501"/>
      <c r="CA93" s="501"/>
      <c r="CB93" s="501"/>
      <c r="CC93" s="501"/>
      <c r="CD93" s="501"/>
      <c r="CE93" s="501"/>
      <c r="CF93" s="501"/>
      <c r="CG93" s="501"/>
      <c r="CH93" s="501"/>
      <c r="CI93" s="501"/>
      <c r="CJ93" s="501"/>
      <c r="CK93" s="501"/>
      <c r="CL93" s="501"/>
      <c r="CM93" s="501"/>
      <c r="CN93" s="501"/>
      <c r="CO93" s="501"/>
      <c r="CP93" s="501"/>
      <c r="CQ93" s="501"/>
      <c r="CR93" s="501"/>
      <c r="CS93" s="501"/>
      <c r="CT93" s="501"/>
      <c r="CU93" s="501"/>
      <c r="CV93" s="501"/>
      <c r="CW93" s="501"/>
      <c r="CX93" s="501"/>
      <c r="CY93" s="501"/>
      <c r="CZ93" s="501"/>
      <c r="DA93" s="501"/>
      <c r="DB93" s="501"/>
      <c r="DC93" s="501"/>
      <c r="DD93" s="501"/>
      <c r="DE93" s="501"/>
      <c r="DF93" s="501"/>
      <c r="DG93" s="501"/>
      <c r="DH93" s="501"/>
      <c r="DI93" s="501"/>
      <c r="DJ93" s="501"/>
      <c r="DK93" s="501"/>
      <c r="DL93" s="501"/>
      <c r="DM93" s="501"/>
      <c r="DN93" s="501"/>
      <c r="DO93" s="501"/>
      <c r="DP93" s="501"/>
      <c r="DQ93" s="501"/>
      <c r="DR93" s="501"/>
      <c r="DS93" s="501"/>
      <c r="DT93" s="501"/>
      <c r="DU93" s="501"/>
      <c r="DV93" s="501"/>
      <c r="DW93" s="501"/>
      <c r="DX93" s="501"/>
      <c r="DY93" s="501"/>
      <c r="DZ93" s="501"/>
      <c r="EA93" s="501"/>
      <c r="EB93" s="501"/>
      <c r="EC93" s="501"/>
      <c r="ED93" s="501"/>
      <c r="EE93" s="501"/>
      <c r="EF93" s="501"/>
      <c r="EG93" s="501"/>
      <c r="EH93" s="501"/>
      <c r="EI93" s="501"/>
      <c r="EJ93" s="501"/>
      <c r="EK93" s="501"/>
      <c r="EL93" s="501"/>
      <c r="EM93" s="501"/>
      <c r="EN93" s="501"/>
      <c r="EO93" s="501"/>
      <c r="EP93" s="501"/>
      <c r="EQ93" s="501"/>
      <c r="ER93" s="501"/>
      <c r="ES93" s="501"/>
      <c r="ET93" s="501"/>
      <c r="EU93" s="501"/>
      <c r="EV93" s="501"/>
      <c r="EW93" s="501"/>
      <c r="EX93" s="501"/>
      <c r="EY93" s="501"/>
      <c r="EZ93" s="501"/>
      <c r="FA93" s="501"/>
      <c r="FB93" s="501"/>
      <c r="FC93" s="501"/>
      <c r="FD93" s="501"/>
      <c r="FE93" s="501"/>
      <c r="FF93" s="501"/>
      <c r="FG93" s="501"/>
      <c r="FH93" s="501"/>
      <c r="FI93" s="501"/>
    </row>
    <row r="94" spans="1:165" ht="25.9" customHeight="1" thickBot="1" x14ac:dyDescent="0.4">
      <c r="A94" s="592"/>
      <c r="B94" s="1109" t="s">
        <v>211</v>
      </c>
      <c r="C94" s="1088"/>
      <c r="D94" s="1089"/>
      <c r="E94" s="1090">
        <v>91</v>
      </c>
      <c r="F94" s="514">
        <v>20</v>
      </c>
      <c r="G94" s="514"/>
      <c r="H94" s="1110"/>
      <c r="I94" s="514">
        <v>0</v>
      </c>
      <c r="J94" s="514"/>
      <c r="K94" s="514">
        <v>0</v>
      </c>
      <c r="L94" s="514">
        <v>0</v>
      </c>
      <c r="M94" s="1090"/>
      <c r="N94" s="514">
        <v>0</v>
      </c>
      <c r="O94" s="1090"/>
      <c r="P94" s="1090"/>
      <c r="Q94" s="1090"/>
      <c r="R94" s="1090"/>
      <c r="S94" s="274"/>
      <c r="T94" s="287"/>
      <c r="U94" s="87"/>
      <c r="V94" s="278"/>
      <c r="X94" s="278"/>
      <c r="Y94" s="287"/>
      <c r="AK94" s="533"/>
      <c r="AL94" s="535"/>
      <c r="AM94" s="501"/>
      <c r="AN94" s="501"/>
      <c r="AO94" s="501"/>
      <c r="AP94" s="501"/>
      <c r="AQ94" s="501"/>
      <c r="AR94" s="501"/>
      <c r="AS94" s="501"/>
      <c r="AT94" s="501"/>
      <c r="AU94" s="501"/>
      <c r="AV94" s="501"/>
      <c r="AW94" s="501"/>
      <c r="AX94" s="501"/>
      <c r="AY94" s="501"/>
      <c r="AZ94" s="501"/>
      <c r="BA94" s="501"/>
      <c r="BB94" s="501"/>
      <c r="BC94" s="501"/>
      <c r="BD94" s="501"/>
      <c r="BE94" s="501"/>
      <c r="BF94" s="501"/>
      <c r="BG94" s="501"/>
      <c r="BH94" s="501"/>
      <c r="BI94" s="501"/>
      <c r="BJ94" s="501"/>
      <c r="BK94" s="501"/>
      <c r="BL94" s="501"/>
      <c r="BM94" s="501"/>
      <c r="BN94" s="501"/>
      <c r="BO94" s="501"/>
      <c r="BP94" s="501"/>
      <c r="BQ94" s="501"/>
      <c r="BR94" s="501"/>
      <c r="BS94" s="501"/>
      <c r="BT94" s="501"/>
      <c r="BU94" s="501"/>
      <c r="BV94" s="501"/>
      <c r="BW94" s="501"/>
      <c r="BX94" s="501"/>
      <c r="BY94" s="501"/>
      <c r="BZ94" s="501"/>
      <c r="CA94" s="501"/>
      <c r="CB94" s="501"/>
      <c r="CC94" s="501"/>
      <c r="CD94" s="501"/>
      <c r="CE94" s="501"/>
      <c r="CF94" s="501"/>
      <c r="CG94" s="501"/>
      <c r="CH94" s="501"/>
      <c r="CI94" s="501"/>
      <c r="CJ94" s="501"/>
      <c r="CK94" s="501"/>
      <c r="CL94" s="501"/>
      <c r="CM94" s="501"/>
      <c r="CN94" s="501"/>
      <c r="CO94" s="501"/>
      <c r="CP94" s="501"/>
      <c r="CQ94" s="501"/>
      <c r="CR94" s="501"/>
      <c r="CS94" s="501"/>
      <c r="CT94" s="501"/>
      <c r="CU94" s="501"/>
      <c r="CV94" s="501"/>
      <c r="CW94" s="501"/>
      <c r="CX94" s="501"/>
      <c r="CY94" s="501"/>
      <c r="CZ94" s="501"/>
      <c r="DA94" s="501"/>
      <c r="DB94" s="501"/>
      <c r="DC94" s="501"/>
      <c r="DD94" s="501"/>
      <c r="DE94" s="501"/>
      <c r="DF94" s="501"/>
      <c r="DG94" s="501"/>
      <c r="DH94" s="501"/>
      <c r="DI94" s="501"/>
      <c r="DJ94" s="501"/>
      <c r="DK94" s="501"/>
      <c r="DL94" s="501"/>
      <c r="DM94" s="501"/>
      <c r="DN94" s="501"/>
      <c r="DO94" s="501"/>
      <c r="DP94" s="501"/>
      <c r="DQ94" s="501"/>
      <c r="DR94" s="501"/>
      <c r="DS94" s="501"/>
      <c r="DT94" s="501"/>
      <c r="DU94" s="501"/>
      <c r="DV94" s="501"/>
      <c r="DW94" s="501"/>
      <c r="DX94" s="501"/>
      <c r="DY94" s="501"/>
      <c r="DZ94" s="501"/>
      <c r="EA94" s="501"/>
      <c r="EB94" s="501"/>
      <c r="EC94" s="501"/>
      <c r="ED94" s="501"/>
      <c r="EE94" s="501"/>
      <c r="EF94" s="501"/>
      <c r="EG94" s="501"/>
      <c r="EH94" s="501"/>
      <c r="EI94" s="501"/>
      <c r="EJ94" s="501"/>
      <c r="EK94" s="501"/>
      <c r="EL94" s="501"/>
      <c r="EM94" s="501"/>
      <c r="EN94" s="501"/>
      <c r="EO94" s="501"/>
      <c r="EP94" s="501"/>
      <c r="EQ94" s="501"/>
      <c r="ER94" s="501"/>
      <c r="ES94" s="501"/>
      <c r="ET94" s="501"/>
      <c r="EU94" s="501"/>
      <c r="EV94" s="501"/>
      <c r="EW94" s="501"/>
      <c r="EX94" s="501"/>
      <c r="EY94" s="501"/>
      <c r="EZ94" s="501"/>
      <c r="FA94" s="501"/>
      <c r="FB94" s="501"/>
      <c r="FC94" s="501"/>
      <c r="FD94" s="501"/>
      <c r="FE94" s="501"/>
      <c r="FF94" s="501"/>
      <c r="FG94" s="501"/>
      <c r="FH94" s="501"/>
      <c r="FI94" s="501"/>
    </row>
    <row r="95" spans="1:165" ht="25.9" customHeight="1" thickBot="1" x14ac:dyDescent="0.4">
      <c r="A95" s="592"/>
      <c r="B95" s="1109" t="s">
        <v>212</v>
      </c>
      <c r="C95" s="1088"/>
      <c r="D95" s="1089"/>
      <c r="E95" s="1090">
        <v>92</v>
      </c>
      <c r="F95" s="514">
        <v>20</v>
      </c>
      <c r="G95" s="514"/>
      <c r="H95" s="1110"/>
      <c r="I95" s="514">
        <v>0</v>
      </c>
      <c r="J95" s="514"/>
      <c r="K95" s="514">
        <v>0</v>
      </c>
      <c r="L95" s="514">
        <v>0</v>
      </c>
      <c r="M95" s="1090"/>
      <c r="N95" s="514">
        <v>0</v>
      </c>
      <c r="O95" s="1090"/>
      <c r="P95" s="1090"/>
      <c r="Q95" s="1090"/>
      <c r="R95" s="1090"/>
      <c r="S95" s="274"/>
      <c r="T95" s="287"/>
      <c r="U95" s="87"/>
      <c r="V95" s="278"/>
      <c r="X95" s="278"/>
      <c r="Y95" s="287"/>
      <c r="AK95" s="533"/>
      <c r="AL95" s="535"/>
      <c r="AM95" s="501"/>
      <c r="AN95" s="501"/>
      <c r="AO95" s="501"/>
      <c r="AP95" s="501"/>
      <c r="AQ95" s="501"/>
      <c r="AR95" s="501"/>
      <c r="AS95" s="501"/>
      <c r="AT95" s="501"/>
      <c r="AU95" s="501"/>
      <c r="AV95" s="501"/>
      <c r="AW95" s="501"/>
      <c r="AX95" s="501"/>
      <c r="AY95" s="501"/>
      <c r="AZ95" s="501"/>
      <c r="BA95" s="501"/>
      <c r="BB95" s="501"/>
      <c r="BC95" s="501"/>
      <c r="BD95" s="501"/>
      <c r="BE95" s="501"/>
      <c r="BF95" s="501"/>
      <c r="BG95" s="501"/>
      <c r="BH95" s="501"/>
      <c r="BI95" s="501"/>
      <c r="BJ95" s="501"/>
      <c r="BK95" s="501"/>
      <c r="BL95" s="501"/>
      <c r="BM95" s="501"/>
      <c r="BN95" s="501"/>
      <c r="BO95" s="501"/>
      <c r="BP95" s="501"/>
      <c r="BQ95" s="501"/>
      <c r="BR95" s="501"/>
      <c r="BS95" s="501"/>
      <c r="BT95" s="501"/>
      <c r="BU95" s="501"/>
      <c r="BV95" s="501"/>
      <c r="BW95" s="501"/>
      <c r="BX95" s="501"/>
      <c r="BY95" s="501"/>
      <c r="BZ95" s="501"/>
      <c r="CA95" s="501"/>
      <c r="CB95" s="501"/>
      <c r="CC95" s="501"/>
      <c r="CD95" s="501"/>
      <c r="CE95" s="501"/>
      <c r="CF95" s="501"/>
      <c r="CG95" s="501"/>
      <c r="CH95" s="501"/>
      <c r="CI95" s="501"/>
      <c r="CJ95" s="501"/>
      <c r="CK95" s="501"/>
      <c r="CL95" s="501"/>
      <c r="CM95" s="501"/>
      <c r="CN95" s="501"/>
      <c r="CO95" s="501"/>
      <c r="CP95" s="501"/>
      <c r="CQ95" s="501"/>
      <c r="CR95" s="501"/>
      <c r="CS95" s="501"/>
      <c r="CT95" s="501"/>
      <c r="CU95" s="501"/>
      <c r="CV95" s="501"/>
      <c r="CW95" s="501"/>
      <c r="CX95" s="501"/>
      <c r="CY95" s="501"/>
      <c r="CZ95" s="501"/>
      <c r="DA95" s="501"/>
      <c r="DB95" s="501"/>
      <c r="DC95" s="501"/>
      <c r="DD95" s="501"/>
      <c r="DE95" s="501"/>
      <c r="DF95" s="501"/>
      <c r="DG95" s="501"/>
      <c r="DH95" s="501"/>
      <c r="DI95" s="501"/>
      <c r="DJ95" s="501"/>
      <c r="DK95" s="501"/>
      <c r="DL95" s="501"/>
      <c r="DM95" s="501"/>
      <c r="DN95" s="501"/>
      <c r="DO95" s="501"/>
      <c r="DP95" s="501"/>
      <c r="DQ95" s="501"/>
      <c r="DR95" s="501"/>
      <c r="DS95" s="501"/>
      <c r="DT95" s="501"/>
      <c r="DU95" s="501"/>
      <c r="DV95" s="501"/>
      <c r="DW95" s="501"/>
      <c r="DX95" s="501"/>
      <c r="DY95" s="501"/>
      <c r="DZ95" s="501"/>
      <c r="EA95" s="501"/>
      <c r="EB95" s="501"/>
      <c r="EC95" s="501"/>
      <c r="ED95" s="501"/>
      <c r="EE95" s="501"/>
      <c r="EF95" s="501"/>
      <c r="EG95" s="501"/>
      <c r="EH95" s="501"/>
      <c r="EI95" s="501"/>
      <c r="EJ95" s="501"/>
      <c r="EK95" s="501"/>
      <c r="EL95" s="501"/>
      <c r="EM95" s="501"/>
      <c r="EN95" s="501"/>
      <c r="EO95" s="501"/>
      <c r="EP95" s="501"/>
      <c r="EQ95" s="501"/>
      <c r="ER95" s="501"/>
      <c r="ES95" s="501"/>
      <c r="ET95" s="501"/>
      <c r="EU95" s="501"/>
      <c r="EV95" s="501"/>
      <c r="EW95" s="501"/>
      <c r="EX95" s="501"/>
      <c r="EY95" s="501"/>
      <c r="EZ95" s="501"/>
      <c r="FA95" s="501"/>
      <c r="FB95" s="501"/>
      <c r="FC95" s="501"/>
      <c r="FD95" s="501"/>
      <c r="FE95" s="501"/>
      <c r="FF95" s="501"/>
      <c r="FG95" s="501"/>
      <c r="FH95" s="501"/>
      <c r="FI95" s="501"/>
    </row>
    <row r="96" spans="1:165" ht="25.9" customHeight="1" thickBot="1" x14ac:dyDescent="0.4">
      <c r="A96" s="1582" t="s">
        <v>897</v>
      </c>
      <c r="B96" s="1118" t="s">
        <v>898</v>
      </c>
      <c r="C96" s="1124" t="s">
        <v>897</v>
      </c>
      <c r="D96" s="1119">
        <v>168.32044513843331</v>
      </c>
      <c r="E96" s="1090">
        <v>93</v>
      </c>
      <c r="F96" s="1090">
        <v>7</v>
      </c>
      <c r="G96" s="1090"/>
      <c r="H96" s="1090"/>
      <c r="I96" s="1090">
        <v>2.8</v>
      </c>
      <c r="J96" s="1090"/>
      <c r="K96" s="1120">
        <v>1.03</v>
      </c>
      <c r="L96" s="1120">
        <v>3.61</v>
      </c>
      <c r="M96" s="1120"/>
      <c r="N96" s="1120">
        <v>0.2</v>
      </c>
      <c r="O96" s="1121"/>
      <c r="P96" s="1121"/>
      <c r="Q96" s="1121"/>
      <c r="R96" s="1093"/>
      <c r="S96" s="501"/>
      <c r="T96" s="504"/>
      <c r="U96" s="504"/>
      <c r="V96" s="501"/>
      <c r="W96" s="501"/>
      <c r="X96" s="501"/>
      <c r="Y96" s="501"/>
      <c r="Z96" s="501"/>
      <c r="AA96" s="501"/>
      <c r="AB96" s="501"/>
      <c r="AC96" s="501"/>
      <c r="AD96" s="501"/>
      <c r="AE96" s="501"/>
      <c r="AF96" s="501"/>
      <c r="AG96" s="501"/>
      <c r="AH96" s="501"/>
      <c r="AI96" s="501"/>
      <c r="AJ96" s="501"/>
      <c r="AK96" s="501"/>
      <c r="AL96" s="501"/>
      <c r="AM96" s="501"/>
      <c r="AN96" s="501"/>
      <c r="AO96" s="501"/>
      <c r="AP96" s="501"/>
      <c r="AQ96" s="501"/>
      <c r="AR96" s="501"/>
      <c r="AS96" s="501"/>
      <c r="AT96" s="501"/>
      <c r="AU96" s="501"/>
      <c r="AV96" s="501"/>
      <c r="AW96" s="501"/>
      <c r="AX96" s="501"/>
      <c r="AY96" s="501"/>
      <c r="AZ96" s="501"/>
      <c r="BA96" s="501"/>
      <c r="BB96" s="501"/>
      <c r="BC96" s="501"/>
      <c r="BD96" s="501"/>
      <c r="BE96" s="501"/>
      <c r="BF96" s="501"/>
      <c r="BG96" s="501"/>
      <c r="BH96" s="501"/>
      <c r="BI96" s="501"/>
      <c r="BJ96" s="501"/>
      <c r="BK96" s="501"/>
      <c r="BL96" s="501"/>
      <c r="BM96" s="501"/>
      <c r="BN96" s="501"/>
      <c r="BO96" s="501"/>
      <c r="BP96" s="501"/>
      <c r="BQ96" s="501"/>
      <c r="BR96" s="501"/>
      <c r="BS96" s="501"/>
      <c r="BT96" s="501"/>
      <c r="BU96" s="501"/>
      <c r="BV96" s="501"/>
      <c r="BW96" s="501"/>
      <c r="BX96" s="501"/>
      <c r="BY96" s="501"/>
      <c r="BZ96" s="501"/>
      <c r="CA96" s="501"/>
      <c r="CB96" s="501"/>
      <c r="CC96" s="501"/>
      <c r="CD96" s="501"/>
      <c r="CE96" s="501"/>
      <c r="CF96" s="501"/>
      <c r="CG96" s="501"/>
      <c r="CH96" s="501"/>
      <c r="CI96" s="501"/>
      <c r="CJ96" s="501"/>
      <c r="CK96" s="501"/>
      <c r="CL96" s="501"/>
      <c r="CM96" s="501"/>
      <c r="CN96" s="501"/>
      <c r="CO96" s="501"/>
      <c r="CP96" s="501"/>
      <c r="CQ96" s="501"/>
      <c r="CR96" s="501"/>
      <c r="CS96" s="501"/>
      <c r="CT96" s="501"/>
      <c r="CU96" s="501"/>
      <c r="CV96" s="501"/>
      <c r="CW96" s="501"/>
      <c r="CX96" s="501"/>
      <c r="CY96" s="501"/>
      <c r="CZ96" s="501"/>
      <c r="DA96" s="501"/>
      <c r="DB96" s="501"/>
      <c r="DC96" s="501"/>
      <c r="DD96" s="501"/>
      <c r="DE96" s="501"/>
      <c r="DF96" s="501"/>
      <c r="DG96" s="501"/>
      <c r="DH96" s="501"/>
      <c r="DI96" s="501"/>
      <c r="DJ96" s="501"/>
      <c r="DK96" s="501"/>
      <c r="DL96" s="501"/>
      <c r="DM96" s="501"/>
      <c r="DN96" s="501"/>
      <c r="DO96" s="501"/>
      <c r="DP96" s="501"/>
      <c r="DQ96" s="501"/>
      <c r="DR96" s="501"/>
      <c r="DS96" s="501"/>
      <c r="DT96" s="501"/>
      <c r="DU96" s="501"/>
      <c r="DV96" s="501"/>
      <c r="DW96" s="501"/>
      <c r="DX96" s="501"/>
      <c r="DY96" s="501"/>
      <c r="DZ96" s="501"/>
      <c r="EA96" s="501"/>
      <c r="EB96" s="501"/>
      <c r="EC96" s="501"/>
      <c r="ED96" s="501"/>
      <c r="EE96" s="501"/>
      <c r="EF96" s="501"/>
      <c r="EG96" s="501"/>
      <c r="EH96" s="501"/>
      <c r="EI96" s="501"/>
      <c r="EJ96" s="501"/>
      <c r="EK96" s="501"/>
      <c r="EL96" s="501"/>
      <c r="EM96" s="501"/>
      <c r="EN96" s="501"/>
      <c r="EO96" s="501"/>
      <c r="EP96" s="501"/>
      <c r="EQ96" s="501"/>
      <c r="ER96" s="501"/>
      <c r="ES96" s="501"/>
      <c r="ET96" s="501"/>
      <c r="EU96" s="501"/>
      <c r="EV96" s="501"/>
      <c r="EW96" s="501"/>
      <c r="EX96" s="501"/>
      <c r="EY96" s="501"/>
      <c r="EZ96" s="501"/>
      <c r="FA96" s="501"/>
      <c r="FB96" s="501"/>
      <c r="FC96" s="501"/>
      <c r="FD96" s="501"/>
      <c r="FE96" s="501"/>
      <c r="FF96" s="501"/>
      <c r="FG96" s="501"/>
      <c r="FH96" s="501"/>
      <c r="FI96" s="501"/>
    </row>
    <row r="97" spans="1:165" ht="25.9" customHeight="1" thickBot="1" x14ac:dyDescent="0.4">
      <c r="A97" s="1582"/>
      <c r="B97" s="1118" t="s">
        <v>899</v>
      </c>
      <c r="C97" s="1124" t="s">
        <v>897</v>
      </c>
      <c r="D97" s="1119">
        <v>101.6888986652055</v>
      </c>
      <c r="E97" s="1090">
        <v>94</v>
      </c>
      <c r="F97" s="1090">
        <v>9</v>
      </c>
      <c r="G97" s="1090"/>
      <c r="H97" s="1090"/>
      <c r="I97" s="1090">
        <v>4.5</v>
      </c>
      <c r="J97" s="1090"/>
      <c r="K97" s="1120">
        <v>1.49</v>
      </c>
      <c r="L97" s="1120">
        <v>4.58</v>
      </c>
      <c r="M97" s="1120"/>
      <c r="N97" s="1120">
        <v>0.33</v>
      </c>
      <c r="O97" s="1121"/>
      <c r="P97" s="1121"/>
      <c r="Q97" s="1121"/>
      <c r="R97" s="1093"/>
      <c r="S97" s="501"/>
      <c r="T97" s="504"/>
      <c r="U97" s="504"/>
      <c r="V97" s="501"/>
      <c r="W97" s="501"/>
      <c r="X97" s="501"/>
      <c r="Y97" s="501"/>
      <c r="Z97" s="501"/>
      <c r="AA97" s="501"/>
      <c r="AB97" s="501"/>
      <c r="AC97" s="501"/>
      <c r="AD97" s="501"/>
      <c r="AE97" s="501"/>
      <c r="AF97" s="501"/>
      <c r="AG97" s="501"/>
      <c r="AH97" s="501"/>
      <c r="AI97" s="501"/>
      <c r="AJ97" s="501"/>
      <c r="AK97" s="501"/>
      <c r="AL97" s="501"/>
      <c r="AM97" s="501"/>
      <c r="AN97" s="501"/>
      <c r="AO97" s="501"/>
      <c r="AP97" s="501"/>
      <c r="AQ97" s="501"/>
      <c r="AR97" s="501"/>
      <c r="AS97" s="501"/>
      <c r="AT97" s="501"/>
      <c r="AU97" s="501"/>
      <c r="AV97" s="501"/>
      <c r="AW97" s="501"/>
      <c r="AX97" s="501"/>
      <c r="AY97" s="501"/>
      <c r="AZ97" s="501"/>
      <c r="BA97" s="501"/>
      <c r="BB97" s="501"/>
      <c r="BC97" s="501"/>
      <c r="BD97" s="501"/>
      <c r="BE97" s="501"/>
      <c r="BF97" s="501"/>
      <c r="BG97" s="501"/>
      <c r="BH97" s="501"/>
      <c r="BI97" s="501"/>
      <c r="BJ97" s="501"/>
      <c r="BK97" s="501"/>
      <c r="BL97" s="501"/>
      <c r="BM97" s="501"/>
      <c r="BN97" s="501"/>
      <c r="BO97" s="501"/>
      <c r="BP97" s="501"/>
      <c r="BQ97" s="501"/>
      <c r="BR97" s="501"/>
      <c r="BS97" s="501"/>
      <c r="BT97" s="501"/>
      <c r="BU97" s="501"/>
      <c r="BV97" s="501"/>
      <c r="BW97" s="501"/>
      <c r="BX97" s="501"/>
      <c r="BY97" s="501"/>
      <c r="BZ97" s="501"/>
      <c r="CA97" s="501"/>
      <c r="CB97" s="501"/>
      <c r="CC97" s="501"/>
      <c r="CD97" s="501"/>
      <c r="CE97" s="501"/>
      <c r="CF97" s="501"/>
      <c r="CG97" s="501"/>
      <c r="CH97" s="501"/>
      <c r="CI97" s="501"/>
      <c r="CJ97" s="501"/>
      <c r="CK97" s="501"/>
      <c r="CL97" s="501"/>
      <c r="CM97" s="501"/>
      <c r="CN97" s="501"/>
      <c r="CO97" s="501"/>
      <c r="CP97" s="501"/>
      <c r="CQ97" s="501"/>
      <c r="CR97" s="501"/>
      <c r="CS97" s="501"/>
      <c r="CT97" s="501"/>
      <c r="CU97" s="501"/>
      <c r="CV97" s="501"/>
      <c r="CW97" s="501"/>
      <c r="CX97" s="501"/>
      <c r="CY97" s="501"/>
      <c r="CZ97" s="501"/>
      <c r="DA97" s="501"/>
      <c r="DB97" s="501"/>
      <c r="DC97" s="501"/>
      <c r="DD97" s="501"/>
      <c r="DE97" s="501"/>
      <c r="DF97" s="501"/>
      <c r="DG97" s="501"/>
      <c r="DH97" s="501"/>
      <c r="DI97" s="501"/>
      <c r="DJ97" s="501"/>
      <c r="DK97" s="501"/>
      <c r="DL97" s="501"/>
      <c r="DM97" s="501"/>
      <c r="DN97" s="501"/>
      <c r="DO97" s="501"/>
      <c r="DP97" s="501"/>
      <c r="DQ97" s="501"/>
      <c r="DR97" s="501"/>
      <c r="DS97" s="501"/>
      <c r="DT97" s="501"/>
      <c r="DU97" s="501"/>
      <c r="DV97" s="501"/>
      <c r="DW97" s="501"/>
      <c r="DX97" s="501"/>
      <c r="DY97" s="501"/>
      <c r="DZ97" s="501"/>
      <c r="EA97" s="501"/>
      <c r="EB97" s="501"/>
      <c r="EC97" s="501"/>
      <c r="ED97" s="501"/>
      <c r="EE97" s="501"/>
      <c r="EF97" s="501"/>
      <c r="EG97" s="501"/>
      <c r="EH97" s="501"/>
      <c r="EI97" s="501"/>
      <c r="EJ97" s="501"/>
      <c r="EK97" s="501"/>
      <c r="EL97" s="501"/>
      <c r="EM97" s="501"/>
      <c r="EN97" s="501"/>
      <c r="EO97" s="501"/>
      <c r="EP97" s="501"/>
      <c r="EQ97" s="501"/>
      <c r="ER97" s="501"/>
      <c r="ES97" s="501"/>
      <c r="ET97" s="501"/>
      <c r="EU97" s="501"/>
      <c r="EV97" s="501"/>
      <c r="EW97" s="501"/>
      <c r="EX97" s="501"/>
      <c r="EY97" s="501"/>
      <c r="EZ97" s="501"/>
      <c r="FA97" s="501"/>
      <c r="FB97" s="501"/>
      <c r="FC97" s="501"/>
      <c r="FD97" s="501"/>
      <c r="FE97" s="501"/>
      <c r="FF97" s="501"/>
      <c r="FG97" s="501"/>
      <c r="FH97" s="501"/>
      <c r="FI97" s="501"/>
    </row>
    <row r="98" spans="1:165" ht="25.9" customHeight="1" thickBot="1" x14ac:dyDescent="0.4">
      <c r="A98" s="1582"/>
      <c r="B98" s="1118" t="s">
        <v>332</v>
      </c>
      <c r="C98" s="1124" t="s">
        <v>897</v>
      </c>
      <c r="D98" s="1119">
        <v>76.806751192913396</v>
      </c>
      <c r="E98" s="1090">
        <v>95</v>
      </c>
      <c r="F98" s="1090">
        <v>8</v>
      </c>
      <c r="G98" s="1090"/>
      <c r="H98" s="1090"/>
      <c r="I98" s="1090">
        <v>2.5</v>
      </c>
      <c r="J98" s="1090"/>
      <c r="K98" s="1120">
        <v>0.92</v>
      </c>
      <c r="L98" s="1120">
        <v>3.01</v>
      </c>
      <c r="M98" s="1120"/>
      <c r="N98" s="1120">
        <v>0.41</v>
      </c>
      <c r="O98" s="1121"/>
      <c r="P98" s="1121"/>
      <c r="Q98" s="1121"/>
      <c r="R98" s="1093"/>
      <c r="S98" s="501"/>
      <c r="T98" s="504"/>
      <c r="U98" s="504"/>
      <c r="V98" s="501"/>
      <c r="W98" s="501"/>
      <c r="X98" s="501"/>
      <c r="Y98" s="501"/>
      <c r="Z98" s="501"/>
      <c r="AA98" s="501"/>
      <c r="AB98" s="501"/>
      <c r="AC98" s="501"/>
      <c r="AD98" s="501"/>
      <c r="AE98" s="501"/>
      <c r="AF98" s="501"/>
      <c r="AG98" s="501"/>
      <c r="AH98" s="501"/>
      <c r="AI98" s="501"/>
      <c r="AJ98" s="501"/>
      <c r="AK98" s="501"/>
      <c r="AL98" s="501"/>
      <c r="AM98" s="501"/>
      <c r="AN98" s="501"/>
      <c r="AO98" s="501"/>
      <c r="AP98" s="501"/>
      <c r="AQ98" s="501"/>
      <c r="AR98" s="501"/>
      <c r="AS98" s="501"/>
      <c r="AT98" s="501"/>
      <c r="AU98" s="501"/>
      <c r="AV98" s="501"/>
      <c r="AW98" s="501"/>
      <c r="AX98" s="501"/>
      <c r="AY98" s="501"/>
      <c r="AZ98" s="501"/>
      <c r="BA98" s="501"/>
      <c r="BB98" s="501"/>
      <c r="BC98" s="501"/>
      <c r="BD98" s="501"/>
      <c r="BE98" s="501"/>
      <c r="BF98" s="501"/>
      <c r="BG98" s="501"/>
      <c r="BH98" s="501"/>
      <c r="BI98" s="501"/>
      <c r="BJ98" s="501"/>
      <c r="BK98" s="501"/>
      <c r="BL98" s="501"/>
      <c r="BM98" s="501"/>
      <c r="BN98" s="501"/>
      <c r="BO98" s="501"/>
      <c r="BP98" s="501"/>
      <c r="BQ98" s="501"/>
      <c r="BR98" s="501"/>
      <c r="BS98" s="501"/>
      <c r="BT98" s="501"/>
      <c r="BU98" s="501"/>
      <c r="BV98" s="501"/>
      <c r="BW98" s="501"/>
      <c r="BX98" s="501"/>
      <c r="BY98" s="501"/>
      <c r="BZ98" s="501"/>
      <c r="CA98" s="501"/>
      <c r="CB98" s="501"/>
      <c r="CC98" s="501"/>
      <c r="CD98" s="501"/>
      <c r="CE98" s="501"/>
      <c r="CF98" s="501"/>
      <c r="CG98" s="501"/>
      <c r="CH98" s="501"/>
      <c r="CI98" s="501"/>
      <c r="CJ98" s="501"/>
      <c r="CK98" s="501"/>
      <c r="CL98" s="501"/>
      <c r="CM98" s="501"/>
      <c r="CN98" s="501"/>
      <c r="CO98" s="501"/>
      <c r="CP98" s="501"/>
      <c r="CQ98" s="501"/>
      <c r="CR98" s="501"/>
      <c r="CS98" s="501"/>
      <c r="CT98" s="501"/>
      <c r="CU98" s="501"/>
      <c r="CV98" s="501"/>
      <c r="CW98" s="501"/>
      <c r="CX98" s="501"/>
      <c r="CY98" s="501"/>
      <c r="CZ98" s="501"/>
      <c r="DA98" s="501"/>
      <c r="DB98" s="501"/>
      <c r="DC98" s="501"/>
      <c r="DD98" s="501"/>
      <c r="DE98" s="501"/>
      <c r="DF98" s="501"/>
      <c r="DG98" s="501"/>
      <c r="DH98" s="501"/>
      <c r="DI98" s="501"/>
      <c r="DJ98" s="501"/>
      <c r="DK98" s="501"/>
      <c r="DL98" s="501"/>
      <c r="DM98" s="501"/>
      <c r="DN98" s="501"/>
      <c r="DO98" s="501"/>
      <c r="DP98" s="501"/>
      <c r="DQ98" s="501"/>
      <c r="DR98" s="501"/>
      <c r="DS98" s="501"/>
      <c r="DT98" s="501"/>
      <c r="DU98" s="501"/>
      <c r="DV98" s="501"/>
      <c r="DW98" s="501"/>
      <c r="DX98" s="501"/>
      <c r="DY98" s="501"/>
      <c r="DZ98" s="501"/>
      <c r="EA98" s="501"/>
      <c r="EB98" s="501"/>
      <c r="EC98" s="501"/>
      <c r="ED98" s="501"/>
      <c r="EE98" s="501"/>
      <c r="EF98" s="501"/>
      <c r="EG98" s="501"/>
      <c r="EH98" s="501"/>
      <c r="EI98" s="501"/>
      <c r="EJ98" s="501"/>
      <c r="EK98" s="501"/>
      <c r="EL98" s="501"/>
      <c r="EM98" s="501"/>
      <c r="EN98" s="501"/>
      <c r="EO98" s="501"/>
      <c r="EP98" s="501"/>
      <c r="EQ98" s="501"/>
      <c r="ER98" s="501"/>
      <c r="ES98" s="501"/>
      <c r="ET98" s="501"/>
      <c r="EU98" s="501"/>
      <c r="EV98" s="501"/>
      <c r="EW98" s="501"/>
      <c r="EX98" s="501"/>
      <c r="EY98" s="501"/>
      <c r="EZ98" s="501"/>
      <c r="FA98" s="501"/>
      <c r="FB98" s="501"/>
      <c r="FC98" s="501"/>
      <c r="FD98" s="501"/>
      <c r="FE98" s="501"/>
      <c r="FF98" s="501"/>
      <c r="FG98" s="501"/>
      <c r="FH98" s="501"/>
      <c r="FI98" s="501"/>
    </row>
    <row r="99" spans="1:165" ht="25.9" customHeight="1" thickBot="1" x14ac:dyDescent="0.4">
      <c r="A99" s="1582"/>
      <c r="B99" s="1118" t="s">
        <v>900</v>
      </c>
      <c r="C99" s="1124" t="s">
        <v>897</v>
      </c>
      <c r="D99" s="1119">
        <v>229.48346596182643</v>
      </c>
      <c r="E99" s="1090">
        <v>96</v>
      </c>
      <c r="F99" s="1090">
        <v>24</v>
      </c>
      <c r="G99" s="1090"/>
      <c r="H99" s="1090"/>
      <c r="I99" s="1090">
        <v>2.5</v>
      </c>
      <c r="J99" s="1090"/>
      <c r="K99" s="1120">
        <v>1.21</v>
      </c>
      <c r="L99" s="1120">
        <v>5.42</v>
      </c>
      <c r="M99" s="1120"/>
      <c r="N99" s="1120">
        <v>0.66</v>
      </c>
      <c r="O99" s="1121"/>
      <c r="P99" s="1121"/>
      <c r="Q99" s="1121"/>
      <c r="R99" s="1093"/>
      <c r="S99" s="501"/>
      <c r="T99" s="504"/>
      <c r="U99" s="504"/>
      <c r="V99" s="501"/>
      <c r="W99" s="501"/>
      <c r="X99" s="501"/>
      <c r="Y99" s="501"/>
      <c r="Z99" s="501"/>
      <c r="AA99" s="501"/>
      <c r="AB99" s="501"/>
      <c r="AC99" s="501"/>
      <c r="AD99" s="501"/>
      <c r="AE99" s="501"/>
      <c r="AF99" s="501"/>
      <c r="AG99" s="501"/>
      <c r="AH99" s="501"/>
      <c r="AI99" s="501"/>
      <c r="AJ99" s="501"/>
      <c r="AK99" s="501"/>
      <c r="AL99" s="501"/>
      <c r="AM99" s="501"/>
      <c r="AN99" s="501"/>
      <c r="AO99" s="501"/>
      <c r="AP99" s="501"/>
      <c r="AQ99" s="501"/>
      <c r="AR99" s="501"/>
      <c r="AS99" s="501"/>
      <c r="AT99" s="501"/>
      <c r="AU99" s="501"/>
      <c r="AV99" s="501"/>
      <c r="AW99" s="501"/>
      <c r="AX99" s="501"/>
      <c r="AY99" s="501"/>
      <c r="AZ99" s="501"/>
      <c r="BA99" s="501"/>
      <c r="BB99" s="501"/>
      <c r="BC99" s="501"/>
      <c r="BD99" s="501"/>
      <c r="BE99" s="501"/>
      <c r="BF99" s="501"/>
      <c r="BG99" s="501"/>
      <c r="BH99" s="501"/>
      <c r="BI99" s="501"/>
      <c r="BJ99" s="501"/>
      <c r="BK99" s="501"/>
      <c r="BL99" s="501"/>
      <c r="BM99" s="501"/>
      <c r="BN99" s="501"/>
      <c r="BO99" s="501"/>
      <c r="BP99" s="501"/>
      <c r="BQ99" s="501"/>
      <c r="BR99" s="501"/>
      <c r="BS99" s="501"/>
      <c r="BT99" s="501"/>
      <c r="BU99" s="501"/>
      <c r="BV99" s="501"/>
      <c r="BW99" s="501"/>
      <c r="BX99" s="501"/>
      <c r="BY99" s="501"/>
      <c r="BZ99" s="501"/>
      <c r="CA99" s="501"/>
      <c r="CB99" s="501"/>
      <c r="CC99" s="501"/>
      <c r="CD99" s="501"/>
      <c r="CE99" s="501"/>
      <c r="CF99" s="501"/>
      <c r="CG99" s="501"/>
      <c r="CH99" s="501"/>
      <c r="CI99" s="501"/>
      <c r="CJ99" s="501"/>
      <c r="CK99" s="501"/>
      <c r="CL99" s="501"/>
      <c r="CM99" s="501"/>
      <c r="CN99" s="501"/>
      <c r="CO99" s="501"/>
      <c r="CP99" s="501"/>
      <c r="CQ99" s="501"/>
      <c r="CR99" s="501"/>
      <c r="CS99" s="501"/>
      <c r="CT99" s="501"/>
      <c r="CU99" s="501"/>
      <c r="CV99" s="501"/>
      <c r="CW99" s="501"/>
      <c r="CX99" s="501"/>
      <c r="CY99" s="501"/>
      <c r="CZ99" s="501"/>
      <c r="DA99" s="501"/>
      <c r="DB99" s="501"/>
      <c r="DC99" s="501"/>
      <c r="DD99" s="501"/>
      <c r="DE99" s="501"/>
      <c r="DF99" s="501"/>
      <c r="DG99" s="501"/>
      <c r="DH99" s="501"/>
      <c r="DI99" s="501"/>
      <c r="DJ99" s="501"/>
      <c r="DK99" s="501"/>
      <c r="DL99" s="501"/>
      <c r="DM99" s="501"/>
      <c r="DN99" s="501"/>
      <c r="DO99" s="501"/>
      <c r="DP99" s="501"/>
      <c r="DQ99" s="501"/>
      <c r="DR99" s="501"/>
      <c r="DS99" s="501"/>
      <c r="DT99" s="501"/>
      <c r="DU99" s="501"/>
      <c r="DV99" s="501"/>
      <c r="DW99" s="501"/>
      <c r="DX99" s="501"/>
      <c r="DY99" s="501"/>
      <c r="DZ99" s="501"/>
      <c r="EA99" s="501"/>
      <c r="EB99" s="501"/>
      <c r="EC99" s="501"/>
      <c r="ED99" s="501"/>
      <c r="EE99" s="501"/>
      <c r="EF99" s="501"/>
      <c r="EG99" s="501"/>
      <c r="EH99" s="501"/>
      <c r="EI99" s="501"/>
      <c r="EJ99" s="501"/>
      <c r="EK99" s="501"/>
      <c r="EL99" s="501"/>
      <c r="EM99" s="501"/>
      <c r="EN99" s="501"/>
      <c r="EO99" s="501"/>
      <c r="EP99" s="501"/>
      <c r="EQ99" s="501"/>
      <c r="ER99" s="501"/>
      <c r="ES99" s="501"/>
      <c r="ET99" s="501"/>
      <c r="EU99" s="501"/>
      <c r="EV99" s="501"/>
      <c r="EW99" s="501"/>
      <c r="EX99" s="501"/>
      <c r="EY99" s="501"/>
      <c r="EZ99" s="501"/>
      <c r="FA99" s="501"/>
      <c r="FB99" s="501"/>
      <c r="FC99" s="501"/>
      <c r="FD99" s="501"/>
      <c r="FE99" s="501"/>
      <c r="FF99" s="501"/>
      <c r="FG99" s="501"/>
      <c r="FH99" s="501"/>
      <c r="FI99" s="501"/>
    </row>
    <row r="100" spans="1:165" ht="25.9" customHeight="1" thickBot="1" x14ac:dyDescent="0.4">
      <c r="A100" s="1582"/>
      <c r="B100" s="1118" t="s">
        <v>901</v>
      </c>
      <c r="C100" s="1124" t="s">
        <v>897</v>
      </c>
      <c r="D100" s="1119">
        <v>225.17587980687554</v>
      </c>
      <c r="E100" s="1090">
        <v>97</v>
      </c>
      <c r="F100" s="1090">
        <v>6</v>
      </c>
      <c r="G100" s="1090"/>
      <c r="H100" s="1090"/>
      <c r="I100" s="1090">
        <v>1.5</v>
      </c>
      <c r="J100" s="1090"/>
      <c r="K100" s="1120">
        <v>0.92</v>
      </c>
      <c r="L100" s="1120">
        <v>3.01</v>
      </c>
      <c r="M100" s="1120"/>
      <c r="N100" s="1120">
        <v>0.17</v>
      </c>
      <c r="O100" s="1121"/>
      <c r="P100" s="1121"/>
      <c r="Q100" s="1121"/>
      <c r="R100" s="1093"/>
      <c r="S100" s="501"/>
      <c r="T100" s="504"/>
      <c r="U100" s="504"/>
      <c r="V100" s="501"/>
      <c r="W100" s="501"/>
      <c r="X100" s="501"/>
      <c r="Y100" s="501"/>
      <c r="Z100" s="501"/>
      <c r="AA100" s="501"/>
      <c r="AB100" s="501"/>
      <c r="AC100" s="501"/>
      <c r="AD100" s="501"/>
      <c r="AE100" s="501"/>
      <c r="AF100" s="501"/>
      <c r="AG100" s="501"/>
      <c r="AH100" s="501"/>
      <c r="AI100" s="501"/>
      <c r="AJ100" s="501"/>
      <c r="AK100" s="501"/>
      <c r="AL100" s="501"/>
      <c r="AM100" s="501"/>
      <c r="AN100" s="501"/>
      <c r="AO100" s="501"/>
      <c r="AP100" s="501"/>
      <c r="AQ100" s="501"/>
      <c r="AR100" s="501"/>
      <c r="AS100" s="501"/>
      <c r="AT100" s="501"/>
      <c r="AU100" s="501"/>
      <c r="AV100" s="501"/>
      <c r="AW100" s="501"/>
      <c r="AX100" s="501"/>
      <c r="AY100" s="501"/>
      <c r="AZ100" s="501"/>
      <c r="BA100" s="501"/>
      <c r="BB100" s="501"/>
      <c r="BC100" s="501"/>
      <c r="BD100" s="501"/>
      <c r="BE100" s="501"/>
      <c r="BF100" s="501"/>
      <c r="BG100" s="501"/>
      <c r="BH100" s="501"/>
      <c r="BI100" s="501"/>
      <c r="BJ100" s="501"/>
      <c r="BK100" s="501"/>
      <c r="BL100" s="501"/>
      <c r="BM100" s="501"/>
      <c r="BN100" s="501"/>
      <c r="BO100" s="501"/>
      <c r="BP100" s="501"/>
      <c r="BQ100" s="501"/>
      <c r="BR100" s="501"/>
      <c r="BS100" s="501"/>
      <c r="BT100" s="501"/>
      <c r="BU100" s="501"/>
      <c r="BV100" s="501"/>
      <c r="BW100" s="501"/>
      <c r="BX100" s="501"/>
      <c r="BY100" s="501"/>
      <c r="BZ100" s="501"/>
      <c r="CA100" s="501"/>
      <c r="CB100" s="501"/>
      <c r="CC100" s="501"/>
      <c r="CD100" s="501"/>
      <c r="CE100" s="501"/>
      <c r="CF100" s="501"/>
      <c r="CG100" s="501"/>
      <c r="CH100" s="501"/>
      <c r="CI100" s="501"/>
      <c r="CJ100" s="501"/>
      <c r="CK100" s="501"/>
      <c r="CL100" s="501"/>
      <c r="CM100" s="501"/>
      <c r="CN100" s="501"/>
      <c r="CO100" s="501"/>
      <c r="CP100" s="501"/>
      <c r="CQ100" s="501"/>
      <c r="CR100" s="501"/>
      <c r="CS100" s="501"/>
      <c r="CT100" s="501"/>
      <c r="CU100" s="501"/>
      <c r="CV100" s="501"/>
      <c r="CW100" s="501"/>
      <c r="CX100" s="501"/>
      <c r="CY100" s="501"/>
      <c r="CZ100" s="501"/>
      <c r="DA100" s="501"/>
      <c r="DB100" s="501"/>
      <c r="DC100" s="501"/>
      <c r="DD100" s="501"/>
      <c r="DE100" s="501"/>
      <c r="DF100" s="501"/>
      <c r="DG100" s="501"/>
      <c r="DH100" s="501"/>
      <c r="DI100" s="501"/>
      <c r="DJ100" s="501"/>
      <c r="DK100" s="501"/>
      <c r="DL100" s="501"/>
      <c r="DM100" s="501"/>
      <c r="DN100" s="501"/>
      <c r="DO100" s="501"/>
      <c r="DP100" s="501"/>
      <c r="DQ100" s="501"/>
      <c r="DR100" s="501"/>
      <c r="DS100" s="501"/>
      <c r="DT100" s="501"/>
      <c r="DU100" s="501"/>
      <c r="DV100" s="501"/>
      <c r="DW100" s="501"/>
      <c r="DX100" s="501"/>
      <c r="DY100" s="501"/>
      <c r="DZ100" s="501"/>
      <c r="EA100" s="501"/>
      <c r="EB100" s="501"/>
      <c r="EC100" s="501"/>
      <c r="ED100" s="501"/>
      <c r="EE100" s="501"/>
      <c r="EF100" s="501"/>
      <c r="EG100" s="501"/>
      <c r="EH100" s="501"/>
      <c r="EI100" s="501"/>
      <c r="EJ100" s="501"/>
      <c r="EK100" s="501"/>
      <c r="EL100" s="501"/>
      <c r="EM100" s="501"/>
      <c r="EN100" s="501"/>
      <c r="EO100" s="501"/>
      <c r="EP100" s="501"/>
      <c r="EQ100" s="501"/>
      <c r="ER100" s="501"/>
      <c r="ES100" s="501"/>
      <c r="ET100" s="501"/>
      <c r="EU100" s="501"/>
      <c r="EV100" s="501"/>
      <c r="EW100" s="501"/>
      <c r="EX100" s="501"/>
      <c r="EY100" s="501"/>
      <c r="EZ100" s="501"/>
      <c r="FA100" s="501"/>
      <c r="FB100" s="501"/>
      <c r="FC100" s="501"/>
      <c r="FD100" s="501"/>
      <c r="FE100" s="501"/>
      <c r="FF100" s="501"/>
      <c r="FG100" s="501"/>
      <c r="FH100" s="501"/>
      <c r="FI100" s="501"/>
    </row>
    <row r="101" spans="1:165" ht="25.9" customHeight="1" thickBot="1" x14ac:dyDescent="0.4">
      <c r="A101" s="1582"/>
      <c r="B101" s="1118" t="s">
        <v>903</v>
      </c>
      <c r="C101" s="1124" t="s">
        <v>897</v>
      </c>
      <c r="D101" s="1119">
        <v>101.99265153858951</v>
      </c>
      <c r="E101" s="1090">
        <v>98</v>
      </c>
      <c r="F101" s="1090">
        <v>10</v>
      </c>
      <c r="G101" s="1090"/>
      <c r="H101" s="1090"/>
      <c r="I101" s="1090">
        <v>3</v>
      </c>
      <c r="J101" s="1090"/>
      <c r="K101" s="1120">
        <v>0.92</v>
      </c>
      <c r="L101" s="1120">
        <v>6.02</v>
      </c>
      <c r="M101" s="1120"/>
      <c r="N101" s="1120">
        <v>0.41</v>
      </c>
      <c r="O101" s="1121"/>
      <c r="P101" s="1121"/>
      <c r="Q101" s="1121"/>
      <c r="R101" s="1093"/>
      <c r="S101" s="501"/>
      <c r="T101" s="504"/>
      <c r="U101" s="504"/>
      <c r="V101" s="501"/>
      <c r="W101" s="501"/>
      <c r="X101" s="501"/>
      <c r="Y101" s="501"/>
      <c r="Z101" s="501"/>
      <c r="AA101" s="501"/>
      <c r="AB101" s="501"/>
      <c r="AC101" s="501"/>
      <c r="AD101" s="501"/>
      <c r="AE101" s="501"/>
      <c r="AF101" s="501"/>
      <c r="AG101" s="501"/>
      <c r="AH101" s="501"/>
      <c r="AI101" s="501"/>
      <c r="AJ101" s="501"/>
      <c r="AK101" s="501"/>
      <c r="AL101" s="501"/>
      <c r="AM101" s="501"/>
      <c r="AN101" s="501"/>
      <c r="AO101" s="501"/>
      <c r="AP101" s="501"/>
      <c r="AQ101" s="501"/>
      <c r="AR101" s="501"/>
      <c r="AS101" s="501"/>
      <c r="AT101" s="501"/>
      <c r="AU101" s="501"/>
      <c r="AV101" s="501"/>
      <c r="AW101" s="501"/>
      <c r="AX101" s="501"/>
      <c r="AY101" s="501"/>
      <c r="AZ101" s="501"/>
      <c r="BA101" s="501"/>
      <c r="BB101" s="501"/>
      <c r="BC101" s="501"/>
      <c r="BD101" s="501"/>
      <c r="BE101" s="501"/>
      <c r="BF101" s="501"/>
      <c r="BG101" s="501"/>
      <c r="BH101" s="501"/>
      <c r="BI101" s="501"/>
      <c r="BJ101" s="501"/>
      <c r="BK101" s="501"/>
      <c r="BL101" s="501"/>
      <c r="BM101" s="501"/>
      <c r="BN101" s="501"/>
      <c r="BO101" s="501"/>
      <c r="BP101" s="501"/>
      <c r="BQ101" s="501"/>
      <c r="BR101" s="501"/>
      <c r="BS101" s="501"/>
      <c r="BT101" s="501"/>
      <c r="BU101" s="501"/>
      <c r="BV101" s="501"/>
      <c r="BW101" s="501"/>
      <c r="BX101" s="501"/>
      <c r="BY101" s="501"/>
      <c r="BZ101" s="501"/>
      <c r="CA101" s="501"/>
      <c r="CB101" s="501"/>
      <c r="CC101" s="501"/>
      <c r="CD101" s="501"/>
      <c r="CE101" s="501"/>
      <c r="CF101" s="501"/>
      <c r="CG101" s="501"/>
      <c r="CH101" s="501"/>
      <c r="CI101" s="501"/>
      <c r="CJ101" s="501"/>
      <c r="CK101" s="501"/>
      <c r="CL101" s="501"/>
      <c r="CM101" s="501"/>
      <c r="CN101" s="501"/>
      <c r="CO101" s="501"/>
      <c r="CP101" s="501"/>
      <c r="CQ101" s="501"/>
      <c r="CR101" s="501"/>
      <c r="CS101" s="501"/>
      <c r="CT101" s="501"/>
      <c r="CU101" s="501"/>
      <c r="CV101" s="501"/>
      <c r="CW101" s="501"/>
      <c r="CX101" s="501"/>
      <c r="CY101" s="501"/>
      <c r="CZ101" s="501"/>
      <c r="DA101" s="501"/>
      <c r="DB101" s="501"/>
      <c r="DC101" s="501"/>
      <c r="DD101" s="501"/>
      <c r="DE101" s="501"/>
      <c r="DF101" s="501"/>
      <c r="DG101" s="501"/>
      <c r="DH101" s="501"/>
      <c r="DI101" s="501"/>
      <c r="DJ101" s="501"/>
      <c r="DK101" s="501"/>
      <c r="DL101" s="501"/>
      <c r="DM101" s="501"/>
      <c r="DN101" s="501"/>
      <c r="DO101" s="501"/>
      <c r="DP101" s="501"/>
      <c r="DQ101" s="501"/>
      <c r="DR101" s="501"/>
      <c r="DS101" s="501"/>
      <c r="DT101" s="501"/>
      <c r="DU101" s="501"/>
      <c r="DV101" s="501"/>
      <c r="DW101" s="501"/>
      <c r="DX101" s="501"/>
      <c r="DY101" s="501"/>
      <c r="DZ101" s="501"/>
      <c r="EA101" s="501"/>
      <c r="EB101" s="501"/>
      <c r="EC101" s="501"/>
      <c r="ED101" s="501"/>
      <c r="EE101" s="501"/>
      <c r="EF101" s="501"/>
      <c r="EG101" s="501"/>
      <c r="EH101" s="501"/>
      <c r="EI101" s="501"/>
      <c r="EJ101" s="501"/>
      <c r="EK101" s="501"/>
      <c r="EL101" s="501"/>
      <c r="EM101" s="501"/>
      <c r="EN101" s="501"/>
      <c r="EO101" s="501"/>
      <c r="EP101" s="501"/>
      <c r="EQ101" s="501"/>
      <c r="ER101" s="501"/>
      <c r="ES101" s="501"/>
      <c r="ET101" s="501"/>
      <c r="EU101" s="501"/>
      <c r="EV101" s="501"/>
      <c r="EW101" s="501"/>
      <c r="EX101" s="501"/>
      <c r="EY101" s="501"/>
      <c r="EZ101" s="501"/>
      <c r="FA101" s="501"/>
      <c r="FB101" s="501"/>
      <c r="FC101" s="501"/>
      <c r="FD101" s="501"/>
      <c r="FE101" s="501"/>
      <c r="FF101" s="501"/>
      <c r="FG101" s="501"/>
      <c r="FH101" s="501"/>
      <c r="FI101" s="501"/>
    </row>
    <row r="102" spans="1:165" ht="25.9" customHeight="1" thickBot="1" x14ac:dyDescent="0.4">
      <c r="A102" s="1582"/>
      <c r="B102" s="1118" t="s">
        <v>902</v>
      </c>
      <c r="C102" s="1124" t="s">
        <v>897</v>
      </c>
      <c r="D102" s="1119">
        <v>127.4908144232369</v>
      </c>
      <c r="E102" s="1090">
        <v>99</v>
      </c>
      <c r="F102" s="1090">
        <v>10</v>
      </c>
      <c r="G102" s="1090"/>
      <c r="H102" s="1090"/>
      <c r="I102" s="1090">
        <v>3</v>
      </c>
      <c r="J102" s="1090"/>
      <c r="K102" s="1120">
        <v>0.92</v>
      </c>
      <c r="L102" s="1120">
        <v>6.02</v>
      </c>
      <c r="M102" s="1120"/>
      <c r="N102" s="1120">
        <v>0.41</v>
      </c>
      <c r="O102" s="1121"/>
      <c r="P102" s="1121"/>
      <c r="Q102" s="1121"/>
      <c r="R102" s="1093"/>
      <c r="S102" s="501"/>
      <c r="T102" s="504"/>
      <c r="U102" s="504"/>
      <c r="V102" s="501"/>
      <c r="W102" s="501"/>
      <c r="X102" s="501"/>
      <c r="Y102" s="501"/>
      <c r="Z102" s="501"/>
      <c r="AA102" s="501"/>
      <c r="AB102" s="501"/>
      <c r="AC102" s="501"/>
      <c r="AD102" s="501"/>
      <c r="AE102" s="501"/>
      <c r="AF102" s="501"/>
      <c r="AG102" s="501"/>
      <c r="AH102" s="501"/>
      <c r="AI102" s="501"/>
      <c r="AJ102" s="501"/>
      <c r="AK102" s="501"/>
      <c r="AL102" s="501"/>
      <c r="AM102" s="501"/>
      <c r="AN102" s="501"/>
      <c r="AO102" s="501"/>
      <c r="AP102" s="501"/>
      <c r="AQ102" s="501"/>
      <c r="AR102" s="501"/>
      <c r="AS102" s="501"/>
      <c r="AT102" s="501"/>
      <c r="AU102" s="501"/>
      <c r="AV102" s="501"/>
      <c r="AW102" s="501"/>
      <c r="AX102" s="501"/>
      <c r="AY102" s="501"/>
      <c r="AZ102" s="501"/>
      <c r="BA102" s="501"/>
      <c r="BB102" s="501"/>
      <c r="BC102" s="501"/>
      <c r="BD102" s="501"/>
      <c r="BE102" s="501"/>
      <c r="BF102" s="501"/>
      <c r="BG102" s="501"/>
      <c r="BH102" s="501"/>
      <c r="BI102" s="501"/>
      <c r="BJ102" s="501"/>
      <c r="BK102" s="501"/>
      <c r="BL102" s="501"/>
      <c r="BM102" s="501"/>
      <c r="BN102" s="501"/>
      <c r="BO102" s="501"/>
      <c r="BP102" s="501"/>
      <c r="BQ102" s="501"/>
      <c r="BR102" s="501"/>
      <c r="BS102" s="501"/>
      <c r="BT102" s="501"/>
      <c r="BU102" s="501"/>
      <c r="BV102" s="501"/>
      <c r="BW102" s="501"/>
      <c r="BX102" s="501"/>
      <c r="BY102" s="501"/>
      <c r="BZ102" s="501"/>
      <c r="CA102" s="501"/>
      <c r="CB102" s="501"/>
      <c r="CC102" s="501"/>
      <c r="CD102" s="501"/>
      <c r="CE102" s="501"/>
      <c r="CF102" s="501"/>
      <c r="CG102" s="501"/>
      <c r="CH102" s="501"/>
      <c r="CI102" s="501"/>
      <c r="CJ102" s="501"/>
      <c r="CK102" s="501"/>
      <c r="CL102" s="501"/>
      <c r="CM102" s="501"/>
      <c r="CN102" s="501"/>
      <c r="CO102" s="501"/>
      <c r="CP102" s="501"/>
      <c r="CQ102" s="501"/>
      <c r="CR102" s="501"/>
      <c r="CS102" s="501"/>
      <c r="CT102" s="501"/>
      <c r="CU102" s="501"/>
      <c r="CV102" s="501"/>
      <c r="CW102" s="501"/>
      <c r="CX102" s="501"/>
      <c r="CY102" s="501"/>
      <c r="CZ102" s="501"/>
      <c r="DA102" s="501"/>
      <c r="DB102" s="501"/>
      <c r="DC102" s="501"/>
      <c r="DD102" s="501"/>
      <c r="DE102" s="501"/>
      <c r="DF102" s="501"/>
      <c r="DG102" s="501"/>
      <c r="DH102" s="501"/>
      <c r="DI102" s="501"/>
      <c r="DJ102" s="501"/>
      <c r="DK102" s="501"/>
      <c r="DL102" s="501"/>
      <c r="DM102" s="501"/>
      <c r="DN102" s="501"/>
      <c r="DO102" s="501"/>
      <c r="DP102" s="501"/>
      <c r="DQ102" s="501"/>
      <c r="DR102" s="501"/>
      <c r="DS102" s="501"/>
      <c r="DT102" s="501"/>
      <c r="DU102" s="501"/>
      <c r="DV102" s="501"/>
      <c r="DW102" s="501"/>
      <c r="DX102" s="501"/>
      <c r="DY102" s="501"/>
      <c r="DZ102" s="501"/>
      <c r="EA102" s="501"/>
      <c r="EB102" s="501"/>
      <c r="EC102" s="501"/>
      <c r="ED102" s="501"/>
      <c r="EE102" s="501"/>
      <c r="EF102" s="501"/>
      <c r="EG102" s="501"/>
      <c r="EH102" s="501"/>
      <c r="EI102" s="501"/>
      <c r="EJ102" s="501"/>
      <c r="EK102" s="501"/>
      <c r="EL102" s="501"/>
      <c r="EM102" s="501"/>
      <c r="EN102" s="501"/>
      <c r="EO102" s="501"/>
      <c r="EP102" s="501"/>
      <c r="EQ102" s="501"/>
      <c r="ER102" s="501"/>
      <c r="ES102" s="501"/>
      <c r="ET102" s="501"/>
      <c r="EU102" s="501"/>
      <c r="EV102" s="501"/>
      <c r="EW102" s="501"/>
      <c r="EX102" s="501"/>
      <c r="EY102" s="501"/>
      <c r="EZ102" s="501"/>
      <c r="FA102" s="501"/>
      <c r="FB102" s="501"/>
      <c r="FC102" s="501"/>
      <c r="FD102" s="501"/>
      <c r="FE102" s="501"/>
      <c r="FF102" s="501"/>
      <c r="FG102" s="501"/>
      <c r="FH102" s="501"/>
      <c r="FI102" s="501"/>
    </row>
    <row r="103" spans="1:165" ht="25.9" customHeight="1" thickBot="1" x14ac:dyDescent="0.4">
      <c r="A103" s="1582"/>
      <c r="B103" s="1118" t="s">
        <v>904</v>
      </c>
      <c r="C103" s="1124" t="s">
        <v>897</v>
      </c>
      <c r="D103" s="1119">
        <v>44.434740842175835</v>
      </c>
      <c r="E103" s="1090">
        <v>100</v>
      </c>
      <c r="F103" s="1090">
        <v>9</v>
      </c>
      <c r="G103" s="1090"/>
      <c r="H103" s="1090"/>
      <c r="I103" s="1090">
        <v>4.5</v>
      </c>
      <c r="J103" s="1090"/>
      <c r="K103" s="1120">
        <v>0.99</v>
      </c>
      <c r="L103" s="1120">
        <v>6.5</v>
      </c>
      <c r="M103" s="1120"/>
      <c r="N103" s="1120">
        <v>0.71</v>
      </c>
      <c r="O103" s="1121"/>
      <c r="P103" s="1121"/>
      <c r="Q103" s="1121"/>
      <c r="R103" s="1093"/>
      <c r="S103" s="501"/>
      <c r="T103" s="504"/>
      <c r="U103" s="504"/>
      <c r="V103" s="501"/>
      <c r="W103" s="501"/>
      <c r="X103" s="501"/>
      <c r="Y103" s="501"/>
      <c r="Z103" s="501"/>
      <c r="AA103" s="501"/>
      <c r="AB103" s="501"/>
      <c r="AC103" s="501"/>
      <c r="AD103" s="501"/>
      <c r="AE103" s="501"/>
      <c r="AF103" s="501"/>
      <c r="AG103" s="501"/>
      <c r="AH103" s="501"/>
      <c r="AI103" s="501"/>
      <c r="AJ103" s="501"/>
      <c r="AK103" s="501"/>
      <c r="AL103" s="501"/>
      <c r="AM103" s="501"/>
      <c r="AN103" s="501"/>
      <c r="AO103" s="501"/>
      <c r="AP103" s="501"/>
      <c r="AQ103" s="501"/>
      <c r="AR103" s="501"/>
      <c r="AS103" s="501"/>
      <c r="AT103" s="501"/>
      <c r="AU103" s="501"/>
      <c r="AV103" s="501"/>
      <c r="AW103" s="501"/>
      <c r="AX103" s="501"/>
      <c r="AY103" s="501"/>
      <c r="AZ103" s="501"/>
      <c r="BA103" s="501"/>
      <c r="BB103" s="501"/>
      <c r="BC103" s="501"/>
      <c r="BD103" s="501"/>
      <c r="BE103" s="501"/>
      <c r="BF103" s="501"/>
      <c r="BG103" s="501"/>
      <c r="BH103" s="501"/>
      <c r="BI103" s="501"/>
      <c r="BJ103" s="501"/>
      <c r="BK103" s="501"/>
      <c r="BL103" s="501"/>
      <c r="BM103" s="501"/>
      <c r="BN103" s="501"/>
      <c r="BO103" s="501"/>
      <c r="BP103" s="501"/>
      <c r="BQ103" s="501"/>
      <c r="BR103" s="501"/>
      <c r="BS103" s="501"/>
      <c r="BT103" s="501"/>
      <c r="BU103" s="501"/>
      <c r="BV103" s="501"/>
      <c r="BW103" s="501"/>
      <c r="BX103" s="501"/>
      <c r="BY103" s="501"/>
      <c r="BZ103" s="501"/>
      <c r="CA103" s="501"/>
      <c r="CB103" s="501"/>
      <c r="CC103" s="501"/>
      <c r="CD103" s="501"/>
      <c r="CE103" s="501"/>
      <c r="CF103" s="501"/>
      <c r="CG103" s="501"/>
      <c r="CH103" s="501"/>
      <c r="CI103" s="501"/>
      <c r="CJ103" s="501"/>
      <c r="CK103" s="501"/>
      <c r="CL103" s="501"/>
      <c r="CM103" s="501"/>
      <c r="CN103" s="501"/>
      <c r="CO103" s="501"/>
      <c r="CP103" s="501"/>
      <c r="CQ103" s="501"/>
      <c r="CR103" s="501"/>
      <c r="CS103" s="501"/>
      <c r="CT103" s="501"/>
      <c r="CU103" s="501"/>
      <c r="CV103" s="501"/>
      <c r="CW103" s="501"/>
      <c r="CX103" s="501"/>
      <c r="CY103" s="501"/>
      <c r="CZ103" s="501"/>
      <c r="DA103" s="501"/>
      <c r="DB103" s="501"/>
      <c r="DC103" s="501"/>
      <c r="DD103" s="501"/>
      <c r="DE103" s="501"/>
      <c r="DF103" s="501"/>
      <c r="DG103" s="501"/>
      <c r="DH103" s="501"/>
      <c r="DI103" s="501"/>
      <c r="DJ103" s="501"/>
      <c r="DK103" s="501"/>
      <c r="DL103" s="501"/>
      <c r="DM103" s="501"/>
      <c r="DN103" s="501"/>
      <c r="DO103" s="501"/>
      <c r="DP103" s="501"/>
      <c r="DQ103" s="501"/>
      <c r="DR103" s="501"/>
      <c r="DS103" s="501"/>
      <c r="DT103" s="501"/>
      <c r="DU103" s="501"/>
      <c r="DV103" s="501"/>
      <c r="DW103" s="501"/>
      <c r="DX103" s="501"/>
      <c r="DY103" s="501"/>
      <c r="DZ103" s="501"/>
      <c r="EA103" s="501"/>
      <c r="EB103" s="501"/>
      <c r="EC103" s="501"/>
      <c r="ED103" s="501"/>
      <c r="EE103" s="501"/>
      <c r="EF103" s="501"/>
      <c r="EG103" s="501"/>
      <c r="EH103" s="501"/>
      <c r="EI103" s="501"/>
      <c r="EJ103" s="501"/>
      <c r="EK103" s="501"/>
      <c r="EL103" s="501"/>
      <c r="EM103" s="501"/>
      <c r="EN103" s="501"/>
      <c r="EO103" s="501"/>
      <c r="EP103" s="501"/>
      <c r="EQ103" s="501"/>
      <c r="ER103" s="501"/>
      <c r="ES103" s="501"/>
      <c r="ET103" s="501"/>
      <c r="EU103" s="501"/>
      <c r="EV103" s="501"/>
      <c r="EW103" s="501"/>
      <c r="EX103" s="501"/>
      <c r="EY103" s="501"/>
      <c r="EZ103" s="501"/>
      <c r="FA103" s="501"/>
      <c r="FB103" s="501"/>
      <c r="FC103" s="501"/>
      <c r="FD103" s="501"/>
      <c r="FE103" s="501"/>
      <c r="FF103" s="501"/>
      <c r="FG103" s="501"/>
      <c r="FH103" s="501"/>
      <c r="FI103" s="501"/>
    </row>
    <row r="104" spans="1:165" ht="25.9" customHeight="1" thickBot="1" x14ac:dyDescent="0.4">
      <c r="A104" s="1582"/>
      <c r="B104" s="1118" t="s">
        <v>905</v>
      </c>
      <c r="C104" s="1124" t="s">
        <v>897</v>
      </c>
      <c r="D104" s="1119">
        <v>66.295223500083182</v>
      </c>
      <c r="E104" s="1090">
        <v>101</v>
      </c>
      <c r="F104" s="1090">
        <v>9</v>
      </c>
      <c r="G104" s="1090"/>
      <c r="H104" s="1090"/>
      <c r="I104" s="1090">
        <v>4.5</v>
      </c>
      <c r="J104" s="1090"/>
      <c r="K104" s="1120">
        <v>0.99</v>
      </c>
      <c r="L104" s="1120">
        <v>6.5</v>
      </c>
      <c r="M104" s="1120"/>
      <c r="N104" s="1120">
        <v>0.71</v>
      </c>
      <c r="O104" s="1121"/>
      <c r="P104" s="1121"/>
      <c r="Q104" s="1121"/>
      <c r="R104" s="1093"/>
      <c r="S104" s="501"/>
      <c r="T104" s="504"/>
      <c r="U104" s="504"/>
      <c r="V104" s="501"/>
      <c r="W104" s="501"/>
      <c r="X104" s="501"/>
      <c r="Y104" s="501"/>
      <c r="Z104" s="501"/>
      <c r="AA104" s="501"/>
      <c r="AB104" s="501"/>
      <c r="AC104" s="501"/>
      <c r="AD104" s="501"/>
      <c r="AE104" s="501"/>
      <c r="AF104" s="501"/>
      <c r="AG104" s="501"/>
      <c r="AH104" s="501"/>
      <c r="AI104" s="501"/>
      <c r="AJ104" s="501"/>
      <c r="AK104" s="501"/>
      <c r="AL104" s="501"/>
      <c r="AM104" s="501"/>
      <c r="AN104" s="501"/>
      <c r="AO104" s="501"/>
      <c r="AP104" s="501"/>
      <c r="AQ104" s="501"/>
      <c r="AR104" s="501"/>
      <c r="AS104" s="501"/>
      <c r="AT104" s="501"/>
      <c r="AU104" s="501"/>
      <c r="AV104" s="501"/>
      <c r="AW104" s="501"/>
      <c r="AX104" s="501"/>
      <c r="AY104" s="501"/>
      <c r="AZ104" s="501"/>
      <c r="BA104" s="501"/>
      <c r="BB104" s="501"/>
      <c r="BC104" s="501"/>
      <c r="BD104" s="501"/>
      <c r="BE104" s="501"/>
      <c r="BF104" s="501"/>
      <c r="BG104" s="501"/>
      <c r="BH104" s="501"/>
      <c r="BI104" s="501"/>
      <c r="BJ104" s="501"/>
      <c r="BK104" s="501"/>
      <c r="BL104" s="501"/>
      <c r="BM104" s="501"/>
      <c r="BN104" s="501"/>
      <c r="BO104" s="501"/>
      <c r="BP104" s="501"/>
      <c r="BQ104" s="501"/>
      <c r="BR104" s="501"/>
      <c r="BS104" s="501"/>
      <c r="BT104" s="501"/>
      <c r="BU104" s="501"/>
      <c r="BV104" s="501"/>
      <c r="BW104" s="501"/>
      <c r="BX104" s="501"/>
      <c r="BY104" s="501"/>
      <c r="BZ104" s="501"/>
      <c r="CA104" s="501"/>
      <c r="CB104" s="501"/>
      <c r="CC104" s="501"/>
      <c r="CD104" s="501"/>
      <c r="CE104" s="501"/>
      <c r="CF104" s="501"/>
      <c r="CG104" s="501"/>
      <c r="CH104" s="501"/>
      <c r="CI104" s="501"/>
      <c r="CJ104" s="501"/>
      <c r="CK104" s="501"/>
      <c r="CL104" s="501"/>
      <c r="CM104" s="501"/>
      <c r="CN104" s="501"/>
      <c r="CO104" s="501"/>
      <c r="CP104" s="501"/>
      <c r="CQ104" s="501"/>
      <c r="CR104" s="501"/>
      <c r="CS104" s="501"/>
      <c r="CT104" s="501"/>
      <c r="CU104" s="501"/>
      <c r="CV104" s="501"/>
      <c r="CW104" s="501"/>
      <c r="CX104" s="501"/>
      <c r="CY104" s="501"/>
      <c r="CZ104" s="501"/>
      <c r="DA104" s="501"/>
      <c r="DB104" s="501"/>
      <c r="DC104" s="501"/>
      <c r="DD104" s="501"/>
      <c r="DE104" s="501"/>
      <c r="DF104" s="501"/>
      <c r="DG104" s="501"/>
      <c r="DH104" s="501"/>
      <c r="DI104" s="501"/>
      <c r="DJ104" s="501"/>
      <c r="DK104" s="501"/>
      <c r="DL104" s="501"/>
      <c r="DM104" s="501"/>
      <c r="DN104" s="501"/>
      <c r="DO104" s="501"/>
      <c r="DP104" s="501"/>
      <c r="DQ104" s="501"/>
      <c r="DR104" s="501"/>
      <c r="DS104" s="501"/>
      <c r="DT104" s="501"/>
      <c r="DU104" s="501"/>
      <c r="DV104" s="501"/>
      <c r="DW104" s="501"/>
      <c r="DX104" s="501"/>
      <c r="DY104" s="501"/>
      <c r="DZ104" s="501"/>
      <c r="EA104" s="501"/>
      <c r="EB104" s="501"/>
      <c r="EC104" s="501"/>
      <c r="ED104" s="501"/>
      <c r="EE104" s="501"/>
      <c r="EF104" s="501"/>
      <c r="EG104" s="501"/>
      <c r="EH104" s="501"/>
      <c r="EI104" s="501"/>
      <c r="EJ104" s="501"/>
      <c r="EK104" s="501"/>
      <c r="EL104" s="501"/>
      <c r="EM104" s="501"/>
      <c r="EN104" s="501"/>
      <c r="EO104" s="501"/>
      <c r="EP104" s="501"/>
      <c r="EQ104" s="501"/>
      <c r="ER104" s="501"/>
      <c r="ES104" s="501"/>
      <c r="ET104" s="501"/>
      <c r="EU104" s="501"/>
      <c r="EV104" s="501"/>
      <c r="EW104" s="501"/>
      <c r="EX104" s="501"/>
      <c r="EY104" s="501"/>
      <c r="EZ104" s="501"/>
      <c r="FA104" s="501"/>
      <c r="FB104" s="501"/>
      <c r="FC104" s="501"/>
      <c r="FD104" s="501"/>
      <c r="FE104" s="501"/>
      <c r="FF104" s="501"/>
      <c r="FG104" s="501"/>
      <c r="FH104" s="501"/>
      <c r="FI104" s="501"/>
    </row>
    <row r="105" spans="1:165" ht="25.9" customHeight="1" thickBot="1" x14ac:dyDescent="0.4">
      <c r="A105" s="1582"/>
      <c r="B105" s="1118" t="s">
        <v>906</v>
      </c>
      <c r="C105" s="1124" t="s">
        <v>897</v>
      </c>
      <c r="D105" s="1119">
        <v>50.232796802731592</v>
      </c>
      <c r="E105" s="1090">
        <v>102</v>
      </c>
      <c r="F105" s="1090">
        <v>22</v>
      </c>
      <c r="G105" s="1090"/>
      <c r="H105" s="1090"/>
      <c r="I105" s="1091">
        <v>10</v>
      </c>
      <c r="J105" s="1090"/>
      <c r="K105" s="1120">
        <v>2.29</v>
      </c>
      <c r="L105" s="1120">
        <v>3.61</v>
      </c>
      <c r="M105" s="1120"/>
      <c r="N105" s="1120">
        <v>0.57999999999999996</v>
      </c>
      <c r="O105" s="1121"/>
      <c r="P105" s="1121"/>
      <c r="Q105" s="1121"/>
      <c r="R105" s="1093"/>
      <c r="S105" s="501"/>
      <c r="T105" s="504"/>
      <c r="U105" s="504"/>
      <c r="V105" s="501"/>
      <c r="W105" s="501"/>
      <c r="X105" s="501"/>
      <c r="Y105" s="501"/>
      <c r="Z105" s="501"/>
      <c r="AA105" s="501"/>
      <c r="AB105" s="501"/>
      <c r="AC105" s="501"/>
      <c r="AD105" s="501"/>
      <c r="AE105" s="501"/>
      <c r="AF105" s="501"/>
      <c r="AG105" s="501"/>
      <c r="AH105" s="501"/>
      <c r="AI105" s="501"/>
      <c r="AJ105" s="501"/>
      <c r="AK105" s="501"/>
      <c r="AL105" s="501"/>
      <c r="AM105" s="501"/>
      <c r="AN105" s="501"/>
      <c r="AO105" s="501"/>
      <c r="AP105" s="501"/>
      <c r="AQ105" s="501"/>
      <c r="AR105" s="501"/>
      <c r="AS105" s="501"/>
      <c r="AT105" s="501"/>
      <c r="AU105" s="501"/>
      <c r="AV105" s="501"/>
      <c r="AW105" s="501"/>
      <c r="AX105" s="501"/>
      <c r="AY105" s="501"/>
      <c r="AZ105" s="501"/>
      <c r="BA105" s="501"/>
      <c r="BB105" s="501"/>
      <c r="BC105" s="501"/>
      <c r="BD105" s="501"/>
      <c r="BE105" s="501"/>
      <c r="BF105" s="501"/>
      <c r="BG105" s="501"/>
      <c r="BH105" s="501"/>
      <c r="BI105" s="501"/>
      <c r="BJ105" s="501"/>
      <c r="BK105" s="501"/>
      <c r="BL105" s="501"/>
      <c r="BM105" s="501"/>
      <c r="BN105" s="501"/>
      <c r="BO105" s="501"/>
      <c r="BP105" s="501"/>
      <c r="BQ105" s="501"/>
      <c r="BR105" s="501"/>
      <c r="BS105" s="501"/>
      <c r="BT105" s="501"/>
      <c r="BU105" s="501"/>
      <c r="BV105" s="501"/>
      <c r="BW105" s="501"/>
      <c r="BX105" s="501"/>
      <c r="BY105" s="501"/>
      <c r="BZ105" s="501"/>
      <c r="CA105" s="501"/>
      <c r="CB105" s="501"/>
      <c r="CC105" s="501"/>
      <c r="CD105" s="501"/>
      <c r="CE105" s="501"/>
      <c r="CF105" s="501"/>
      <c r="CG105" s="501"/>
      <c r="CH105" s="501"/>
      <c r="CI105" s="501"/>
      <c r="CJ105" s="501"/>
      <c r="CK105" s="501"/>
      <c r="CL105" s="501"/>
      <c r="CM105" s="501"/>
      <c r="CN105" s="501"/>
      <c r="CO105" s="501"/>
      <c r="CP105" s="501"/>
      <c r="CQ105" s="501"/>
      <c r="CR105" s="501"/>
      <c r="CS105" s="501"/>
      <c r="CT105" s="501"/>
      <c r="CU105" s="501"/>
      <c r="CV105" s="501"/>
      <c r="CW105" s="501"/>
      <c r="CX105" s="501"/>
      <c r="CY105" s="501"/>
      <c r="CZ105" s="501"/>
      <c r="DA105" s="501"/>
      <c r="DB105" s="501"/>
      <c r="DC105" s="501"/>
      <c r="DD105" s="501"/>
      <c r="DE105" s="501"/>
      <c r="DF105" s="501"/>
      <c r="DG105" s="501"/>
      <c r="DH105" s="501"/>
      <c r="DI105" s="501"/>
      <c r="DJ105" s="501"/>
      <c r="DK105" s="501"/>
      <c r="DL105" s="501"/>
      <c r="DM105" s="501"/>
      <c r="DN105" s="501"/>
      <c r="DO105" s="501"/>
      <c r="DP105" s="501"/>
      <c r="DQ105" s="501"/>
      <c r="DR105" s="501"/>
      <c r="DS105" s="501"/>
      <c r="DT105" s="501"/>
      <c r="DU105" s="501"/>
      <c r="DV105" s="501"/>
      <c r="DW105" s="501"/>
      <c r="DX105" s="501"/>
      <c r="DY105" s="501"/>
      <c r="DZ105" s="501"/>
      <c r="EA105" s="501"/>
      <c r="EB105" s="501"/>
      <c r="EC105" s="501"/>
      <c r="ED105" s="501"/>
      <c r="EE105" s="501"/>
      <c r="EF105" s="501"/>
      <c r="EG105" s="501"/>
      <c r="EH105" s="501"/>
      <c r="EI105" s="501"/>
      <c r="EJ105" s="501"/>
      <c r="EK105" s="501"/>
      <c r="EL105" s="501"/>
      <c r="EM105" s="501"/>
      <c r="EN105" s="501"/>
      <c r="EO105" s="501"/>
      <c r="EP105" s="501"/>
      <c r="EQ105" s="501"/>
      <c r="ER105" s="501"/>
      <c r="ES105" s="501"/>
      <c r="ET105" s="501"/>
      <c r="EU105" s="501"/>
      <c r="EV105" s="501"/>
      <c r="EW105" s="501"/>
      <c r="EX105" s="501"/>
      <c r="EY105" s="501"/>
      <c r="EZ105" s="501"/>
      <c r="FA105" s="501"/>
      <c r="FB105" s="501"/>
      <c r="FC105" s="501"/>
      <c r="FD105" s="501"/>
      <c r="FE105" s="501"/>
      <c r="FF105" s="501"/>
      <c r="FG105" s="501"/>
      <c r="FH105" s="501"/>
      <c r="FI105" s="501"/>
    </row>
    <row r="106" spans="1:165" ht="25.9" customHeight="1" thickBot="1" x14ac:dyDescent="0.4">
      <c r="A106" s="1582"/>
      <c r="B106" s="1118" t="s">
        <v>907</v>
      </c>
      <c r="C106" s="1124" t="s">
        <v>897</v>
      </c>
      <c r="D106" s="1119">
        <v>136.39871219913414</v>
      </c>
      <c r="E106" s="1090">
        <v>103</v>
      </c>
      <c r="F106" s="1090">
        <v>15</v>
      </c>
      <c r="G106" s="1090"/>
      <c r="H106" s="1090"/>
      <c r="I106" s="1090">
        <v>4.9000000000000004</v>
      </c>
      <c r="J106" s="1090"/>
      <c r="K106" s="1120">
        <v>1.63</v>
      </c>
      <c r="L106" s="1120">
        <v>5.9</v>
      </c>
      <c r="M106" s="1120"/>
      <c r="N106" s="1120">
        <v>0.41</v>
      </c>
      <c r="O106" s="1121"/>
      <c r="P106" s="1121"/>
      <c r="Q106" s="1121"/>
      <c r="R106" s="1093"/>
      <c r="S106" s="501"/>
      <c r="T106" s="504"/>
      <c r="U106" s="504"/>
      <c r="V106" s="501"/>
      <c r="W106" s="501"/>
      <c r="X106" s="501"/>
      <c r="Y106" s="501"/>
      <c r="Z106" s="501"/>
      <c r="AA106" s="501"/>
      <c r="AB106" s="501"/>
      <c r="AC106" s="501"/>
      <c r="AD106" s="501"/>
      <c r="AE106" s="501"/>
      <c r="AF106" s="501"/>
      <c r="AG106" s="501"/>
      <c r="AH106" s="501"/>
      <c r="AI106" s="501"/>
      <c r="AJ106" s="501"/>
      <c r="AK106" s="501"/>
      <c r="AL106" s="501"/>
      <c r="AM106" s="501"/>
      <c r="AN106" s="501"/>
      <c r="AO106" s="501"/>
      <c r="AP106" s="501"/>
      <c r="AQ106" s="501"/>
      <c r="AR106" s="501"/>
      <c r="AS106" s="501"/>
      <c r="AT106" s="501"/>
      <c r="AU106" s="501"/>
      <c r="AV106" s="501"/>
      <c r="AW106" s="501"/>
      <c r="AX106" s="501"/>
      <c r="AY106" s="501"/>
      <c r="AZ106" s="501"/>
      <c r="BA106" s="501"/>
      <c r="BB106" s="501"/>
      <c r="BC106" s="501"/>
      <c r="BD106" s="501"/>
      <c r="BE106" s="501"/>
      <c r="BF106" s="501"/>
      <c r="BG106" s="501"/>
      <c r="BH106" s="501"/>
      <c r="BI106" s="501"/>
      <c r="BJ106" s="501"/>
      <c r="BK106" s="501"/>
      <c r="BL106" s="501"/>
      <c r="BM106" s="501"/>
      <c r="BN106" s="501"/>
      <c r="BO106" s="501"/>
      <c r="BP106" s="501"/>
      <c r="BQ106" s="501"/>
      <c r="BR106" s="501"/>
      <c r="BS106" s="501"/>
      <c r="BT106" s="501"/>
      <c r="BU106" s="501"/>
      <c r="BV106" s="501"/>
      <c r="BW106" s="501"/>
      <c r="BX106" s="501"/>
      <c r="BY106" s="501"/>
      <c r="BZ106" s="501"/>
      <c r="CA106" s="501"/>
      <c r="CB106" s="501"/>
      <c r="CC106" s="501"/>
      <c r="CD106" s="501"/>
      <c r="CE106" s="501"/>
      <c r="CF106" s="501"/>
      <c r="CG106" s="501"/>
      <c r="CH106" s="501"/>
      <c r="CI106" s="501"/>
      <c r="CJ106" s="501"/>
      <c r="CK106" s="501"/>
      <c r="CL106" s="501"/>
      <c r="CM106" s="501"/>
      <c r="CN106" s="501"/>
      <c r="CO106" s="501"/>
      <c r="CP106" s="501"/>
      <c r="CQ106" s="501"/>
      <c r="CR106" s="501"/>
      <c r="CS106" s="501"/>
      <c r="CT106" s="501"/>
      <c r="CU106" s="501"/>
      <c r="CV106" s="501"/>
      <c r="CW106" s="501"/>
      <c r="CX106" s="501"/>
      <c r="CY106" s="501"/>
      <c r="CZ106" s="501"/>
      <c r="DA106" s="501"/>
      <c r="DB106" s="501"/>
      <c r="DC106" s="501"/>
      <c r="DD106" s="501"/>
      <c r="DE106" s="501"/>
      <c r="DF106" s="501"/>
      <c r="DG106" s="501"/>
      <c r="DH106" s="501"/>
      <c r="DI106" s="501"/>
      <c r="DJ106" s="501"/>
      <c r="DK106" s="501"/>
      <c r="DL106" s="501"/>
      <c r="DM106" s="501"/>
      <c r="DN106" s="501"/>
      <c r="DO106" s="501"/>
      <c r="DP106" s="501"/>
      <c r="DQ106" s="501"/>
      <c r="DR106" s="501"/>
      <c r="DS106" s="501"/>
      <c r="DT106" s="501"/>
      <c r="DU106" s="501"/>
      <c r="DV106" s="501"/>
      <c r="DW106" s="501"/>
      <c r="DX106" s="501"/>
      <c r="DY106" s="501"/>
      <c r="DZ106" s="501"/>
      <c r="EA106" s="501"/>
      <c r="EB106" s="501"/>
      <c r="EC106" s="501"/>
      <c r="ED106" s="501"/>
      <c r="EE106" s="501"/>
      <c r="EF106" s="501"/>
      <c r="EG106" s="501"/>
      <c r="EH106" s="501"/>
      <c r="EI106" s="501"/>
      <c r="EJ106" s="501"/>
      <c r="EK106" s="501"/>
      <c r="EL106" s="501"/>
      <c r="EM106" s="501"/>
      <c r="EN106" s="501"/>
      <c r="EO106" s="501"/>
      <c r="EP106" s="501"/>
      <c r="EQ106" s="501"/>
      <c r="ER106" s="501"/>
      <c r="ES106" s="501"/>
      <c r="ET106" s="501"/>
      <c r="EU106" s="501"/>
      <c r="EV106" s="501"/>
      <c r="EW106" s="501"/>
      <c r="EX106" s="501"/>
      <c r="EY106" s="501"/>
      <c r="EZ106" s="501"/>
      <c r="FA106" s="501"/>
      <c r="FB106" s="501"/>
      <c r="FC106" s="501"/>
      <c r="FD106" s="501"/>
      <c r="FE106" s="501"/>
      <c r="FF106" s="501"/>
      <c r="FG106" s="501"/>
      <c r="FH106" s="501"/>
      <c r="FI106" s="501"/>
    </row>
    <row r="107" spans="1:165" ht="25.9" customHeight="1" thickBot="1" x14ac:dyDescent="0.4">
      <c r="A107" s="1582"/>
      <c r="B107" s="1118" t="s">
        <v>908</v>
      </c>
      <c r="C107" s="1124" t="s">
        <v>897</v>
      </c>
      <c r="D107" s="1119">
        <v>415.98305769016599</v>
      </c>
      <c r="E107" s="1090">
        <v>104</v>
      </c>
      <c r="F107" s="1090">
        <v>4</v>
      </c>
      <c r="G107" s="1090"/>
      <c r="H107" s="1090"/>
      <c r="I107" s="1090">
        <v>1.5</v>
      </c>
      <c r="J107" s="1090"/>
      <c r="K107" s="1120">
        <v>0.69</v>
      </c>
      <c r="L107" s="1120">
        <v>2.41</v>
      </c>
      <c r="M107" s="1120"/>
      <c r="N107" s="1120">
        <v>0.2</v>
      </c>
      <c r="O107" s="1121"/>
      <c r="P107" s="1121"/>
      <c r="Q107" s="1121"/>
      <c r="R107" s="1093"/>
      <c r="S107" s="501"/>
      <c r="T107" s="504"/>
      <c r="U107" s="504"/>
      <c r="V107" s="501"/>
      <c r="W107" s="501"/>
      <c r="X107" s="501"/>
      <c r="Y107" s="501"/>
      <c r="Z107" s="501"/>
      <c r="AA107" s="501"/>
      <c r="AB107" s="501"/>
      <c r="AC107" s="501"/>
      <c r="AD107" s="501"/>
      <c r="AE107" s="501"/>
      <c r="AF107" s="501"/>
      <c r="AG107" s="501"/>
      <c r="AH107" s="501"/>
      <c r="AI107" s="501"/>
      <c r="AJ107" s="501"/>
      <c r="AK107" s="501"/>
      <c r="AL107" s="501"/>
      <c r="AM107" s="501"/>
      <c r="AN107" s="501"/>
      <c r="AO107" s="501"/>
      <c r="AP107" s="501"/>
      <c r="AQ107" s="501"/>
      <c r="AR107" s="501"/>
      <c r="AS107" s="501"/>
      <c r="AT107" s="501"/>
      <c r="AU107" s="501"/>
      <c r="AV107" s="501"/>
      <c r="AW107" s="501"/>
      <c r="AX107" s="501"/>
      <c r="AY107" s="501"/>
      <c r="AZ107" s="501"/>
      <c r="BA107" s="501"/>
      <c r="BB107" s="501"/>
      <c r="BC107" s="501"/>
      <c r="BD107" s="501"/>
      <c r="BE107" s="501"/>
      <c r="BF107" s="501"/>
      <c r="BG107" s="501"/>
      <c r="BH107" s="501"/>
      <c r="BI107" s="501"/>
      <c r="BJ107" s="501"/>
      <c r="BK107" s="501"/>
      <c r="BL107" s="501"/>
      <c r="BM107" s="501"/>
      <c r="BN107" s="501"/>
      <c r="BO107" s="501"/>
      <c r="BP107" s="501"/>
      <c r="BQ107" s="501"/>
      <c r="BR107" s="501"/>
      <c r="BS107" s="501"/>
      <c r="BT107" s="501"/>
      <c r="BU107" s="501"/>
      <c r="BV107" s="501"/>
      <c r="BW107" s="501"/>
      <c r="BX107" s="501"/>
      <c r="BY107" s="501"/>
      <c r="BZ107" s="501"/>
      <c r="CA107" s="501"/>
      <c r="CB107" s="501"/>
      <c r="CC107" s="501"/>
      <c r="CD107" s="501"/>
      <c r="CE107" s="501"/>
      <c r="CF107" s="501"/>
      <c r="CG107" s="501"/>
      <c r="CH107" s="501"/>
      <c r="CI107" s="501"/>
      <c r="CJ107" s="501"/>
      <c r="CK107" s="501"/>
      <c r="CL107" s="501"/>
      <c r="CM107" s="501"/>
      <c r="CN107" s="501"/>
      <c r="CO107" s="501"/>
      <c r="CP107" s="501"/>
      <c r="CQ107" s="501"/>
      <c r="CR107" s="501"/>
      <c r="CS107" s="501"/>
      <c r="CT107" s="501"/>
      <c r="CU107" s="501"/>
      <c r="CV107" s="501"/>
      <c r="CW107" s="501"/>
      <c r="CX107" s="501"/>
      <c r="CY107" s="501"/>
      <c r="CZ107" s="501"/>
      <c r="DA107" s="501"/>
      <c r="DB107" s="501"/>
      <c r="DC107" s="501"/>
      <c r="DD107" s="501"/>
      <c r="DE107" s="501"/>
      <c r="DF107" s="501"/>
      <c r="DG107" s="501"/>
      <c r="DH107" s="501"/>
      <c r="DI107" s="501"/>
      <c r="DJ107" s="501"/>
      <c r="DK107" s="501"/>
      <c r="DL107" s="501"/>
      <c r="DM107" s="501"/>
      <c r="DN107" s="501"/>
      <c r="DO107" s="501"/>
      <c r="DP107" s="501"/>
      <c r="DQ107" s="501"/>
      <c r="DR107" s="501"/>
      <c r="DS107" s="501"/>
      <c r="DT107" s="501"/>
      <c r="DU107" s="501"/>
      <c r="DV107" s="501"/>
      <c r="DW107" s="501"/>
      <c r="DX107" s="501"/>
      <c r="DY107" s="501"/>
      <c r="DZ107" s="501"/>
      <c r="EA107" s="501"/>
      <c r="EB107" s="501"/>
      <c r="EC107" s="501"/>
      <c r="ED107" s="501"/>
      <c r="EE107" s="501"/>
      <c r="EF107" s="501"/>
      <c r="EG107" s="501"/>
      <c r="EH107" s="501"/>
      <c r="EI107" s="501"/>
      <c r="EJ107" s="501"/>
      <c r="EK107" s="501"/>
      <c r="EL107" s="501"/>
      <c r="EM107" s="501"/>
      <c r="EN107" s="501"/>
      <c r="EO107" s="501"/>
      <c r="EP107" s="501"/>
      <c r="EQ107" s="501"/>
      <c r="ER107" s="501"/>
      <c r="ES107" s="501"/>
      <c r="ET107" s="501"/>
      <c r="EU107" s="501"/>
      <c r="EV107" s="501"/>
      <c r="EW107" s="501"/>
      <c r="EX107" s="501"/>
      <c r="EY107" s="501"/>
      <c r="EZ107" s="501"/>
      <c r="FA107" s="501"/>
      <c r="FB107" s="501"/>
      <c r="FC107" s="501"/>
      <c r="FD107" s="501"/>
      <c r="FE107" s="501"/>
      <c r="FF107" s="501"/>
      <c r="FG107" s="501"/>
      <c r="FH107" s="501"/>
      <c r="FI107" s="501"/>
    </row>
    <row r="108" spans="1:165" ht="25.9" customHeight="1" thickBot="1" x14ac:dyDescent="0.4">
      <c r="A108" s="1582"/>
      <c r="B108" s="1118" t="s">
        <v>909</v>
      </c>
      <c r="C108" s="1124" t="s">
        <v>897</v>
      </c>
      <c r="D108" s="1119">
        <v>203.98530307717903</v>
      </c>
      <c r="E108" s="1090">
        <v>105</v>
      </c>
      <c r="F108" s="1090">
        <v>7</v>
      </c>
      <c r="G108" s="1090"/>
      <c r="H108" s="1090"/>
      <c r="I108" s="1090">
        <v>2</v>
      </c>
      <c r="J108" s="1090"/>
      <c r="K108" s="1120">
        <v>0.69</v>
      </c>
      <c r="L108" s="1120">
        <v>4.82</v>
      </c>
      <c r="M108" s="1120"/>
      <c r="N108" s="1120">
        <v>0.33</v>
      </c>
      <c r="O108" s="1121"/>
      <c r="P108" s="1121"/>
      <c r="Q108" s="1121"/>
      <c r="R108" s="1093"/>
      <c r="S108" s="501"/>
      <c r="T108" s="504"/>
      <c r="U108" s="504"/>
      <c r="V108" s="501"/>
      <c r="W108" s="501"/>
      <c r="X108" s="501"/>
      <c r="Y108" s="501"/>
      <c r="Z108" s="501"/>
      <c r="AA108" s="501"/>
      <c r="AB108" s="501"/>
      <c r="AC108" s="501"/>
      <c r="AD108" s="501"/>
      <c r="AE108" s="501"/>
      <c r="AF108" s="501"/>
      <c r="AG108" s="501"/>
      <c r="AH108" s="501"/>
      <c r="AI108" s="501"/>
      <c r="AJ108" s="501"/>
      <c r="AK108" s="501"/>
      <c r="AL108" s="501"/>
      <c r="AM108" s="501"/>
      <c r="AN108" s="501"/>
      <c r="AO108" s="501"/>
      <c r="AP108" s="501"/>
      <c r="AQ108" s="501"/>
      <c r="AR108" s="501"/>
      <c r="AS108" s="501"/>
      <c r="AT108" s="501"/>
      <c r="AU108" s="501"/>
      <c r="AV108" s="501"/>
      <c r="AW108" s="501"/>
      <c r="AX108" s="501"/>
      <c r="AY108" s="501"/>
      <c r="AZ108" s="501"/>
      <c r="BA108" s="501"/>
      <c r="BB108" s="501"/>
      <c r="BC108" s="501"/>
      <c r="BD108" s="501"/>
      <c r="BE108" s="501"/>
      <c r="BF108" s="501"/>
      <c r="BG108" s="501"/>
      <c r="BH108" s="501"/>
      <c r="BI108" s="501"/>
      <c r="BJ108" s="501"/>
      <c r="BK108" s="501"/>
      <c r="BL108" s="501"/>
      <c r="BM108" s="501"/>
      <c r="BN108" s="501"/>
      <c r="BO108" s="501"/>
      <c r="BP108" s="501"/>
      <c r="BQ108" s="501"/>
      <c r="BR108" s="501"/>
      <c r="BS108" s="501"/>
      <c r="BT108" s="501"/>
      <c r="BU108" s="501"/>
      <c r="BV108" s="501"/>
      <c r="BW108" s="501"/>
      <c r="BX108" s="501"/>
      <c r="BY108" s="501"/>
      <c r="BZ108" s="501"/>
      <c r="CA108" s="501"/>
      <c r="CB108" s="501"/>
      <c r="CC108" s="501"/>
      <c r="CD108" s="501"/>
      <c r="CE108" s="501"/>
      <c r="CF108" s="501"/>
      <c r="CG108" s="501"/>
      <c r="CH108" s="501"/>
      <c r="CI108" s="501"/>
      <c r="CJ108" s="501"/>
      <c r="CK108" s="501"/>
      <c r="CL108" s="501"/>
      <c r="CM108" s="501"/>
      <c r="CN108" s="501"/>
      <c r="CO108" s="501"/>
      <c r="CP108" s="501"/>
      <c r="CQ108" s="501"/>
      <c r="CR108" s="501"/>
      <c r="CS108" s="501"/>
      <c r="CT108" s="501"/>
      <c r="CU108" s="501"/>
      <c r="CV108" s="501"/>
      <c r="CW108" s="501"/>
      <c r="CX108" s="501"/>
      <c r="CY108" s="501"/>
      <c r="CZ108" s="501"/>
      <c r="DA108" s="501"/>
      <c r="DB108" s="501"/>
      <c r="DC108" s="501"/>
      <c r="DD108" s="501"/>
      <c r="DE108" s="501"/>
      <c r="DF108" s="501"/>
      <c r="DG108" s="501"/>
      <c r="DH108" s="501"/>
      <c r="DI108" s="501"/>
      <c r="DJ108" s="501"/>
      <c r="DK108" s="501"/>
      <c r="DL108" s="501"/>
      <c r="DM108" s="501"/>
      <c r="DN108" s="501"/>
      <c r="DO108" s="501"/>
      <c r="DP108" s="501"/>
      <c r="DQ108" s="501"/>
      <c r="DR108" s="501"/>
      <c r="DS108" s="501"/>
      <c r="DT108" s="501"/>
      <c r="DU108" s="501"/>
      <c r="DV108" s="501"/>
      <c r="DW108" s="501"/>
      <c r="DX108" s="501"/>
      <c r="DY108" s="501"/>
      <c r="DZ108" s="501"/>
      <c r="EA108" s="501"/>
      <c r="EB108" s="501"/>
      <c r="EC108" s="501"/>
      <c r="ED108" s="501"/>
      <c r="EE108" s="501"/>
      <c r="EF108" s="501"/>
      <c r="EG108" s="501"/>
      <c r="EH108" s="501"/>
      <c r="EI108" s="501"/>
      <c r="EJ108" s="501"/>
      <c r="EK108" s="501"/>
      <c r="EL108" s="501"/>
      <c r="EM108" s="501"/>
      <c r="EN108" s="501"/>
      <c r="EO108" s="501"/>
      <c r="EP108" s="501"/>
      <c r="EQ108" s="501"/>
      <c r="ER108" s="501"/>
      <c r="ES108" s="501"/>
      <c r="ET108" s="501"/>
      <c r="EU108" s="501"/>
      <c r="EV108" s="501"/>
      <c r="EW108" s="501"/>
      <c r="EX108" s="501"/>
      <c r="EY108" s="501"/>
      <c r="EZ108" s="501"/>
      <c r="FA108" s="501"/>
      <c r="FB108" s="501"/>
      <c r="FC108" s="501"/>
      <c r="FD108" s="501"/>
      <c r="FE108" s="501"/>
      <c r="FF108" s="501"/>
      <c r="FG108" s="501"/>
      <c r="FH108" s="501"/>
      <c r="FI108" s="501"/>
    </row>
    <row r="109" spans="1:165" ht="25.9" customHeight="1" thickBot="1" x14ac:dyDescent="0.4">
      <c r="A109" s="1582"/>
      <c r="B109" s="1118" t="s">
        <v>910</v>
      </c>
      <c r="C109" s="1124" t="s">
        <v>897</v>
      </c>
      <c r="D109" s="1119">
        <v>199.97257783901202</v>
      </c>
      <c r="E109" s="1090">
        <v>106</v>
      </c>
      <c r="F109" s="1090">
        <v>7</v>
      </c>
      <c r="G109" s="1090"/>
      <c r="H109" s="1090"/>
      <c r="I109" s="1090">
        <v>2.8</v>
      </c>
      <c r="J109" s="1090"/>
      <c r="K109" s="1120">
        <v>1.03</v>
      </c>
      <c r="L109" s="1120">
        <v>4.21</v>
      </c>
      <c r="M109" s="1120"/>
      <c r="N109" s="1120">
        <v>0.25</v>
      </c>
      <c r="O109" s="1121"/>
      <c r="P109" s="1121"/>
      <c r="Q109" s="1121"/>
      <c r="R109" s="1093"/>
      <c r="S109" s="501"/>
      <c r="T109" s="504"/>
      <c r="U109" s="504"/>
      <c r="V109" s="501"/>
      <c r="W109" s="501"/>
      <c r="X109" s="501"/>
      <c r="Y109" s="501"/>
      <c r="Z109" s="501"/>
      <c r="AA109" s="501"/>
      <c r="AB109" s="501"/>
      <c r="AC109" s="501"/>
      <c r="AD109" s="501"/>
      <c r="AE109" s="501"/>
      <c r="AF109" s="501"/>
      <c r="AG109" s="501"/>
      <c r="AH109" s="501"/>
      <c r="AI109" s="501"/>
      <c r="AJ109" s="501"/>
      <c r="AK109" s="501"/>
      <c r="AL109" s="501"/>
      <c r="AM109" s="501"/>
      <c r="AN109" s="501"/>
      <c r="AO109" s="501"/>
      <c r="AP109" s="501"/>
      <c r="AQ109" s="501"/>
      <c r="AR109" s="501"/>
      <c r="AS109" s="501"/>
      <c r="AT109" s="501"/>
      <c r="AU109" s="501"/>
      <c r="AV109" s="501"/>
      <c r="AW109" s="501"/>
      <c r="AX109" s="501"/>
      <c r="AY109" s="501"/>
      <c r="AZ109" s="501"/>
      <c r="BA109" s="501"/>
      <c r="BB109" s="501"/>
      <c r="BC109" s="501"/>
      <c r="BD109" s="501"/>
      <c r="BE109" s="501"/>
      <c r="BF109" s="501"/>
      <c r="BG109" s="501"/>
      <c r="BH109" s="501"/>
      <c r="BI109" s="501"/>
      <c r="BJ109" s="501"/>
      <c r="BK109" s="501"/>
      <c r="BL109" s="501"/>
      <c r="BM109" s="501"/>
      <c r="BN109" s="501"/>
      <c r="BO109" s="501"/>
      <c r="BP109" s="501"/>
      <c r="BQ109" s="501"/>
      <c r="BR109" s="501"/>
      <c r="BS109" s="501"/>
      <c r="BT109" s="501"/>
      <c r="BU109" s="501"/>
      <c r="BV109" s="501"/>
      <c r="BW109" s="501"/>
      <c r="BX109" s="501"/>
      <c r="BY109" s="501"/>
      <c r="BZ109" s="501"/>
      <c r="CA109" s="501"/>
      <c r="CB109" s="501"/>
      <c r="CC109" s="501"/>
      <c r="CD109" s="501"/>
      <c r="CE109" s="501"/>
      <c r="CF109" s="501"/>
      <c r="CG109" s="501"/>
      <c r="CH109" s="501"/>
      <c r="CI109" s="501"/>
      <c r="CJ109" s="501"/>
      <c r="CK109" s="501"/>
      <c r="CL109" s="501"/>
      <c r="CM109" s="501"/>
      <c r="CN109" s="501"/>
      <c r="CO109" s="501"/>
      <c r="CP109" s="501"/>
      <c r="CQ109" s="501"/>
      <c r="CR109" s="501"/>
      <c r="CS109" s="501"/>
      <c r="CT109" s="501"/>
      <c r="CU109" s="501"/>
      <c r="CV109" s="501"/>
      <c r="CW109" s="501"/>
      <c r="CX109" s="501"/>
      <c r="CY109" s="501"/>
      <c r="CZ109" s="501"/>
      <c r="DA109" s="501"/>
      <c r="DB109" s="501"/>
      <c r="DC109" s="501"/>
      <c r="DD109" s="501"/>
      <c r="DE109" s="501"/>
      <c r="DF109" s="501"/>
      <c r="DG109" s="501"/>
      <c r="DH109" s="501"/>
      <c r="DI109" s="501"/>
      <c r="DJ109" s="501"/>
      <c r="DK109" s="501"/>
      <c r="DL109" s="501"/>
      <c r="DM109" s="501"/>
      <c r="DN109" s="501"/>
      <c r="DO109" s="501"/>
      <c r="DP109" s="501"/>
      <c r="DQ109" s="501"/>
      <c r="DR109" s="501"/>
      <c r="DS109" s="501"/>
      <c r="DT109" s="501"/>
      <c r="DU109" s="501"/>
      <c r="DV109" s="501"/>
      <c r="DW109" s="501"/>
      <c r="DX109" s="501"/>
      <c r="DY109" s="501"/>
      <c r="DZ109" s="501"/>
      <c r="EA109" s="501"/>
      <c r="EB109" s="501"/>
      <c r="EC109" s="501"/>
      <c r="ED109" s="501"/>
      <c r="EE109" s="501"/>
      <c r="EF109" s="501"/>
      <c r="EG109" s="501"/>
      <c r="EH109" s="501"/>
      <c r="EI109" s="501"/>
      <c r="EJ109" s="501"/>
      <c r="EK109" s="501"/>
      <c r="EL109" s="501"/>
      <c r="EM109" s="501"/>
      <c r="EN109" s="501"/>
      <c r="EO109" s="501"/>
      <c r="EP109" s="501"/>
      <c r="EQ109" s="501"/>
      <c r="ER109" s="501"/>
      <c r="ES109" s="501"/>
      <c r="ET109" s="501"/>
      <c r="EU109" s="501"/>
      <c r="EV109" s="501"/>
      <c r="EW109" s="501"/>
      <c r="EX109" s="501"/>
      <c r="EY109" s="501"/>
      <c r="EZ109" s="501"/>
      <c r="FA109" s="501"/>
      <c r="FB109" s="501"/>
      <c r="FC109" s="501"/>
      <c r="FD109" s="501"/>
      <c r="FE109" s="501"/>
      <c r="FF109" s="501"/>
      <c r="FG109" s="501"/>
      <c r="FH109" s="501"/>
      <c r="FI109" s="501"/>
    </row>
    <row r="110" spans="1:165" ht="25.9" customHeight="1" thickBot="1" x14ac:dyDescent="0.4">
      <c r="A110" s="1582"/>
      <c r="B110" s="1118" t="s">
        <v>911</v>
      </c>
      <c r="C110" s="1124" t="s">
        <v>897</v>
      </c>
      <c r="D110" s="1119">
        <v>180.62251837740737</v>
      </c>
      <c r="E110" s="1090">
        <v>107</v>
      </c>
      <c r="F110" s="1090">
        <v>12</v>
      </c>
      <c r="G110" s="1090"/>
      <c r="H110" s="1090"/>
      <c r="I110" s="1090">
        <v>2.5</v>
      </c>
      <c r="J110" s="1090"/>
      <c r="K110" s="1120">
        <v>2.06</v>
      </c>
      <c r="L110" s="1120">
        <v>5.54</v>
      </c>
      <c r="M110" s="1120"/>
      <c r="N110" s="1120">
        <v>0.8</v>
      </c>
      <c r="O110" s="1121"/>
      <c r="P110" s="1121"/>
      <c r="Q110" s="1121"/>
      <c r="R110" s="1093"/>
      <c r="S110" s="501"/>
      <c r="T110" s="504"/>
      <c r="U110" s="504"/>
      <c r="V110" s="501"/>
      <c r="W110" s="501"/>
      <c r="X110" s="501"/>
      <c r="Y110" s="501"/>
      <c r="Z110" s="501"/>
      <c r="AA110" s="501"/>
      <c r="AB110" s="501"/>
      <c r="AC110" s="501"/>
      <c r="AD110" s="501"/>
      <c r="AE110" s="501"/>
      <c r="AF110" s="501"/>
      <c r="AG110" s="501"/>
      <c r="AH110" s="501"/>
      <c r="AI110" s="501"/>
      <c r="AJ110" s="501"/>
      <c r="AK110" s="501"/>
      <c r="AL110" s="501"/>
      <c r="AM110" s="501"/>
      <c r="AN110" s="501"/>
      <c r="AO110" s="501"/>
      <c r="AP110" s="501"/>
      <c r="AQ110" s="501"/>
      <c r="AR110" s="501"/>
      <c r="AS110" s="501"/>
      <c r="AT110" s="501"/>
      <c r="AU110" s="501"/>
      <c r="AV110" s="501"/>
      <c r="AW110" s="501"/>
      <c r="AX110" s="501"/>
      <c r="AY110" s="501"/>
      <c r="AZ110" s="501"/>
      <c r="BA110" s="501"/>
      <c r="BB110" s="501"/>
      <c r="BC110" s="501"/>
      <c r="BD110" s="501"/>
      <c r="BE110" s="501"/>
      <c r="BF110" s="501"/>
      <c r="BG110" s="501"/>
      <c r="BH110" s="501"/>
      <c r="BI110" s="501"/>
      <c r="BJ110" s="501"/>
      <c r="BK110" s="501"/>
      <c r="BL110" s="501"/>
      <c r="BM110" s="501"/>
      <c r="BN110" s="501"/>
      <c r="BO110" s="501"/>
      <c r="BP110" s="501"/>
      <c r="BQ110" s="501"/>
      <c r="BR110" s="501"/>
      <c r="BS110" s="501"/>
      <c r="BT110" s="501"/>
      <c r="BU110" s="501"/>
      <c r="BV110" s="501"/>
      <c r="BW110" s="501"/>
      <c r="BX110" s="501"/>
      <c r="BY110" s="501"/>
      <c r="BZ110" s="501"/>
      <c r="CA110" s="501"/>
      <c r="CB110" s="501"/>
      <c r="CC110" s="501"/>
      <c r="CD110" s="501"/>
      <c r="CE110" s="501"/>
      <c r="CF110" s="501"/>
      <c r="CG110" s="501"/>
      <c r="CH110" s="501"/>
      <c r="CI110" s="501"/>
      <c r="CJ110" s="501"/>
      <c r="CK110" s="501"/>
      <c r="CL110" s="501"/>
      <c r="CM110" s="501"/>
      <c r="CN110" s="501"/>
      <c r="CO110" s="501"/>
      <c r="CP110" s="501"/>
      <c r="CQ110" s="501"/>
      <c r="CR110" s="501"/>
      <c r="CS110" s="501"/>
      <c r="CT110" s="501"/>
      <c r="CU110" s="501"/>
      <c r="CV110" s="501"/>
      <c r="CW110" s="501"/>
      <c r="CX110" s="501"/>
      <c r="CY110" s="501"/>
      <c r="CZ110" s="501"/>
      <c r="DA110" s="501"/>
      <c r="DB110" s="501"/>
      <c r="DC110" s="501"/>
      <c r="DD110" s="501"/>
      <c r="DE110" s="501"/>
      <c r="DF110" s="501"/>
      <c r="DG110" s="501"/>
      <c r="DH110" s="501"/>
      <c r="DI110" s="501"/>
      <c r="DJ110" s="501"/>
      <c r="DK110" s="501"/>
      <c r="DL110" s="501"/>
      <c r="DM110" s="501"/>
      <c r="DN110" s="501"/>
      <c r="DO110" s="501"/>
      <c r="DP110" s="501"/>
      <c r="DQ110" s="501"/>
      <c r="DR110" s="501"/>
      <c r="DS110" s="501"/>
      <c r="DT110" s="501"/>
      <c r="DU110" s="501"/>
      <c r="DV110" s="501"/>
      <c r="DW110" s="501"/>
      <c r="DX110" s="501"/>
      <c r="DY110" s="501"/>
      <c r="DZ110" s="501"/>
      <c r="EA110" s="501"/>
      <c r="EB110" s="501"/>
      <c r="EC110" s="501"/>
      <c r="ED110" s="501"/>
      <c r="EE110" s="501"/>
      <c r="EF110" s="501"/>
      <c r="EG110" s="501"/>
      <c r="EH110" s="501"/>
      <c r="EI110" s="501"/>
      <c r="EJ110" s="501"/>
      <c r="EK110" s="501"/>
      <c r="EL110" s="501"/>
      <c r="EM110" s="501"/>
      <c r="EN110" s="501"/>
      <c r="EO110" s="501"/>
      <c r="EP110" s="501"/>
      <c r="EQ110" s="501"/>
      <c r="ER110" s="501"/>
      <c r="ES110" s="501"/>
      <c r="ET110" s="501"/>
      <c r="EU110" s="501"/>
      <c r="EV110" s="501"/>
      <c r="EW110" s="501"/>
      <c r="EX110" s="501"/>
      <c r="EY110" s="501"/>
      <c r="EZ110" s="501"/>
      <c r="FA110" s="501"/>
      <c r="FB110" s="501"/>
      <c r="FC110" s="501"/>
      <c r="FD110" s="501"/>
      <c r="FE110" s="501"/>
      <c r="FF110" s="501"/>
      <c r="FG110" s="501"/>
      <c r="FH110" s="501"/>
      <c r="FI110" s="501"/>
    </row>
    <row r="111" spans="1:165" ht="25.9" customHeight="1" thickBot="1" x14ac:dyDescent="0.4">
      <c r="A111" s="1582"/>
      <c r="B111" s="1118" t="s">
        <v>912</v>
      </c>
      <c r="C111" s="1124" t="s">
        <v>897</v>
      </c>
      <c r="D111" s="1119">
        <v>152.98897730788428</v>
      </c>
      <c r="E111" s="1090">
        <v>108</v>
      </c>
      <c r="F111" s="1090">
        <v>5</v>
      </c>
      <c r="G111" s="1090"/>
      <c r="H111" s="1090"/>
      <c r="I111" s="1090">
        <v>1.5</v>
      </c>
      <c r="J111" s="1090"/>
      <c r="K111" s="1120">
        <v>0.92</v>
      </c>
      <c r="L111" s="1120">
        <v>4.21</v>
      </c>
      <c r="M111" s="1120"/>
      <c r="N111" s="1120">
        <v>0.5</v>
      </c>
      <c r="O111" s="1121"/>
      <c r="P111" s="1121"/>
      <c r="Q111" s="1121"/>
      <c r="R111" s="1093"/>
      <c r="S111" s="501"/>
      <c r="T111" s="504"/>
      <c r="U111" s="504"/>
      <c r="V111" s="501"/>
      <c r="W111" s="501"/>
      <c r="X111" s="501"/>
      <c r="Y111" s="501"/>
      <c r="Z111" s="501"/>
      <c r="AA111" s="501"/>
      <c r="AB111" s="501"/>
      <c r="AC111" s="501"/>
      <c r="AD111" s="501"/>
      <c r="AE111" s="501"/>
      <c r="AF111" s="501"/>
      <c r="AG111" s="501"/>
      <c r="AH111" s="501"/>
      <c r="AI111" s="501"/>
      <c r="AJ111" s="501"/>
      <c r="AK111" s="501"/>
      <c r="AL111" s="501"/>
      <c r="AM111" s="501"/>
      <c r="AN111" s="501"/>
      <c r="AO111" s="501"/>
      <c r="AP111" s="501"/>
      <c r="AQ111" s="501"/>
      <c r="AR111" s="501"/>
      <c r="AS111" s="501"/>
      <c r="AT111" s="501"/>
      <c r="AU111" s="501"/>
      <c r="AV111" s="501"/>
      <c r="AW111" s="501"/>
      <c r="AX111" s="501"/>
      <c r="AY111" s="501"/>
      <c r="AZ111" s="501"/>
      <c r="BA111" s="501"/>
      <c r="BB111" s="501"/>
      <c r="BC111" s="501"/>
      <c r="BD111" s="501"/>
      <c r="BE111" s="501"/>
      <c r="BF111" s="501"/>
      <c r="BG111" s="501"/>
      <c r="BH111" s="501"/>
      <c r="BI111" s="501"/>
      <c r="BJ111" s="501"/>
      <c r="BK111" s="501"/>
      <c r="BL111" s="501"/>
      <c r="BM111" s="501"/>
      <c r="BN111" s="501"/>
      <c r="BO111" s="501"/>
      <c r="BP111" s="501"/>
      <c r="BQ111" s="501"/>
      <c r="BR111" s="501"/>
      <c r="BS111" s="501"/>
      <c r="BT111" s="501"/>
      <c r="BU111" s="501"/>
      <c r="BV111" s="501"/>
      <c r="BW111" s="501"/>
      <c r="BX111" s="501"/>
      <c r="BY111" s="501"/>
      <c r="BZ111" s="501"/>
      <c r="CA111" s="501"/>
      <c r="CB111" s="501"/>
      <c r="CC111" s="501"/>
      <c r="CD111" s="501"/>
      <c r="CE111" s="501"/>
      <c r="CF111" s="501"/>
      <c r="CG111" s="501"/>
      <c r="CH111" s="501"/>
      <c r="CI111" s="501"/>
      <c r="CJ111" s="501"/>
      <c r="CK111" s="501"/>
      <c r="CL111" s="501"/>
      <c r="CM111" s="501"/>
      <c r="CN111" s="501"/>
      <c r="CO111" s="501"/>
      <c r="CP111" s="501"/>
      <c r="CQ111" s="501"/>
      <c r="CR111" s="501"/>
      <c r="CS111" s="501"/>
      <c r="CT111" s="501"/>
      <c r="CU111" s="501"/>
      <c r="CV111" s="501"/>
      <c r="CW111" s="501"/>
      <c r="CX111" s="501"/>
      <c r="CY111" s="501"/>
      <c r="CZ111" s="501"/>
      <c r="DA111" s="501"/>
      <c r="DB111" s="501"/>
      <c r="DC111" s="501"/>
      <c r="DD111" s="501"/>
      <c r="DE111" s="501"/>
      <c r="DF111" s="501"/>
      <c r="DG111" s="501"/>
      <c r="DH111" s="501"/>
      <c r="DI111" s="501"/>
      <c r="DJ111" s="501"/>
      <c r="DK111" s="501"/>
      <c r="DL111" s="501"/>
      <c r="DM111" s="501"/>
      <c r="DN111" s="501"/>
      <c r="DO111" s="501"/>
      <c r="DP111" s="501"/>
      <c r="DQ111" s="501"/>
      <c r="DR111" s="501"/>
      <c r="DS111" s="501"/>
      <c r="DT111" s="501"/>
      <c r="DU111" s="501"/>
      <c r="DV111" s="501"/>
      <c r="DW111" s="501"/>
      <c r="DX111" s="501"/>
      <c r="DY111" s="501"/>
      <c r="DZ111" s="501"/>
      <c r="EA111" s="501"/>
      <c r="EB111" s="501"/>
      <c r="EC111" s="501"/>
      <c r="ED111" s="501"/>
      <c r="EE111" s="501"/>
      <c r="EF111" s="501"/>
      <c r="EG111" s="501"/>
      <c r="EH111" s="501"/>
      <c r="EI111" s="501"/>
      <c r="EJ111" s="501"/>
      <c r="EK111" s="501"/>
      <c r="EL111" s="501"/>
      <c r="EM111" s="501"/>
      <c r="EN111" s="501"/>
      <c r="EO111" s="501"/>
      <c r="EP111" s="501"/>
      <c r="EQ111" s="501"/>
      <c r="ER111" s="501"/>
      <c r="ES111" s="501"/>
      <c r="ET111" s="501"/>
      <c r="EU111" s="501"/>
      <c r="EV111" s="501"/>
      <c r="EW111" s="501"/>
      <c r="EX111" s="501"/>
      <c r="EY111" s="501"/>
      <c r="EZ111" s="501"/>
      <c r="FA111" s="501"/>
      <c r="FB111" s="501"/>
      <c r="FC111" s="501"/>
      <c r="FD111" s="501"/>
      <c r="FE111" s="501"/>
      <c r="FF111" s="501"/>
      <c r="FG111" s="501"/>
      <c r="FH111" s="501"/>
      <c r="FI111" s="501"/>
    </row>
    <row r="112" spans="1:165" ht="25.9" customHeight="1" thickBot="1" x14ac:dyDescent="0.4">
      <c r="A112" s="1582"/>
      <c r="B112" s="1118" t="s">
        <v>949</v>
      </c>
      <c r="C112" s="1124" t="s">
        <v>897</v>
      </c>
      <c r="D112" s="1119">
        <v>331.47611750041591</v>
      </c>
      <c r="E112" s="1090">
        <v>109</v>
      </c>
      <c r="F112" s="1090">
        <v>7</v>
      </c>
      <c r="G112" s="1090"/>
      <c r="H112" s="1090"/>
      <c r="I112" s="1090">
        <v>1.7</v>
      </c>
      <c r="J112" s="1090"/>
      <c r="K112" s="1120">
        <v>1.03</v>
      </c>
      <c r="L112" s="1120">
        <v>4.21</v>
      </c>
      <c r="M112" s="1120"/>
      <c r="N112" s="1120">
        <v>0.36</v>
      </c>
      <c r="O112" s="1121"/>
      <c r="P112" s="1121"/>
      <c r="Q112" s="1121"/>
      <c r="R112" s="1093"/>
      <c r="S112" s="501"/>
      <c r="T112" s="504"/>
      <c r="U112" s="504"/>
      <c r="V112" s="501"/>
      <c r="W112" s="501"/>
      <c r="X112" s="501"/>
      <c r="Y112" s="501"/>
      <c r="Z112" s="501"/>
      <c r="AA112" s="501"/>
      <c r="AB112" s="501"/>
      <c r="AC112" s="501"/>
      <c r="AD112" s="501"/>
      <c r="AE112" s="501"/>
      <c r="AF112" s="501"/>
      <c r="AG112" s="501"/>
      <c r="AH112" s="501"/>
      <c r="AI112" s="501"/>
      <c r="AJ112" s="501"/>
      <c r="AK112" s="501"/>
      <c r="AL112" s="501"/>
      <c r="AM112" s="501"/>
      <c r="AN112" s="501"/>
      <c r="AO112" s="501"/>
      <c r="AP112" s="501"/>
      <c r="AQ112" s="501"/>
      <c r="AR112" s="501"/>
      <c r="AS112" s="501"/>
      <c r="AT112" s="501"/>
      <c r="AU112" s="501"/>
      <c r="AV112" s="501"/>
      <c r="AW112" s="501"/>
      <c r="AX112" s="501"/>
      <c r="AY112" s="501"/>
      <c r="AZ112" s="501"/>
      <c r="BA112" s="501"/>
      <c r="BB112" s="501"/>
      <c r="BC112" s="501"/>
      <c r="BD112" s="501"/>
      <c r="BE112" s="501"/>
      <c r="BF112" s="501"/>
      <c r="BG112" s="501"/>
      <c r="BH112" s="501"/>
      <c r="BI112" s="501"/>
      <c r="BJ112" s="501"/>
      <c r="BK112" s="501"/>
      <c r="BL112" s="501"/>
      <c r="BM112" s="501"/>
      <c r="BN112" s="501"/>
      <c r="BO112" s="501"/>
      <c r="BP112" s="501"/>
      <c r="BQ112" s="501"/>
      <c r="BR112" s="501"/>
      <c r="BS112" s="501"/>
      <c r="BT112" s="501"/>
      <c r="BU112" s="501"/>
      <c r="BV112" s="501"/>
      <c r="BW112" s="501"/>
      <c r="BX112" s="501"/>
      <c r="BY112" s="501"/>
      <c r="BZ112" s="501"/>
      <c r="CA112" s="501"/>
      <c r="CB112" s="501"/>
      <c r="CC112" s="501"/>
      <c r="CD112" s="501"/>
      <c r="CE112" s="501"/>
      <c r="CF112" s="501"/>
      <c r="CG112" s="501"/>
      <c r="CH112" s="501"/>
      <c r="CI112" s="501"/>
      <c r="CJ112" s="501"/>
      <c r="CK112" s="501"/>
      <c r="CL112" s="501"/>
      <c r="CM112" s="501"/>
      <c r="CN112" s="501"/>
      <c r="CO112" s="501"/>
      <c r="CP112" s="501"/>
      <c r="CQ112" s="501"/>
      <c r="CR112" s="501"/>
      <c r="CS112" s="501"/>
      <c r="CT112" s="501"/>
      <c r="CU112" s="501"/>
      <c r="CV112" s="501"/>
      <c r="CW112" s="501"/>
      <c r="CX112" s="501"/>
      <c r="CY112" s="501"/>
      <c r="CZ112" s="501"/>
      <c r="DA112" s="501"/>
      <c r="DB112" s="501"/>
      <c r="DC112" s="501"/>
      <c r="DD112" s="501"/>
      <c r="DE112" s="501"/>
      <c r="DF112" s="501"/>
      <c r="DG112" s="501"/>
      <c r="DH112" s="501"/>
      <c r="DI112" s="501"/>
      <c r="DJ112" s="501"/>
      <c r="DK112" s="501"/>
      <c r="DL112" s="501"/>
      <c r="DM112" s="501"/>
      <c r="DN112" s="501"/>
      <c r="DO112" s="501"/>
      <c r="DP112" s="501"/>
      <c r="DQ112" s="501"/>
      <c r="DR112" s="501"/>
      <c r="DS112" s="501"/>
      <c r="DT112" s="501"/>
      <c r="DU112" s="501"/>
      <c r="DV112" s="501"/>
      <c r="DW112" s="501"/>
      <c r="DX112" s="501"/>
      <c r="DY112" s="501"/>
      <c r="DZ112" s="501"/>
      <c r="EA112" s="501"/>
      <c r="EB112" s="501"/>
      <c r="EC112" s="501"/>
      <c r="ED112" s="501"/>
      <c r="EE112" s="501"/>
      <c r="EF112" s="501"/>
      <c r="EG112" s="501"/>
      <c r="EH112" s="501"/>
      <c r="EI112" s="501"/>
      <c r="EJ112" s="501"/>
      <c r="EK112" s="501"/>
      <c r="EL112" s="501"/>
      <c r="EM112" s="501"/>
      <c r="EN112" s="501"/>
      <c r="EO112" s="501"/>
      <c r="EP112" s="501"/>
      <c r="EQ112" s="501"/>
      <c r="ER112" s="501"/>
      <c r="ES112" s="501"/>
      <c r="ET112" s="501"/>
      <c r="EU112" s="501"/>
      <c r="EV112" s="501"/>
      <c r="EW112" s="501"/>
      <c r="EX112" s="501"/>
      <c r="EY112" s="501"/>
      <c r="EZ112" s="501"/>
      <c r="FA112" s="501"/>
      <c r="FB112" s="501"/>
      <c r="FC112" s="501"/>
      <c r="FD112" s="501"/>
      <c r="FE112" s="501"/>
      <c r="FF112" s="501"/>
      <c r="FG112" s="501"/>
      <c r="FH112" s="501"/>
      <c r="FI112" s="501"/>
    </row>
    <row r="113" spans="1:165" ht="25.9" customHeight="1" thickBot="1" x14ac:dyDescent="0.4">
      <c r="A113" s="1582"/>
      <c r="B113" s="1118" t="s">
        <v>913</v>
      </c>
      <c r="C113" s="1124" t="s">
        <v>897</v>
      </c>
      <c r="D113" s="1119">
        <v>305.97795461576857</v>
      </c>
      <c r="E113" s="1090">
        <v>110</v>
      </c>
      <c r="F113" s="1090">
        <v>11</v>
      </c>
      <c r="G113" s="1090"/>
      <c r="H113" s="1090"/>
      <c r="I113" s="1090">
        <v>1.7</v>
      </c>
      <c r="J113" s="1090"/>
      <c r="K113" s="1120">
        <v>0.82</v>
      </c>
      <c r="L113" s="1120">
        <v>5.3</v>
      </c>
      <c r="M113" s="1120"/>
      <c r="N113" s="1120">
        <v>0.45</v>
      </c>
      <c r="O113" s="1121"/>
      <c r="P113" s="1121"/>
      <c r="Q113" s="1121"/>
      <c r="R113" s="1093"/>
      <c r="S113" s="501"/>
      <c r="T113" s="504"/>
      <c r="U113" s="504"/>
      <c r="V113" s="501"/>
      <c r="W113" s="501"/>
      <c r="X113" s="501"/>
      <c r="Y113" s="501"/>
      <c r="Z113" s="501"/>
      <c r="AA113" s="501"/>
      <c r="AB113" s="501"/>
      <c r="AC113" s="501"/>
      <c r="AD113" s="501"/>
      <c r="AE113" s="501"/>
      <c r="AF113" s="501"/>
      <c r="AG113" s="501"/>
      <c r="AH113" s="501"/>
      <c r="AI113" s="501"/>
      <c r="AJ113" s="501"/>
      <c r="AK113" s="501"/>
      <c r="AL113" s="501"/>
      <c r="AM113" s="501"/>
      <c r="AN113" s="501"/>
      <c r="AO113" s="501"/>
      <c r="AP113" s="501"/>
      <c r="AQ113" s="501"/>
      <c r="AR113" s="501"/>
      <c r="AS113" s="501"/>
      <c r="AT113" s="501"/>
      <c r="AU113" s="501"/>
      <c r="AV113" s="501"/>
      <c r="AW113" s="501"/>
      <c r="AX113" s="501"/>
      <c r="AY113" s="501"/>
      <c r="AZ113" s="501"/>
      <c r="BA113" s="501"/>
      <c r="BB113" s="501"/>
      <c r="BC113" s="501"/>
      <c r="BD113" s="501"/>
      <c r="BE113" s="501"/>
      <c r="BF113" s="501"/>
      <c r="BG113" s="501"/>
      <c r="BH113" s="501"/>
      <c r="BI113" s="501"/>
      <c r="BJ113" s="501"/>
      <c r="BK113" s="501"/>
      <c r="BL113" s="501"/>
      <c r="BM113" s="501"/>
      <c r="BN113" s="501"/>
      <c r="BO113" s="501"/>
      <c r="BP113" s="501"/>
      <c r="BQ113" s="501"/>
      <c r="BR113" s="501"/>
      <c r="BS113" s="501"/>
      <c r="BT113" s="501"/>
      <c r="BU113" s="501"/>
      <c r="BV113" s="501"/>
      <c r="BW113" s="501"/>
      <c r="BX113" s="501"/>
      <c r="BY113" s="501"/>
      <c r="BZ113" s="501"/>
      <c r="CA113" s="501"/>
      <c r="CB113" s="501"/>
      <c r="CC113" s="501"/>
      <c r="CD113" s="501"/>
      <c r="CE113" s="501"/>
      <c r="CF113" s="501"/>
      <c r="CG113" s="501"/>
      <c r="CH113" s="501"/>
      <c r="CI113" s="501"/>
      <c r="CJ113" s="501"/>
      <c r="CK113" s="501"/>
      <c r="CL113" s="501"/>
      <c r="CM113" s="501"/>
      <c r="CN113" s="501"/>
      <c r="CO113" s="501"/>
      <c r="CP113" s="501"/>
      <c r="CQ113" s="501"/>
      <c r="CR113" s="501"/>
      <c r="CS113" s="501"/>
      <c r="CT113" s="501"/>
      <c r="CU113" s="501"/>
      <c r="CV113" s="501"/>
      <c r="CW113" s="501"/>
      <c r="CX113" s="501"/>
      <c r="CY113" s="501"/>
      <c r="CZ113" s="501"/>
      <c r="DA113" s="501"/>
      <c r="DB113" s="501"/>
      <c r="DC113" s="501"/>
      <c r="DD113" s="501"/>
      <c r="DE113" s="501"/>
      <c r="DF113" s="501"/>
      <c r="DG113" s="501"/>
      <c r="DH113" s="501"/>
      <c r="DI113" s="501"/>
      <c r="DJ113" s="501"/>
      <c r="DK113" s="501"/>
      <c r="DL113" s="501"/>
      <c r="DM113" s="501"/>
      <c r="DN113" s="501"/>
      <c r="DO113" s="501"/>
      <c r="DP113" s="501"/>
      <c r="DQ113" s="501"/>
      <c r="DR113" s="501"/>
      <c r="DS113" s="501"/>
      <c r="DT113" s="501"/>
      <c r="DU113" s="501"/>
      <c r="DV113" s="501"/>
      <c r="DW113" s="501"/>
      <c r="DX113" s="501"/>
      <c r="DY113" s="501"/>
      <c r="DZ113" s="501"/>
      <c r="EA113" s="501"/>
      <c r="EB113" s="501"/>
      <c r="EC113" s="501"/>
      <c r="ED113" s="501"/>
      <c r="EE113" s="501"/>
      <c r="EF113" s="501"/>
      <c r="EG113" s="501"/>
      <c r="EH113" s="501"/>
      <c r="EI113" s="501"/>
      <c r="EJ113" s="501"/>
      <c r="EK113" s="501"/>
      <c r="EL113" s="501"/>
      <c r="EM113" s="501"/>
      <c r="EN113" s="501"/>
      <c r="EO113" s="501"/>
      <c r="EP113" s="501"/>
      <c r="EQ113" s="501"/>
      <c r="ER113" s="501"/>
      <c r="ES113" s="501"/>
      <c r="ET113" s="501"/>
      <c r="EU113" s="501"/>
      <c r="EV113" s="501"/>
      <c r="EW113" s="501"/>
      <c r="EX113" s="501"/>
      <c r="EY113" s="501"/>
      <c r="EZ113" s="501"/>
      <c r="FA113" s="501"/>
      <c r="FB113" s="501"/>
      <c r="FC113" s="501"/>
      <c r="FD113" s="501"/>
      <c r="FE113" s="501"/>
      <c r="FF113" s="501"/>
      <c r="FG113" s="501"/>
      <c r="FH113" s="501"/>
      <c r="FI113" s="501"/>
    </row>
    <row r="114" spans="1:165" ht="25.9" customHeight="1" thickBot="1" x14ac:dyDescent="0.4">
      <c r="A114" s="1582"/>
      <c r="B114" s="1118" t="s">
        <v>914</v>
      </c>
      <c r="C114" s="1124" t="s">
        <v>897</v>
      </c>
      <c r="D114" s="1119">
        <v>458.96693192365285</v>
      </c>
      <c r="E114" s="1090">
        <v>111</v>
      </c>
      <c r="F114" s="1090">
        <v>10</v>
      </c>
      <c r="G114" s="1090"/>
      <c r="H114" s="1090"/>
      <c r="I114" s="1090">
        <v>1.3</v>
      </c>
      <c r="J114" s="1090"/>
      <c r="K114" s="1120">
        <v>0.8</v>
      </c>
      <c r="L114" s="1120">
        <v>4.21</v>
      </c>
      <c r="M114" s="1120"/>
      <c r="N114" s="1120">
        <v>0.25</v>
      </c>
      <c r="O114" s="1121"/>
      <c r="P114" s="1121"/>
      <c r="Q114" s="1121"/>
      <c r="R114" s="1093"/>
      <c r="S114" s="501"/>
      <c r="T114" s="504"/>
      <c r="U114" s="504"/>
      <c r="V114" s="501"/>
      <c r="W114" s="501"/>
      <c r="X114" s="501"/>
      <c r="Y114" s="501"/>
      <c r="Z114" s="501"/>
      <c r="AA114" s="501"/>
      <c r="AB114" s="501"/>
      <c r="AC114" s="501"/>
      <c r="AD114" s="501"/>
      <c r="AE114" s="501"/>
      <c r="AF114" s="501"/>
      <c r="AG114" s="501"/>
      <c r="AH114" s="501"/>
      <c r="AI114" s="501"/>
      <c r="AJ114" s="501"/>
      <c r="AK114" s="501"/>
      <c r="AL114" s="501"/>
      <c r="AM114" s="501"/>
      <c r="AN114" s="501"/>
      <c r="AO114" s="501"/>
      <c r="AP114" s="501"/>
      <c r="AQ114" s="501"/>
      <c r="AR114" s="501"/>
      <c r="AS114" s="501"/>
      <c r="AT114" s="501"/>
      <c r="AU114" s="501"/>
      <c r="AV114" s="501"/>
      <c r="AW114" s="501"/>
      <c r="AX114" s="501"/>
      <c r="AY114" s="501"/>
      <c r="AZ114" s="501"/>
      <c r="BA114" s="501"/>
      <c r="BB114" s="501"/>
      <c r="BC114" s="501"/>
      <c r="BD114" s="501"/>
      <c r="BE114" s="501"/>
      <c r="BF114" s="501"/>
      <c r="BG114" s="501"/>
      <c r="BH114" s="501"/>
      <c r="BI114" s="501"/>
      <c r="BJ114" s="501"/>
      <c r="BK114" s="501"/>
      <c r="BL114" s="501"/>
      <c r="BM114" s="501"/>
      <c r="BN114" s="501"/>
      <c r="BO114" s="501"/>
      <c r="BP114" s="501"/>
      <c r="BQ114" s="501"/>
      <c r="BR114" s="501"/>
      <c r="BS114" s="501"/>
      <c r="BT114" s="501"/>
      <c r="BU114" s="501"/>
      <c r="BV114" s="501"/>
      <c r="BW114" s="501"/>
      <c r="BX114" s="501"/>
      <c r="BY114" s="501"/>
      <c r="BZ114" s="501"/>
      <c r="CA114" s="501"/>
      <c r="CB114" s="501"/>
      <c r="CC114" s="501"/>
      <c r="CD114" s="501"/>
      <c r="CE114" s="501"/>
      <c r="CF114" s="501"/>
      <c r="CG114" s="501"/>
      <c r="CH114" s="501"/>
      <c r="CI114" s="501"/>
      <c r="CJ114" s="501"/>
      <c r="CK114" s="501"/>
      <c r="CL114" s="501"/>
      <c r="CM114" s="501"/>
      <c r="CN114" s="501"/>
      <c r="CO114" s="501"/>
      <c r="CP114" s="501"/>
      <c r="CQ114" s="501"/>
      <c r="CR114" s="501"/>
      <c r="CS114" s="501"/>
      <c r="CT114" s="501"/>
      <c r="CU114" s="501"/>
      <c r="CV114" s="501"/>
      <c r="CW114" s="501"/>
      <c r="CX114" s="501"/>
      <c r="CY114" s="501"/>
      <c r="CZ114" s="501"/>
      <c r="DA114" s="501"/>
      <c r="DB114" s="501"/>
      <c r="DC114" s="501"/>
      <c r="DD114" s="501"/>
      <c r="DE114" s="501"/>
      <c r="DF114" s="501"/>
      <c r="DG114" s="501"/>
      <c r="DH114" s="501"/>
      <c r="DI114" s="501"/>
      <c r="DJ114" s="501"/>
      <c r="DK114" s="501"/>
      <c r="DL114" s="501"/>
      <c r="DM114" s="501"/>
      <c r="DN114" s="501"/>
      <c r="DO114" s="501"/>
      <c r="DP114" s="501"/>
      <c r="DQ114" s="501"/>
      <c r="DR114" s="501"/>
      <c r="DS114" s="501"/>
      <c r="DT114" s="501"/>
      <c r="DU114" s="501"/>
      <c r="DV114" s="501"/>
      <c r="DW114" s="501"/>
      <c r="DX114" s="501"/>
      <c r="DY114" s="501"/>
      <c r="DZ114" s="501"/>
      <c r="EA114" s="501"/>
      <c r="EB114" s="501"/>
      <c r="EC114" s="501"/>
      <c r="ED114" s="501"/>
      <c r="EE114" s="501"/>
      <c r="EF114" s="501"/>
      <c r="EG114" s="501"/>
      <c r="EH114" s="501"/>
      <c r="EI114" s="501"/>
      <c r="EJ114" s="501"/>
      <c r="EK114" s="501"/>
      <c r="EL114" s="501"/>
      <c r="EM114" s="501"/>
      <c r="EN114" s="501"/>
      <c r="EO114" s="501"/>
      <c r="EP114" s="501"/>
      <c r="EQ114" s="501"/>
      <c r="ER114" s="501"/>
      <c r="ES114" s="501"/>
      <c r="ET114" s="501"/>
      <c r="EU114" s="501"/>
      <c r="EV114" s="501"/>
      <c r="EW114" s="501"/>
      <c r="EX114" s="501"/>
      <c r="EY114" s="501"/>
      <c r="EZ114" s="501"/>
      <c r="FA114" s="501"/>
      <c r="FB114" s="501"/>
      <c r="FC114" s="501"/>
      <c r="FD114" s="501"/>
      <c r="FE114" s="501"/>
      <c r="FF114" s="501"/>
      <c r="FG114" s="501"/>
      <c r="FH114" s="501"/>
      <c r="FI114" s="501"/>
    </row>
    <row r="115" spans="1:165" ht="25.9" customHeight="1" thickBot="1" x14ac:dyDescent="0.4">
      <c r="A115" s="1582"/>
      <c r="B115" s="1118" t="s">
        <v>915</v>
      </c>
      <c r="C115" s="1124" t="s">
        <v>897</v>
      </c>
      <c r="D115" s="1119">
        <v>436.13204015657521</v>
      </c>
      <c r="E115" s="1090">
        <v>112</v>
      </c>
      <c r="F115" s="1090">
        <v>10</v>
      </c>
      <c r="G115" s="1090"/>
      <c r="H115" s="1090"/>
      <c r="I115" s="1090">
        <v>1.3</v>
      </c>
      <c r="J115" s="1090"/>
      <c r="K115" s="1120">
        <v>0.8</v>
      </c>
      <c r="L115" s="1120">
        <v>4.21</v>
      </c>
      <c r="M115" s="1120"/>
      <c r="N115" s="1120">
        <v>0.25</v>
      </c>
      <c r="O115" s="1121"/>
      <c r="P115" s="1121"/>
      <c r="Q115" s="1121"/>
      <c r="R115" s="1093"/>
      <c r="S115" s="501"/>
      <c r="T115" s="504"/>
      <c r="U115" s="504"/>
      <c r="V115" s="501"/>
      <c r="W115" s="501"/>
      <c r="X115" s="501"/>
      <c r="Y115" s="501"/>
      <c r="Z115" s="501"/>
      <c r="AA115" s="501"/>
      <c r="AB115" s="501"/>
      <c r="AC115" s="501"/>
      <c r="AD115" s="501"/>
      <c r="AE115" s="501"/>
      <c r="AF115" s="501"/>
      <c r="AG115" s="501"/>
      <c r="AH115" s="501"/>
      <c r="AI115" s="501"/>
      <c r="AJ115" s="501"/>
      <c r="AK115" s="501"/>
      <c r="AL115" s="501"/>
      <c r="AM115" s="501"/>
      <c r="AN115" s="501"/>
      <c r="AO115" s="501"/>
      <c r="AP115" s="501"/>
      <c r="AQ115" s="501"/>
      <c r="AR115" s="501"/>
      <c r="AS115" s="501"/>
      <c r="AT115" s="501"/>
      <c r="AU115" s="501"/>
      <c r="AV115" s="501"/>
      <c r="AW115" s="501"/>
      <c r="AX115" s="501"/>
      <c r="AY115" s="501"/>
      <c r="AZ115" s="501"/>
      <c r="BA115" s="501"/>
      <c r="BB115" s="501"/>
      <c r="BC115" s="501"/>
      <c r="BD115" s="501"/>
      <c r="BE115" s="501"/>
      <c r="BF115" s="501"/>
      <c r="BG115" s="501"/>
      <c r="BH115" s="501"/>
      <c r="BI115" s="501"/>
      <c r="BJ115" s="501"/>
      <c r="BK115" s="501"/>
      <c r="BL115" s="501"/>
      <c r="BM115" s="501"/>
      <c r="BN115" s="501"/>
      <c r="BO115" s="501"/>
      <c r="BP115" s="501"/>
      <c r="BQ115" s="501"/>
      <c r="BR115" s="501"/>
      <c r="BS115" s="501"/>
      <c r="BT115" s="501"/>
      <c r="BU115" s="501"/>
      <c r="BV115" s="501"/>
      <c r="BW115" s="501"/>
      <c r="BX115" s="501"/>
      <c r="BY115" s="501"/>
      <c r="BZ115" s="501"/>
      <c r="CA115" s="501"/>
      <c r="CB115" s="501"/>
      <c r="CC115" s="501"/>
      <c r="CD115" s="501"/>
      <c r="CE115" s="501"/>
      <c r="CF115" s="501"/>
      <c r="CG115" s="501"/>
      <c r="CH115" s="501"/>
      <c r="CI115" s="501"/>
      <c r="CJ115" s="501"/>
      <c r="CK115" s="501"/>
      <c r="CL115" s="501"/>
      <c r="CM115" s="501"/>
      <c r="CN115" s="501"/>
      <c r="CO115" s="501"/>
      <c r="CP115" s="501"/>
      <c r="CQ115" s="501"/>
      <c r="CR115" s="501"/>
      <c r="CS115" s="501"/>
      <c r="CT115" s="501"/>
      <c r="CU115" s="501"/>
      <c r="CV115" s="501"/>
      <c r="CW115" s="501"/>
      <c r="CX115" s="501"/>
      <c r="CY115" s="501"/>
      <c r="CZ115" s="501"/>
      <c r="DA115" s="501"/>
      <c r="DB115" s="501"/>
      <c r="DC115" s="501"/>
      <c r="DD115" s="501"/>
      <c r="DE115" s="501"/>
      <c r="DF115" s="501"/>
      <c r="DG115" s="501"/>
      <c r="DH115" s="501"/>
      <c r="DI115" s="501"/>
      <c r="DJ115" s="501"/>
      <c r="DK115" s="501"/>
      <c r="DL115" s="501"/>
      <c r="DM115" s="501"/>
      <c r="DN115" s="501"/>
      <c r="DO115" s="501"/>
      <c r="DP115" s="501"/>
      <c r="DQ115" s="501"/>
      <c r="DR115" s="501"/>
      <c r="DS115" s="501"/>
      <c r="DT115" s="501"/>
      <c r="DU115" s="501"/>
      <c r="DV115" s="501"/>
      <c r="DW115" s="501"/>
      <c r="DX115" s="501"/>
      <c r="DY115" s="501"/>
      <c r="DZ115" s="501"/>
      <c r="EA115" s="501"/>
      <c r="EB115" s="501"/>
      <c r="EC115" s="501"/>
      <c r="ED115" s="501"/>
      <c r="EE115" s="501"/>
      <c r="EF115" s="501"/>
      <c r="EG115" s="501"/>
      <c r="EH115" s="501"/>
      <c r="EI115" s="501"/>
      <c r="EJ115" s="501"/>
      <c r="EK115" s="501"/>
      <c r="EL115" s="501"/>
      <c r="EM115" s="501"/>
      <c r="EN115" s="501"/>
      <c r="EO115" s="501"/>
      <c r="EP115" s="501"/>
      <c r="EQ115" s="501"/>
      <c r="ER115" s="501"/>
      <c r="ES115" s="501"/>
      <c r="ET115" s="501"/>
      <c r="EU115" s="501"/>
      <c r="EV115" s="501"/>
      <c r="EW115" s="501"/>
      <c r="EX115" s="501"/>
      <c r="EY115" s="501"/>
      <c r="EZ115" s="501"/>
      <c r="FA115" s="501"/>
      <c r="FB115" s="501"/>
      <c r="FC115" s="501"/>
      <c r="FD115" s="501"/>
      <c r="FE115" s="501"/>
      <c r="FF115" s="501"/>
      <c r="FG115" s="501"/>
      <c r="FH115" s="501"/>
      <c r="FI115" s="501"/>
    </row>
    <row r="116" spans="1:165" ht="25.9" customHeight="1" thickBot="1" x14ac:dyDescent="0.4">
      <c r="A116" s="1582"/>
      <c r="B116" s="1118" t="s">
        <v>916</v>
      </c>
      <c r="C116" s="1124" t="s">
        <v>897</v>
      </c>
      <c r="D116" s="1119">
        <v>203.98530307717903</v>
      </c>
      <c r="E116" s="1090">
        <v>113</v>
      </c>
      <c r="F116" s="1090">
        <v>20</v>
      </c>
      <c r="G116" s="1090"/>
      <c r="H116" s="1090"/>
      <c r="I116" s="1090">
        <v>2.5</v>
      </c>
      <c r="J116" s="1090"/>
      <c r="K116" s="1120">
        <v>2.36</v>
      </c>
      <c r="L116" s="1120">
        <v>7.22</v>
      </c>
      <c r="M116" s="1120"/>
      <c r="N116" s="1120">
        <v>0.88</v>
      </c>
      <c r="O116" s="1121"/>
      <c r="P116" s="1121"/>
      <c r="Q116" s="1121"/>
      <c r="R116" s="1093"/>
      <c r="S116" s="501"/>
      <c r="T116" s="504"/>
      <c r="U116" s="504"/>
      <c r="V116" s="501"/>
      <c r="W116" s="501"/>
      <c r="X116" s="501"/>
      <c r="Y116" s="501"/>
      <c r="Z116" s="501"/>
      <c r="AA116" s="501"/>
      <c r="AB116" s="501"/>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c r="AW116" s="501"/>
      <c r="AX116" s="501"/>
      <c r="AY116" s="501"/>
      <c r="AZ116" s="501"/>
      <c r="BA116" s="501"/>
      <c r="BB116" s="501"/>
      <c r="BC116" s="501"/>
      <c r="BD116" s="501"/>
      <c r="BE116" s="501"/>
      <c r="BF116" s="501"/>
      <c r="BG116" s="501"/>
      <c r="BH116" s="501"/>
      <c r="BI116" s="501"/>
      <c r="BJ116" s="501"/>
      <c r="BK116" s="501"/>
      <c r="BL116" s="501"/>
      <c r="BM116" s="501"/>
      <c r="BN116" s="501"/>
      <c r="BO116" s="501"/>
      <c r="BP116" s="501"/>
      <c r="BQ116" s="501"/>
      <c r="BR116" s="501"/>
      <c r="BS116" s="501"/>
      <c r="BT116" s="501"/>
      <c r="BU116" s="501"/>
      <c r="BV116" s="501"/>
      <c r="BW116" s="501"/>
      <c r="BX116" s="501"/>
      <c r="BY116" s="501"/>
      <c r="BZ116" s="501"/>
      <c r="CA116" s="501"/>
      <c r="CB116" s="501"/>
      <c r="CC116" s="501"/>
      <c r="CD116" s="501"/>
      <c r="CE116" s="501"/>
      <c r="CF116" s="501"/>
      <c r="CG116" s="501"/>
      <c r="CH116" s="501"/>
      <c r="CI116" s="501"/>
      <c r="CJ116" s="501"/>
      <c r="CK116" s="501"/>
      <c r="CL116" s="501"/>
      <c r="CM116" s="501"/>
      <c r="CN116" s="501"/>
      <c r="CO116" s="501"/>
      <c r="CP116" s="501"/>
      <c r="CQ116" s="501"/>
      <c r="CR116" s="501"/>
      <c r="CS116" s="501"/>
      <c r="CT116" s="501"/>
      <c r="CU116" s="501"/>
      <c r="CV116" s="501"/>
      <c r="CW116" s="501"/>
      <c r="CX116" s="501"/>
      <c r="CY116" s="501"/>
      <c r="CZ116" s="501"/>
      <c r="DA116" s="501"/>
      <c r="DB116" s="501"/>
      <c r="DC116" s="501"/>
      <c r="DD116" s="501"/>
      <c r="DE116" s="501"/>
      <c r="DF116" s="501"/>
      <c r="DG116" s="501"/>
      <c r="DH116" s="501"/>
      <c r="DI116" s="501"/>
      <c r="DJ116" s="501"/>
      <c r="DK116" s="501"/>
      <c r="DL116" s="501"/>
      <c r="DM116" s="501"/>
      <c r="DN116" s="501"/>
      <c r="DO116" s="501"/>
      <c r="DP116" s="501"/>
      <c r="DQ116" s="501"/>
      <c r="DR116" s="501"/>
      <c r="DS116" s="501"/>
      <c r="DT116" s="501"/>
      <c r="DU116" s="501"/>
      <c r="DV116" s="501"/>
      <c r="DW116" s="501"/>
      <c r="DX116" s="501"/>
      <c r="DY116" s="501"/>
      <c r="DZ116" s="501"/>
      <c r="EA116" s="501"/>
      <c r="EB116" s="501"/>
      <c r="EC116" s="501"/>
      <c r="ED116" s="501"/>
      <c r="EE116" s="501"/>
      <c r="EF116" s="501"/>
      <c r="EG116" s="501"/>
      <c r="EH116" s="501"/>
      <c r="EI116" s="501"/>
      <c r="EJ116" s="501"/>
      <c r="EK116" s="501"/>
      <c r="EL116" s="501"/>
      <c r="EM116" s="501"/>
      <c r="EN116" s="501"/>
      <c r="EO116" s="501"/>
      <c r="EP116" s="501"/>
      <c r="EQ116" s="501"/>
      <c r="ER116" s="501"/>
      <c r="ES116" s="501"/>
      <c r="ET116" s="501"/>
      <c r="EU116" s="501"/>
      <c r="EV116" s="501"/>
      <c r="EW116" s="501"/>
      <c r="EX116" s="501"/>
      <c r="EY116" s="501"/>
      <c r="EZ116" s="501"/>
      <c r="FA116" s="501"/>
      <c r="FB116" s="501"/>
      <c r="FC116" s="501"/>
      <c r="FD116" s="501"/>
      <c r="FE116" s="501"/>
      <c r="FF116" s="501"/>
      <c r="FG116" s="501"/>
      <c r="FH116" s="501"/>
      <c r="FI116" s="501"/>
    </row>
    <row r="117" spans="1:165" ht="25.9" customHeight="1" thickBot="1" x14ac:dyDescent="0.4">
      <c r="A117" s="1582"/>
      <c r="B117" s="1118" t="s">
        <v>917</v>
      </c>
      <c r="C117" s="1124" t="s">
        <v>897</v>
      </c>
      <c r="D117" s="1119">
        <v>122.39118184630742</v>
      </c>
      <c r="E117" s="1090">
        <v>114</v>
      </c>
      <c r="F117" s="1090">
        <v>11</v>
      </c>
      <c r="G117" s="1090"/>
      <c r="H117" s="1090"/>
      <c r="I117" s="1090">
        <v>4.5</v>
      </c>
      <c r="J117" s="1090"/>
      <c r="K117" s="1120">
        <v>1.1499999999999999</v>
      </c>
      <c r="L117" s="1120">
        <v>6.62</v>
      </c>
      <c r="M117" s="1120"/>
      <c r="N117" s="1120">
        <v>0.36</v>
      </c>
      <c r="O117" s="1121"/>
      <c r="P117" s="1121"/>
      <c r="Q117" s="1121"/>
      <c r="R117" s="1093"/>
      <c r="S117" s="501"/>
      <c r="T117" s="504"/>
      <c r="U117" s="504"/>
      <c r="V117" s="501"/>
      <c r="W117" s="501"/>
      <c r="X117" s="501"/>
      <c r="Y117" s="501"/>
      <c r="Z117" s="501"/>
      <c r="AA117" s="501"/>
      <c r="AB117" s="501"/>
      <c r="AC117" s="501"/>
      <c r="AD117" s="501"/>
      <c r="AE117" s="501"/>
      <c r="AF117" s="501"/>
      <c r="AG117" s="501"/>
      <c r="AH117" s="501"/>
      <c r="AI117" s="501"/>
      <c r="AJ117" s="501"/>
      <c r="AK117" s="501"/>
      <c r="AL117" s="501"/>
      <c r="AM117" s="501"/>
      <c r="AN117" s="501"/>
      <c r="AO117" s="501"/>
      <c r="AP117" s="501"/>
      <c r="AQ117" s="501"/>
      <c r="AR117" s="501"/>
      <c r="AS117" s="501"/>
      <c r="AT117" s="501"/>
      <c r="AU117" s="501"/>
      <c r="AV117" s="501"/>
      <c r="AW117" s="501"/>
      <c r="AX117" s="501"/>
      <c r="AY117" s="501"/>
      <c r="AZ117" s="501"/>
      <c r="BA117" s="501"/>
      <c r="BB117" s="501"/>
      <c r="BC117" s="501"/>
      <c r="BD117" s="501"/>
      <c r="BE117" s="501"/>
      <c r="BF117" s="501"/>
      <c r="BG117" s="501"/>
      <c r="BH117" s="501"/>
      <c r="BI117" s="501"/>
      <c r="BJ117" s="501"/>
      <c r="BK117" s="501"/>
      <c r="BL117" s="501"/>
      <c r="BM117" s="501"/>
      <c r="BN117" s="501"/>
      <c r="BO117" s="501"/>
      <c r="BP117" s="501"/>
      <c r="BQ117" s="501"/>
      <c r="BR117" s="501"/>
      <c r="BS117" s="501"/>
      <c r="BT117" s="501"/>
      <c r="BU117" s="501"/>
      <c r="BV117" s="501"/>
      <c r="BW117" s="501"/>
      <c r="BX117" s="501"/>
      <c r="BY117" s="501"/>
      <c r="BZ117" s="501"/>
      <c r="CA117" s="501"/>
      <c r="CB117" s="501"/>
      <c r="CC117" s="501"/>
      <c r="CD117" s="501"/>
      <c r="CE117" s="501"/>
      <c r="CF117" s="501"/>
      <c r="CG117" s="501"/>
      <c r="CH117" s="501"/>
      <c r="CI117" s="501"/>
      <c r="CJ117" s="501"/>
      <c r="CK117" s="501"/>
      <c r="CL117" s="501"/>
      <c r="CM117" s="501"/>
      <c r="CN117" s="501"/>
      <c r="CO117" s="501"/>
      <c r="CP117" s="501"/>
      <c r="CQ117" s="501"/>
      <c r="CR117" s="501"/>
      <c r="CS117" s="501"/>
      <c r="CT117" s="501"/>
      <c r="CU117" s="501"/>
      <c r="CV117" s="501"/>
      <c r="CW117" s="501"/>
      <c r="CX117" s="501"/>
      <c r="CY117" s="501"/>
      <c r="CZ117" s="501"/>
      <c r="DA117" s="501"/>
      <c r="DB117" s="501"/>
      <c r="DC117" s="501"/>
      <c r="DD117" s="501"/>
      <c r="DE117" s="501"/>
      <c r="DF117" s="501"/>
      <c r="DG117" s="501"/>
      <c r="DH117" s="501"/>
      <c r="DI117" s="501"/>
      <c r="DJ117" s="501"/>
      <c r="DK117" s="501"/>
      <c r="DL117" s="501"/>
      <c r="DM117" s="501"/>
      <c r="DN117" s="501"/>
      <c r="DO117" s="501"/>
      <c r="DP117" s="501"/>
      <c r="DQ117" s="501"/>
      <c r="DR117" s="501"/>
      <c r="DS117" s="501"/>
      <c r="DT117" s="501"/>
      <c r="DU117" s="501"/>
      <c r="DV117" s="501"/>
      <c r="DW117" s="501"/>
      <c r="DX117" s="501"/>
      <c r="DY117" s="501"/>
      <c r="DZ117" s="501"/>
      <c r="EA117" s="501"/>
      <c r="EB117" s="501"/>
      <c r="EC117" s="501"/>
      <c r="ED117" s="501"/>
      <c r="EE117" s="501"/>
      <c r="EF117" s="501"/>
      <c r="EG117" s="501"/>
      <c r="EH117" s="501"/>
      <c r="EI117" s="501"/>
      <c r="EJ117" s="501"/>
      <c r="EK117" s="501"/>
      <c r="EL117" s="501"/>
      <c r="EM117" s="501"/>
      <c r="EN117" s="501"/>
      <c r="EO117" s="501"/>
      <c r="EP117" s="501"/>
      <c r="EQ117" s="501"/>
      <c r="ER117" s="501"/>
      <c r="ES117" s="501"/>
      <c r="ET117" s="501"/>
      <c r="EU117" s="501"/>
      <c r="EV117" s="501"/>
      <c r="EW117" s="501"/>
      <c r="EX117" s="501"/>
      <c r="EY117" s="501"/>
      <c r="EZ117" s="501"/>
      <c r="FA117" s="501"/>
      <c r="FB117" s="501"/>
      <c r="FC117" s="501"/>
      <c r="FD117" s="501"/>
      <c r="FE117" s="501"/>
      <c r="FF117" s="501"/>
      <c r="FG117" s="501"/>
      <c r="FH117" s="501"/>
      <c r="FI117" s="501"/>
    </row>
    <row r="118" spans="1:165" ht="25.9" customHeight="1" thickBot="1" x14ac:dyDescent="0.4">
      <c r="A118" s="1582"/>
      <c r="B118" s="1118" t="s">
        <v>918</v>
      </c>
      <c r="C118" s="1124" t="s">
        <v>897</v>
      </c>
      <c r="D118" s="1119">
        <v>81.594121230871622</v>
      </c>
      <c r="E118" s="1090">
        <v>115</v>
      </c>
      <c r="F118" s="1090">
        <v>11</v>
      </c>
      <c r="G118" s="1090"/>
      <c r="H118" s="1090"/>
      <c r="I118" s="1090">
        <v>4.5</v>
      </c>
      <c r="J118" s="1090"/>
      <c r="K118" s="1120">
        <v>1.1499999999999999</v>
      </c>
      <c r="L118" s="1120">
        <v>6.62</v>
      </c>
      <c r="M118" s="1120"/>
      <c r="N118" s="1120">
        <v>0.36</v>
      </c>
      <c r="O118" s="1121"/>
      <c r="P118" s="1121"/>
      <c r="Q118" s="1121"/>
      <c r="R118" s="1093"/>
      <c r="S118" s="501"/>
      <c r="T118" s="504"/>
      <c r="U118" s="504"/>
      <c r="V118" s="501"/>
      <c r="W118" s="501"/>
      <c r="X118" s="501"/>
      <c r="Y118" s="501"/>
      <c r="Z118" s="501"/>
      <c r="AA118" s="501"/>
      <c r="AB118" s="501"/>
      <c r="AC118" s="501"/>
      <c r="AD118" s="501"/>
      <c r="AE118" s="501"/>
      <c r="AF118" s="501"/>
      <c r="AG118" s="501"/>
      <c r="AH118" s="501"/>
      <c r="AI118" s="501"/>
      <c r="AJ118" s="501"/>
      <c r="AK118" s="501"/>
      <c r="AL118" s="501"/>
      <c r="AM118" s="501"/>
      <c r="AN118" s="501"/>
      <c r="AO118" s="501"/>
      <c r="AP118" s="501"/>
      <c r="AQ118" s="501"/>
      <c r="AR118" s="501"/>
      <c r="AS118" s="501"/>
      <c r="AT118" s="501"/>
      <c r="AU118" s="501"/>
      <c r="AV118" s="501"/>
      <c r="AW118" s="501"/>
      <c r="AX118" s="501"/>
      <c r="AY118" s="501"/>
      <c r="AZ118" s="501"/>
      <c r="BA118" s="501"/>
      <c r="BB118" s="501"/>
      <c r="BC118" s="501"/>
      <c r="BD118" s="501"/>
      <c r="BE118" s="501"/>
      <c r="BF118" s="501"/>
      <c r="BG118" s="501"/>
      <c r="BH118" s="501"/>
      <c r="BI118" s="501"/>
      <c r="BJ118" s="501"/>
      <c r="BK118" s="501"/>
      <c r="BL118" s="501"/>
      <c r="BM118" s="501"/>
      <c r="BN118" s="501"/>
      <c r="BO118" s="501"/>
      <c r="BP118" s="501"/>
      <c r="BQ118" s="501"/>
      <c r="BR118" s="501"/>
      <c r="BS118" s="501"/>
      <c r="BT118" s="501"/>
      <c r="BU118" s="501"/>
      <c r="BV118" s="501"/>
      <c r="BW118" s="501"/>
      <c r="BX118" s="501"/>
      <c r="BY118" s="501"/>
      <c r="BZ118" s="501"/>
      <c r="CA118" s="501"/>
      <c r="CB118" s="501"/>
      <c r="CC118" s="501"/>
      <c r="CD118" s="501"/>
      <c r="CE118" s="501"/>
      <c r="CF118" s="501"/>
      <c r="CG118" s="501"/>
      <c r="CH118" s="501"/>
      <c r="CI118" s="501"/>
      <c r="CJ118" s="501"/>
      <c r="CK118" s="501"/>
      <c r="CL118" s="501"/>
      <c r="CM118" s="501"/>
      <c r="CN118" s="501"/>
      <c r="CO118" s="501"/>
      <c r="CP118" s="501"/>
      <c r="CQ118" s="501"/>
      <c r="CR118" s="501"/>
      <c r="CS118" s="501"/>
      <c r="CT118" s="501"/>
      <c r="CU118" s="501"/>
      <c r="CV118" s="501"/>
      <c r="CW118" s="501"/>
      <c r="CX118" s="501"/>
      <c r="CY118" s="501"/>
      <c r="CZ118" s="501"/>
      <c r="DA118" s="501"/>
      <c r="DB118" s="501"/>
      <c r="DC118" s="501"/>
      <c r="DD118" s="501"/>
      <c r="DE118" s="501"/>
      <c r="DF118" s="501"/>
      <c r="DG118" s="501"/>
      <c r="DH118" s="501"/>
      <c r="DI118" s="501"/>
      <c r="DJ118" s="501"/>
      <c r="DK118" s="501"/>
      <c r="DL118" s="501"/>
      <c r="DM118" s="501"/>
      <c r="DN118" s="501"/>
      <c r="DO118" s="501"/>
      <c r="DP118" s="501"/>
      <c r="DQ118" s="501"/>
      <c r="DR118" s="501"/>
      <c r="DS118" s="501"/>
      <c r="DT118" s="501"/>
      <c r="DU118" s="501"/>
      <c r="DV118" s="501"/>
      <c r="DW118" s="501"/>
      <c r="DX118" s="501"/>
      <c r="DY118" s="501"/>
      <c r="DZ118" s="501"/>
      <c r="EA118" s="501"/>
      <c r="EB118" s="501"/>
      <c r="EC118" s="501"/>
      <c r="ED118" s="501"/>
      <c r="EE118" s="501"/>
      <c r="EF118" s="501"/>
      <c r="EG118" s="501"/>
      <c r="EH118" s="501"/>
      <c r="EI118" s="501"/>
      <c r="EJ118" s="501"/>
      <c r="EK118" s="501"/>
      <c r="EL118" s="501"/>
      <c r="EM118" s="501"/>
      <c r="EN118" s="501"/>
      <c r="EO118" s="501"/>
      <c r="EP118" s="501"/>
      <c r="EQ118" s="501"/>
      <c r="ER118" s="501"/>
      <c r="ES118" s="501"/>
      <c r="ET118" s="501"/>
      <c r="EU118" s="501"/>
      <c r="EV118" s="501"/>
      <c r="EW118" s="501"/>
      <c r="EX118" s="501"/>
      <c r="EY118" s="501"/>
      <c r="EZ118" s="501"/>
      <c r="FA118" s="501"/>
      <c r="FB118" s="501"/>
      <c r="FC118" s="501"/>
      <c r="FD118" s="501"/>
      <c r="FE118" s="501"/>
      <c r="FF118" s="501"/>
      <c r="FG118" s="501"/>
      <c r="FH118" s="501"/>
      <c r="FI118" s="501"/>
    </row>
    <row r="119" spans="1:165" ht="25.9" customHeight="1" thickBot="1" x14ac:dyDescent="0.4">
      <c r="A119" s="1582"/>
      <c r="B119" s="1118" t="s">
        <v>919</v>
      </c>
      <c r="C119" s="1124" t="s">
        <v>897</v>
      </c>
      <c r="D119" s="1119">
        <v>203.98530307717903</v>
      </c>
      <c r="E119" s="1090">
        <v>116</v>
      </c>
      <c r="F119" s="1090">
        <v>15</v>
      </c>
      <c r="G119" s="1090"/>
      <c r="H119" s="1090"/>
      <c r="I119" s="1090">
        <v>4.2</v>
      </c>
      <c r="J119" s="1090"/>
      <c r="K119" s="1120">
        <v>1.37</v>
      </c>
      <c r="L119" s="1120">
        <v>8.43</v>
      </c>
      <c r="M119" s="1120"/>
      <c r="N119" s="1120">
        <v>0.91</v>
      </c>
      <c r="O119" s="1121"/>
      <c r="P119" s="1121"/>
      <c r="Q119" s="1121"/>
      <c r="R119" s="1093"/>
      <c r="S119" s="501"/>
      <c r="T119" s="504"/>
      <c r="U119" s="504"/>
      <c r="V119" s="501"/>
      <c r="W119" s="501"/>
      <c r="X119" s="501"/>
      <c r="Y119" s="501"/>
      <c r="Z119" s="501"/>
      <c r="AA119" s="501"/>
      <c r="AB119" s="501"/>
      <c r="AC119" s="501"/>
      <c r="AD119" s="501"/>
      <c r="AE119" s="501"/>
      <c r="AF119" s="501"/>
      <c r="AG119" s="501"/>
      <c r="AH119" s="501"/>
      <c r="AI119" s="501"/>
      <c r="AJ119" s="501"/>
      <c r="AK119" s="501"/>
      <c r="AL119" s="501"/>
      <c r="AM119" s="501"/>
      <c r="AN119" s="501"/>
      <c r="AO119" s="501"/>
      <c r="AP119" s="501"/>
      <c r="AQ119" s="501"/>
      <c r="AR119" s="501"/>
      <c r="AS119" s="501"/>
      <c r="AT119" s="501"/>
      <c r="AU119" s="501"/>
      <c r="AV119" s="501"/>
      <c r="AW119" s="501"/>
      <c r="AX119" s="501"/>
      <c r="AY119" s="501"/>
      <c r="AZ119" s="501"/>
      <c r="BA119" s="501"/>
      <c r="BB119" s="501"/>
      <c r="BC119" s="501"/>
      <c r="BD119" s="501"/>
      <c r="BE119" s="501"/>
      <c r="BF119" s="501"/>
      <c r="BG119" s="501"/>
      <c r="BH119" s="501"/>
      <c r="BI119" s="501"/>
      <c r="BJ119" s="501"/>
      <c r="BK119" s="501"/>
      <c r="BL119" s="501"/>
      <c r="BM119" s="501"/>
      <c r="BN119" s="501"/>
      <c r="BO119" s="501"/>
      <c r="BP119" s="501"/>
      <c r="BQ119" s="501"/>
      <c r="BR119" s="501"/>
      <c r="BS119" s="501"/>
      <c r="BT119" s="501"/>
      <c r="BU119" s="501"/>
      <c r="BV119" s="501"/>
      <c r="BW119" s="501"/>
      <c r="BX119" s="501"/>
      <c r="BY119" s="501"/>
      <c r="BZ119" s="501"/>
      <c r="CA119" s="501"/>
      <c r="CB119" s="501"/>
      <c r="CC119" s="501"/>
      <c r="CD119" s="501"/>
      <c r="CE119" s="501"/>
      <c r="CF119" s="501"/>
      <c r="CG119" s="501"/>
      <c r="CH119" s="501"/>
      <c r="CI119" s="501"/>
      <c r="CJ119" s="501"/>
      <c r="CK119" s="501"/>
      <c r="CL119" s="501"/>
      <c r="CM119" s="501"/>
      <c r="CN119" s="501"/>
      <c r="CO119" s="501"/>
      <c r="CP119" s="501"/>
      <c r="CQ119" s="501"/>
      <c r="CR119" s="501"/>
      <c r="CS119" s="501"/>
      <c r="CT119" s="501"/>
      <c r="CU119" s="501"/>
      <c r="CV119" s="501"/>
      <c r="CW119" s="501"/>
      <c r="CX119" s="501"/>
      <c r="CY119" s="501"/>
      <c r="CZ119" s="501"/>
      <c r="DA119" s="501"/>
      <c r="DB119" s="501"/>
      <c r="DC119" s="501"/>
      <c r="DD119" s="501"/>
      <c r="DE119" s="501"/>
      <c r="DF119" s="501"/>
      <c r="DG119" s="501"/>
      <c r="DH119" s="501"/>
      <c r="DI119" s="501"/>
      <c r="DJ119" s="501"/>
      <c r="DK119" s="501"/>
      <c r="DL119" s="501"/>
      <c r="DM119" s="501"/>
      <c r="DN119" s="501"/>
      <c r="DO119" s="501"/>
      <c r="DP119" s="501"/>
      <c r="DQ119" s="501"/>
      <c r="DR119" s="501"/>
      <c r="DS119" s="501"/>
      <c r="DT119" s="501"/>
      <c r="DU119" s="501"/>
      <c r="DV119" s="501"/>
      <c r="DW119" s="501"/>
      <c r="DX119" s="501"/>
      <c r="DY119" s="501"/>
      <c r="DZ119" s="501"/>
      <c r="EA119" s="501"/>
      <c r="EB119" s="501"/>
      <c r="EC119" s="501"/>
      <c r="ED119" s="501"/>
      <c r="EE119" s="501"/>
      <c r="EF119" s="501"/>
      <c r="EG119" s="501"/>
      <c r="EH119" s="501"/>
      <c r="EI119" s="501"/>
      <c r="EJ119" s="501"/>
      <c r="EK119" s="501"/>
      <c r="EL119" s="501"/>
      <c r="EM119" s="501"/>
      <c r="EN119" s="501"/>
      <c r="EO119" s="501"/>
      <c r="EP119" s="501"/>
      <c r="EQ119" s="501"/>
      <c r="ER119" s="501"/>
      <c r="ES119" s="501"/>
      <c r="ET119" s="501"/>
      <c r="EU119" s="501"/>
      <c r="EV119" s="501"/>
      <c r="EW119" s="501"/>
      <c r="EX119" s="501"/>
      <c r="EY119" s="501"/>
      <c r="EZ119" s="501"/>
      <c r="FA119" s="501"/>
      <c r="FB119" s="501"/>
      <c r="FC119" s="501"/>
      <c r="FD119" s="501"/>
      <c r="FE119" s="501"/>
      <c r="FF119" s="501"/>
      <c r="FG119" s="501"/>
      <c r="FH119" s="501"/>
      <c r="FI119" s="501"/>
    </row>
    <row r="120" spans="1:165" ht="25.9" customHeight="1" thickBot="1" x14ac:dyDescent="0.4">
      <c r="A120" s="1582"/>
      <c r="B120" s="1118" t="s">
        <v>920</v>
      </c>
      <c r="C120" s="1124" t="s">
        <v>897</v>
      </c>
      <c r="D120" s="1119">
        <v>223.1035453863951</v>
      </c>
      <c r="E120" s="1090">
        <v>117</v>
      </c>
      <c r="F120" s="1090">
        <v>11</v>
      </c>
      <c r="G120" s="1090"/>
      <c r="H120" s="1090"/>
      <c r="I120" s="1090">
        <v>2</v>
      </c>
      <c r="J120" s="1090"/>
      <c r="K120" s="1120">
        <v>0.8</v>
      </c>
      <c r="L120" s="1120">
        <v>3.61</v>
      </c>
      <c r="M120" s="1120"/>
      <c r="N120" s="1120">
        <v>0.33</v>
      </c>
      <c r="O120" s="1121"/>
      <c r="P120" s="1121"/>
      <c r="Q120" s="1121"/>
      <c r="R120" s="1093"/>
      <c r="S120" s="501"/>
      <c r="T120" s="504"/>
      <c r="U120" s="504"/>
      <c r="V120" s="501"/>
      <c r="W120" s="501"/>
      <c r="X120" s="501"/>
      <c r="Y120" s="501"/>
      <c r="Z120" s="501"/>
      <c r="AA120" s="501"/>
      <c r="AB120" s="501"/>
      <c r="AC120" s="501"/>
      <c r="AD120" s="501"/>
      <c r="AE120" s="501"/>
      <c r="AF120" s="501"/>
      <c r="AG120" s="501"/>
      <c r="AH120" s="501"/>
      <c r="AI120" s="501"/>
      <c r="AJ120" s="501"/>
      <c r="AK120" s="501"/>
      <c r="AL120" s="501"/>
      <c r="AM120" s="501"/>
      <c r="AN120" s="501"/>
      <c r="AO120" s="501"/>
      <c r="AP120" s="501"/>
      <c r="AQ120" s="501"/>
      <c r="AR120" s="501"/>
      <c r="AS120" s="501"/>
      <c r="AT120" s="501"/>
      <c r="AU120" s="501"/>
      <c r="AV120" s="501"/>
      <c r="AW120" s="501"/>
      <c r="AX120" s="501"/>
      <c r="AY120" s="501"/>
      <c r="AZ120" s="501"/>
      <c r="BA120" s="501"/>
      <c r="BB120" s="501"/>
      <c r="BC120" s="501"/>
      <c r="BD120" s="501"/>
      <c r="BE120" s="501"/>
      <c r="BF120" s="501"/>
      <c r="BG120" s="501"/>
      <c r="BH120" s="501"/>
      <c r="BI120" s="501"/>
      <c r="BJ120" s="501"/>
      <c r="BK120" s="501"/>
      <c r="BL120" s="501"/>
      <c r="BM120" s="501"/>
      <c r="BN120" s="501"/>
      <c r="BO120" s="501"/>
      <c r="BP120" s="501"/>
      <c r="BQ120" s="501"/>
      <c r="BR120" s="501"/>
      <c r="BS120" s="501"/>
      <c r="BT120" s="501"/>
      <c r="BU120" s="501"/>
      <c r="BV120" s="501"/>
      <c r="BW120" s="501"/>
      <c r="BX120" s="501"/>
      <c r="BY120" s="501"/>
      <c r="BZ120" s="501"/>
      <c r="CA120" s="501"/>
      <c r="CB120" s="501"/>
      <c r="CC120" s="501"/>
      <c r="CD120" s="501"/>
      <c r="CE120" s="501"/>
      <c r="CF120" s="501"/>
      <c r="CG120" s="501"/>
      <c r="CH120" s="501"/>
      <c r="CI120" s="501"/>
      <c r="CJ120" s="501"/>
      <c r="CK120" s="501"/>
      <c r="CL120" s="501"/>
      <c r="CM120" s="501"/>
      <c r="CN120" s="501"/>
      <c r="CO120" s="501"/>
      <c r="CP120" s="501"/>
      <c r="CQ120" s="501"/>
      <c r="CR120" s="501"/>
      <c r="CS120" s="501"/>
      <c r="CT120" s="501"/>
      <c r="CU120" s="501"/>
      <c r="CV120" s="501"/>
      <c r="CW120" s="501"/>
      <c r="CX120" s="501"/>
      <c r="CY120" s="501"/>
      <c r="CZ120" s="501"/>
      <c r="DA120" s="501"/>
      <c r="DB120" s="501"/>
      <c r="DC120" s="501"/>
      <c r="DD120" s="501"/>
      <c r="DE120" s="501"/>
      <c r="DF120" s="501"/>
      <c r="DG120" s="501"/>
      <c r="DH120" s="501"/>
      <c r="DI120" s="501"/>
      <c r="DJ120" s="501"/>
      <c r="DK120" s="501"/>
      <c r="DL120" s="501"/>
      <c r="DM120" s="501"/>
      <c r="DN120" s="501"/>
      <c r="DO120" s="501"/>
      <c r="DP120" s="501"/>
      <c r="DQ120" s="501"/>
      <c r="DR120" s="501"/>
      <c r="DS120" s="501"/>
      <c r="DT120" s="501"/>
      <c r="DU120" s="501"/>
      <c r="DV120" s="501"/>
      <c r="DW120" s="501"/>
      <c r="DX120" s="501"/>
      <c r="DY120" s="501"/>
      <c r="DZ120" s="501"/>
      <c r="EA120" s="501"/>
      <c r="EB120" s="501"/>
      <c r="EC120" s="501"/>
      <c r="ED120" s="501"/>
      <c r="EE120" s="501"/>
      <c r="EF120" s="501"/>
      <c r="EG120" s="501"/>
      <c r="EH120" s="501"/>
      <c r="EI120" s="501"/>
      <c r="EJ120" s="501"/>
      <c r="EK120" s="501"/>
      <c r="EL120" s="501"/>
      <c r="EM120" s="501"/>
      <c r="EN120" s="501"/>
      <c r="EO120" s="501"/>
      <c r="EP120" s="501"/>
      <c r="EQ120" s="501"/>
      <c r="ER120" s="501"/>
      <c r="ES120" s="501"/>
      <c r="ET120" s="501"/>
      <c r="EU120" s="501"/>
      <c r="EV120" s="501"/>
      <c r="EW120" s="501"/>
      <c r="EX120" s="501"/>
      <c r="EY120" s="501"/>
      <c r="EZ120" s="501"/>
      <c r="FA120" s="501"/>
      <c r="FB120" s="501"/>
      <c r="FC120" s="501"/>
      <c r="FD120" s="501"/>
      <c r="FE120" s="501"/>
      <c r="FF120" s="501"/>
      <c r="FG120" s="501"/>
      <c r="FH120" s="501"/>
      <c r="FI120" s="501"/>
    </row>
    <row r="121" spans="1:165" ht="25.9" customHeight="1" thickBot="1" x14ac:dyDescent="0.4">
      <c r="A121" s="1582"/>
      <c r="B121" s="1118" t="s">
        <v>921</v>
      </c>
      <c r="C121" s="1124" t="s">
        <v>897</v>
      </c>
      <c r="D121" s="1119">
        <v>192.49880826679032</v>
      </c>
      <c r="E121" s="1090">
        <v>118</v>
      </c>
      <c r="F121" s="1090">
        <v>6</v>
      </c>
      <c r="G121" s="1090"/>
      <c r="H121" s="1090"/>
      <c r="I121" s="1090">
        <v>2</v>
      </c>
      <c r="J121" s="1090"/>
      <c r="K121" s="1120">
        <v>0.69</v>
      </c>
      <c r="L121" s="1120">
        <v>3.37</v>
      </c>
      <c r="M121" s="1120"/>
      <c r="N121" s="1120">
        <v>0.33</v>
      </c>
      <c r="O121" s="1121"/>
      <c r="P121" s="1121"/>
      <c r="Q121" s="1121"/>
      <c r="R121" s="1093"/>
      <c r="S121" s="501"/>
      <c r="T121" s="504"/>
      <c r="U121" s="504"/>
      <c r="V121" s="501"/>
      <c r="W121" s="501"/>
      <c r="X121" s="501"/>
      <c r="Y121" s="501"/>
      <c r="Z121" s="501"/>
      <c r="AA121" s="501"/>
      <c r="AB121" s="501"/>
      <c r="AC121" s="501"/>
      <c r="AD121" s="501"/>
      <c r="AE121" s="501"/>
      <c r="AF121" s="501"/>
      <c r="AG121" s="501"/>
      <c r="AH121" s="501"/>
      <c r="AI121" s="501"/>
      <c r="AJ121" s="501"/>
      <c r="AK121" s="501"/>
      <c r="AL121" s="501"/>
      <c r="AM121" s="501"/>
      <c r="AN121" s="501"/>
      <c r="AO121" s="501"/>
      <c r="AP121" s="501"/>
      <c r="AQ121" s="501"/>
      <c r="AR121" s="501"/>
      <c r="AS121" s="501"/>
      <c r="AT121" s="501"/>
      <c r="AU121" s="501"/>
      <c r="AV121" s="501"/>
      <c r="AW121" s="501"/>
      <c r="AX121" s="501"/>
      <c r="AY121" s="501"/>
      <c r="AZ121" s="501"/>
      <c r="BA121" s="501"/>
      <c r="BB121" s="501"/>
      <c r="BC121" s="501"/>
      <c r="BD121" s="501"/>
      <c r="BE121" s="501"/>
      <c r="BF121" s="501"/>
      <c r="BG121" s="501"/>
      <c r="BH121" s="501"/>
      <c r="BI121" s="501"/>
      <c r="BJ121" s="501"/>
      <c r="BK121" s="501"/>
      <c r="BL121" s="501"/>
      <c r="BM121" s="501"/>
      <c r="BN121" s="501"/>
      <c r="BO121" s="501"/>
      <c r="BP121" s="501"/>
      <c r="BQ121" s="501"/>
      <c r="BR121" s="501"/>
      <c r="BS121" s="501"/>
      <c r="BT121" s="501"/>
      <c r="BU121" s="501"/>
      <c r="BV121" s="501"/>
      <c r="BW121" s="501"/>
      <c r="BX121" s="501"/>
      <c r="BY121" s="501"/>
      <c r="BZ121" s="501"/>
      <c r="CA121" s="501"/>
      <c r="CB121" s="501"/>
      <c r="CC121" s="501"/>
      <c r="CD121" s="501"/>
      <c r="CE121" s="501"/>
      <c r="CF121" s="501"/>
      <c r="CG121" s="501"/>
      <c r="CH121" s="501"/>
      <c r="CI121" s="501"/>
      <c r="CJ121" s="501"/>
      <c r="CK121" s="501"/>
      <c r="CL121" s="501"/>
      <c r="CM121" s="501"/>
      <c r="CN121" s="501"/>
      <c r="CO121" s="501"/>
      <c r="CP121" s="501"/>
      <c r="CQ121" s="501"/>
      <c r="CR121" s="501"/>
      <c r="CS121" s="501"/>
      <c r="CT121" s="501"/>
      <c r="CU121" s="501"/>
      <c r="CV121" s="501"/>
      <c r="CW121" s="501"/>
      <c r="CX121" s="501"/>
      <c r="CY121" s="501"/>
      <c r="CZ121" s="501"/>
      <c r="DA121" s="501"/>
      <c r="DB121" s="501"/>
      <c r="DC121" s="501"/>
      <c r="DD121" s="501"/>
      <c r="DE121" s="501"/>
      <c r="DF121" s="501"/>
      <c r="DG121" s="501"/>
      <c r="DH121" s="501"/>
      <c r="DI121" s="501"/>
      <c r="DJ121" s="501"/>
      <c r="DK121" s="501"/>
      <c r="DL121" s="501"/>
      <c r="DM121" s="501"/>
      <c r="DN121" s="501"/>
      <c r="DO121" s="501"/>
      <c r="DP121" s="501"/>
      <c r="DQ121" s="501"/>
      <c r="DR121" s="501"/>
      <c r="DS121" s="501"/>
      <c r="DT121" s="501"/>
      <c r="DU121" s="501"/>
      <c r="DV121" s="501"/>
      <c r="DW121" s="501"/>
      <c r="DX121" s="501"/>
      <c r="DY121" s="501"/>
      <c r="DZ121" s="501"/>
      <c r="EA121" s="501"/>
      <c r="EB121" s="501"/>
      <c r="EC121" s="501"/>
      <c r="ED121" s="501"/>
      <c r="EE121" s="501"/>
      <c r="EF121" s="501"/>
      <c r="EG121" s="501"/>
      <c r="EH121" s="501"/>
      <c r="EI121" s="501"/>
      <c r="EJ121" s="501"/>
      <c r="EK121" s="501"/>
      <c r="EL121" s="501"/>
      <c r="EM121" s="501"/>
      <c r="EN121" s="501"/>
      <c r="EO121" s="501"/>
      <c r="EP121" s="501"/>
      <c r="EQ121" s="501"/>
      <c r="ER121" s="501"/>
      <c r="ES121" s="501"/>
      <c r="ET121" s="501"/>
      <c r="EU121" s="501"/>
      <c r="EV121" s="501"/>
      <c r="EW121" s="501"/>
      <c r="EX121" s="501"/>
      <c r="EY121" s="501"/>
      <c r="EZ121" s="501"/>
      <c r="FA121" s="501"/>
      <c r="FB121" s="501"/>
      <c r="FC121" s="501"/>
      <c r="FD121" s="501"/>
      <c r="FE121" s="501"/>
      <c r="FF121" s="501"/>
      <c r="FG121" s="501"/>
      <c r="FH121" s="501"/>
      <c r="FI121" s="501"/>
    </row>
    <row r="122" spans="1:165" ht="25.9" customHeight="1" thickBot="1" x14ac:dyDescent="0.4">
      <c r="A122" s="1582"/>
      <c r="B122" s="1118" t="s">
        <v>922</v>
      </c>
      <c r="C122" s="1124" t="s">
        <v>897</v>
      </c>
      <c r="D122" s="1119">
        <v>254.9816288464738</v>
      </c>
      <c r="E122" s="1090">
        <v>119</v>
      </c>
      <c r="F122" s="1090">
        <v>7</v>
      </c>
      <c r="G122" s="1090"/>
      <c r="H122" s="1090"/>
      <c r="I122" s="1090">
        <v>1.7</v>
      </c>
      <c r="J122" s="1090"/>
      <c r="K122" s="1120">
        <v>0.76</v>
      </c>
      <c r="L122" s="1120">
        <v>3.61</v>
      </c>
      <c r="M122" s="1120"/>
      <c r="N122" s="1120">
        <v>0.27</v>
      </c>
      <c r="O122" s="1121"/>
      <c r="P122" s="1121"/>
      <c r="Q122" s="1121"/>
      <c r="R122" s="1093"/>
      <c r="S122" s="501"/>
      <c r="T122" s="504"/>
      <c r="U122" s="504"/>
      <c r="V122" s="501"/>
      <c r="W122" s="501"/>
      <c r="X122" s="501"/>
      <c r="Y122" s="501"/>
      <c r="Z122" s="501"/>
      <c r="AA122" s="501"/>
      <c r="AB122" s="501"/>
      <c r="AC122" s="501"/>
      <c r="AD122" s="501"/>
      <c r="AE122" s="501"/>
      <c r="AF122" s="501"/>
      <c r="AG122" s="501"/>
      <c r="AH122" s="501"/>
      <c r="AI122" s="501"/>
      <c r="AJ122" s="501"/>
      <c r="AK122" s="501"/>
      <c r="AL122" s="501"/>
      <c r="AM122" s="501"/>
      <c r="AN122" s="501"/>
      <c r="AO122" s="501"/>
      <c r="AP122" s="501"/>
      <c r="AQ122" s="501"/>
      <c r="AR122" s="501"/>
      <c r="AS122" s="501"/>
      <c r="AT122" s="501"/>
      <c r="AU122" s="501"/>
      <c r="AV122" s="501"/>
      <c r="AW122" s="501"/>
      <c r="AX122" s="501"/>
      <c r="AY122" s="501"/>
      <c r="AZ122" s="501"/>
      <c r="BA122" s="501"/>
      <c r="BB122" s="501"/>
      <c r="BC122" s="501"/>
      <c r="BD122" s="501"/>
      <c r="BE122" s="501"/>
      <c r="BF122" s="501"/>
      <c r="BG122" s="501"/>
      <c r="BH122" s="501"/>
      <c r="BI122" s="501"/>
      <c r="BJ122" s="501"/>
      <c r="BK122" s="501"/>
      <c r="BL122" s="501"/>
      <c r="BM122" s="501"/>
      <c r="BN122" s="501"/>
      <c r="BO122" s="501"/>
      <c r="BP122" s="501"/>
      <c r="BQ122" s="501"/>
      <c r="BR122" s="501"/>
      <c r="BS122" s="501"/>
      <c r="BT122" s="501"/>
      <c r="BU122" s="501"/>
      <c r="BV122" s="501"/>
      <c r="BW122" s="501"/>
      <c r="BX122" s="501"/>
      <c r="BY122" s="501"/>
      <c r="BZ122" s="501"/>
      <c r="CA122" s="501"/>
      <c r="CB122" s="501"/>
      <c r="CC122" s="501"/>
      <c r="CD122" s="501"/>
      <c r="CE122" s="501"/>
      <c r="CF122" s="501"/>
      <c r="CG122" s="501"/>
      <c r="CH122" s="501"/>
      <c r="CI122" s="501"/>
      <c r="CJ122" s="501"/>
      <c r="CK122" s="501"/>
      <c r="CL122" s="501"/>
      <c r="CM122" s="501"/>
      <c r="CN122" s="501"/>
      <c r="CO122" s="501"/>
      <c r="CP122" s="501"/>
      <c r="CQ122" s="501"/>
      <c r="CR122" s="501"/>
      <c r="CS122" s="501"/>
      <c r="CT122" s="501"/>
      <c r="CU122" s="501"/>
      <c r="CV122" s="501"/>
      <c r="CW122" s="501"/>
      <c r="CX122" s="501"/>
      <c r="CY122" s="501"/>
      <c r="CZ122" s="501"/>
      <c r="DA122" s="501"/>
      <c r="DB122" s="501"/>
      <c r="DC122" s="501"/>
      <c r="DD122" s="501"/>
      <c r="DE122" s="501"/>
      <c r="DF122" s="501"/>
      <c r="DG122" s="501"/>
      <c r="DH122" s="501"/>
      <c r="DI122" s="501"/>
      <c r="DJ122" s="501"/>
      <c r="DK122" s="501"/>
      <c r="DL122" s="501"/>
      <c r="DM122" s="501"/>
      <c r="DN122" s="501"/>
      <c r="DO122" s="501"/>
      <c r="DP122" s="501"/>
      <c r="DQ122" s="501"/>
      <c r="DR122" s="501"/>
      <c r="DS122" s="501"/>
      <c r="DT122" s="501"/>
      <c r="DU122" s="501"/>
      <c r="DV122" s="501"/>
      <c r="DW122" s="501"/>
      <c r="DX122" s="501"/>
      <c r="DY122" s="501"/>
      <c r="DZ122" s="501"/>
      <c r="EA122" s="501"/>
      <c r="EB122" s="501"/>
      <c r="EC122" s="501"/>
      <c r="ED122" s="501"/>
      <c r="EE122" s="501"/>
      <c r="EF122" s="501"/>
      <c r="EG122" s="501"/>
      <c r="EH122" s="501"/>
      <c r="EI122" s="501"/>
      <c r="EJ122" s="501"/>
      <c r="EK122" s="501"/>
      <c r="EL122" s="501"/>
      <c r="EM122" s="501"/>
      <c r="EN122" s="501"/>
      <c r="EO122" s="501"/>
      <c r="EP122" s="501"/>
      <c r="EQ122" s="501"/>
      <c r="ER122" s="501"/>
      <c r="ES122" s="501"/>
      <c r="ET122" s="501"/>
      <c r="EU122" s="501"/>
      <c r="EV122" s="501"/>
      <c r="EW122" s="501"/>
      <c r="EX122" s="501"/>
      <c r="EY122" s="501"/>
      <c r="EZ122" s="501"/>
      <c r="FA122" s="501"/>
      <c r="FB122" s="501"/>
      <c r="FC122" s="501"/>
      <c r="FD122" s="501"/>
      <c r="FE122" s="501"/>
      <c r="FF122" s="501"/>
      <c r="FG122" s="501"/>
      <c r="FH122" s="501"/>
      <c r="FI122" s="501"/>
    </row>
    <row r="123" spans="1:165" ht="25.9" customHeight="1" thickBot="1" x14ac:dyDescent="0.4">
      <c r="A123" s="1582"/>
      <c r="B123" s="1118" t="s">
        <v>923</v>
      </c>
      <c r="C123" s="1124" t="s">
        <v>897</v>
      </c>
      <c r="D123" s="1119">
        <v>278.10283814217109</v>
      </c>
      <c r="E123" s="1090">
        <v>120</v>
      </c>
      <c r="F123" s="1090">
        <v>5</v>
      </c>
      <c r="G123" s="1090"/>
      <c r="H123" s="1090"/>
      <c r="I123" s="1090">
        <v>1.4</v>
      </c>
      <c r="J123" s="1090"/>
      <c r="K123" s="1120">
        <v>0.8</v>
      </c>
      <c r="L123" s="1120">
        <v>3.97</v>
      </c>
      <c r="M123" s="1120"/>
      <c r="N123" s="1120">
        <v>0.17</v>
      </c>
      <c r="O123" s="1121"/>
      <c r="P123" s="1121"/>
      <c r="Q123" s="1121"/>
      <c r="R123" s="1093"/>
      <c r="S123" s="501"/>
      <c r="T123" s="504"/>
      <c r="U123" s="504"/>
      <c r="V123" s="501"/>
      <c r="W123" s="501"/>
      <c r="X123" s="501"/>
      <c r="Y123" s="501"/>
      <c r="Z123" s="501"/>
      <c r="AA123" s="501"/>
      <c r="AB123" s="501"/>
      <c r="AC123" s="501"/>
      <c r="AD123" s="501"/>
      <c r="AE123" s="501"/>
      <c r="AF123" s="501"/>
      <c r="AG123" s="501"/>
      <c r="AH123" s="501"/>
      <c r="AI123" s="501"/>
      <c r="AJ123" s="501"/>
      <c r="AK123" s="501"/>
      <c r="AL123" s="501"/>
      <c r="AM123" s="501"/>
      <c r="AN123" s="501"/>
      <c r="AO123" s="501"/>
      <c r="AP123" s="501"/>
      <c r="AQ123" s="501"/>
      <c r="AR123" s="501"/>
      <c r="AS123" s="501"/>
      <c r="AT123" s="501"/>
      <c r="AU123" s="501"/>
      <c r="AV123" s="501"/>
      <c r="AW123" s="501"/>
      <c r="AX123" s="501"/>
      <c r="AY123" s="501"/>
      <c r="AZ123" s="501"/>
      <c r="BA123" s="501"/>
      <c r="BB123" s="501"/>
      <c r="BC123" s="501"/>
      <c r="BD123" s="501"/>
      <c r="BE123" s="501"/>
      <c r="BF123" s="501"/>
      <c r="BG123" s="501"/>
      <c r="BH123" s="501"/>
      <c r="BI123" s="501"/>
      <c r="BJ123" s="501"/>
      <c r="BK123" s="501"/>
      <c r="BL123" s="501"/>
      <c r="BM123" s="501"/>
      <c r="BN123" s="501"/>
      <c r="BO123" s="501"/>
      <c r="BP123" s="501"/>
      <c r="BQ123" s="501"/>
      <c r="BR123" s="501"/>
      <c r="BS123" s="501"/>
      <c r="BT123" s="501"/>
      <c r="BU123" s="501"/>
      <c r="BV123" s="501"/>
      <c r="BW123" s="501"/>
      <c r="BX123" s="501"/>
      <c r="BY123" s="501"/>
      <c r="BZ123" s="501"/>
      <c r="CA123" s="501"/>
      <c r="CB123" s="501"/>
      <c r="CC123" s="501"/>
      <c r="CD123" s="501"/>
      <c r="CE123" s="501"/>
      <c r="CF123" s="501"/>
      <c r="CG123" s="501"/>
      <c r="CH123" s="501"/>
      <c r="CI123" s="501"/>
      <c r="CJ123" s="501"/>
      <c r="CK123" s="501"/>
      <c r="CL123" s="501"/>
      <c r="CM123" s="501"/>
      <c r="CN123" s="501"/>
      <c r="CO123" s="501"/>
      <c r="CP123" s="501"/>
      <c r="CQ123" s="501"/>
      <c r="CR123" s="501"/>
      <c r="CS123" s="501"/>
      <c r="CT123" s="501"/>
      <c r="CU123" s="501"/>
      <c r="CV123" s="501"/>
      <c r="CW123" s="501"/>
      <c r="CX123" s="501"/>
      <c r="CY123" s="501"/>
      <c r="CZ123" s="501"/>
      <c r="DA123" s="501"/>
      <c r="DB123" s="501"/>
      <c r="DC123" s="501"/>
      <c r="DD123" s="501"/>
      <c r="DE123" s="501"/>
      <c r="DF123" s="501"/>
      <c r="DG123" s="501"/>
      <c r="DH123" s="501"/>
      <c r="DI123" s="501"/>
      <c r="DJ123" s="501"/>
      <c r="DK123" s="501"/>
      <c r="DL123" s="501"/>
      <c r="DM123" s="501"/>
      <c r="DN123" s="501"/>
      <c r="DO123" s="501"/>
      <c r="DP123" s="501"/>
      <c r="DQ123" s="501"/>
      <c r="DR123" s="501"/>
      <c r="DS123" s="501"/>
      <c r="DT123" s="501"/>
      <c r="DU123" s="501"/>
      <c r="DV123" s="501"/>
      <c r="DW123" s="501"/>
      <c r="DX123" s="501"/>
      <c r="DY123" s="501"/>
      <c r="DZ123" s="501"/>
      <c r="EA123" s="501"/>
      <c r="EB123" s="501"/>
      <c r="EC123" s="501"/>
      <c r="ED123" s="501"/>
      <c r="EE123" s="501"/>
      <c r="EF123" s="501"/>
      <c r="EG123" s="501"/>
      <c r="EH123" s="501"/>
      <c r="EI123" s="501"/>
      <c r="EJ123" s="501"/>
      <c r="EK123" s="501"/>
      <c r="EL123" s="501"/>
      <c r="EM123" s="501"/>
      <c r="EN123" s="501"/>
      <c r="EO123" s="501"/>
      <c r="EP123" s="501"/>
      <c r="EQ123" s="501"/>
      <c r="ER123" s="501"/>
      <c r="ES123" s="501"/>
      <c r="ET123" s="501"/>
      <c r="EU123" s="501"/>
      <c r="EV123" s="501"/>
      <c r="EW123" s="501"/>
      <c r="EX123" s="501"/>
      <c r="EY123" s="501"/>
      <c r="EZ123" s="501"/>
      <c r="FA123" s="501"/>
      <c r="FB123" s="501"/>
      <c r="FC123" s="501"/>
      <c r="FD123" s="501"/>
      <c r="FE123" s="501"/>
      <c r="FF123" s="501"/>
      <c r="FG123" s="501"/>
      <c r="FH123" s="501"/>
      <c r="FI123" s="501"/>
    </row>
    <row r="124" spans="1:165" ht="25.9" customHeight="1" thickBot="1" x14ac:dyDescent="0.4">
      <c r="A124" s="1582"/>
      <c r="B124" s="1118" t="s">
        <v>924</v>
      </c>
      <c r="C124" s="1124" t="s">
        <v>897</v>
      </c>
      <c r="D124" s="1119">
        <v>509.96325769294759</v>
      </c>
      <c r="E124" s="1090">
        <v>121</v>
      </c>
      <c r="F124" s="1090">
        <v>5</v>
      </c>
      <c r="G124" s="1090"/>
      <c r="H124" s="1090"/>
      <c r="I124" s="1090">
        <v>1</v>
      </c>
      <c r="J124" s="1090"/>
      <c r="K124" s="1120">
        <v>0.6</v>
      </c>
      <c r="L124" s="1120">
        <v>3.37</v>
      </c>
      <c r="M124" s="1120"/>
      <c r="N124" s="1120">
        <v>0.2</v>
      </c>
      <c r="O124" s="1121"/>
      <c r="P124" s="1121"/>
      <c r="Q124" s="1121"/>
      <c r="R124" s="1093"/>
      <c r="S124" s="501"/>
      <c r="T124" s="504"/>
      <c r="U124" s="504"/>
      <c r="V124" s="501"/>
      <c r="W124" s="501"/>
      <c r="X124" s="501"/>
      <c r="Y124" s="501"/>
      <c r="Z124" s="501"/>
      <c r="AA124" s="501"/>
      <c r="AB124" s="501"/>
      <c r="AC124" s="501"/>
      <c r="AD124" s="501"/>
      <c r="AE124" s="501"/>
      <c r="AF124" s="501"/>
      <c r="AG124" s="501"/>
      <c r="AH124" s="501"/>
      <c r="AI124" s="501"/>
      <c r="AJ124" s="501"/>
      <c r="AK124" s="501"/>
      <c r="AL124" s="501"/>
      <c r="AM124" s="501"/>
      <c r="AN124" s="501"/>
      <c r="AO124" s="501"/>
      <c r="AP124" s="501"/>
      <c r="AQ124" s="501"/>
      <c r="AR124" s="501"/>
      <c r="AS124" s="501"/>
      <c r="AT124" s="501"/>
      <c r="AU124" s="501"/>
      <c r="AV124" s="501"/>
      <c r="AW124" s="501"/>
      <c r="AX124" s="501"/>
      <c r="AY124" s="501"/>
      <c r="AZ124" s="501"/>
      <c r="BA124" s="501"/>
      <c r="BB124" s="501"/>
      <c r="BC124" s="501"/>
      <c r="BD124" s="501"/>
      <c r="BE124" s="501"/>
      <c r="BF124" s="501"/>
      <c r="BG124" s="501"/>
      <c r="BH124" s="501"/>
      <c r="BI124" s="501"/>
      <c r="BJ124" s="501"/>
      <c r="BK124" s="501"/>
      <c r="BL124" s="501"/>
      <c r="BM124" s="501"/>
      <c r="BN124" s="501"/>
      <c r="BO124" s="501"/>
      <c r="BP124" s="501"/>
      <c r="BQ124" s="501"/>
      <c r="BR124" s="501"/>
      <c r="BS124" s="501"/>
      <c r="BT124" s="501"/>
      <c r="BU124" s="501"/>
      <c r="BV124" s="501"/>
      <c r="BW124" s="501"/>
      <c r="BX124" s="501"/>
      <c r="BY124" s="501"/>
      <c r="BZ124" s="501"/>
      <c r="CA124" s="501"/>
      <c r="CB124" s="501"/>
      <c r="CC124" s="501"/>
      <c r="CD124" s="501"/>
      <c r="CE124" s="501"/>
      <c r="CF124" s="501"/>
      <c r="CG124" s="501"/>
      <c r="CH124" s="501"/>
      <c r="CI124" s="501"/>
      <c r="CJ124" s="501"/>
      <c r="CK124" s="501"/>
      <c r="CL124" s="501"/>
      <c r="CM124" s="501"/>
      <c r="CN124" s="501"/>
      <c r="CO124" s="501"/>
      <c r="CP124" s="501"/>
      <c r="CQ124" s="501"/>
      <c r="CR124" s="501"/>
      <c r="CS124" s="501"/>
      <c r="CT124" s="501"/>
      <c r="CU124" s="501"/>
      <c r="CV124" s="501"/>
      <c r="CW124" s="501"/>
      <c r="CX124" s="501"/>
      <c r="CY124" s="501"/>
      <c r="CZ124" s="501"/>
      <c r="DA124" s="501"/>
      <c r="DB124" s="501"/>
      <c r="DC124" s="501"/>
      <c r="DD124" s="501"/>
      <c r="DE124" s="501"/>
      <c r="DF124" s="501"/>
      <c r="DG124" s="501"/>
      <c r="DH124" s="501"/>
      <c r="DI124" s="501"/>
      <c r="DJ124" s="501"/>
      <c r="DK124" s="501"/>
      <c r="DL124" s="501"/>
      <c r="DM124" s="501"/>
      <c r="DN124" s="501"/>
      <c r="DO124" s="501"/>
      <c r="DP124" s="501"/>
      <c r="DQ124" s="501"/>
      <c r="DR124" s="501"/>
      <c r="DS124" s="501"/>
      <c r="DT124" s="501"/>
      <c r="DU124" s="501"/>
      <c r="DV124" s="501"/>
      <c r="DW124" s="501"/>
      <c r="DX124" s="501"/>
      <c r="DY124" s="501"/>
      <c r="DZ124" s="501"/>
      <c r="EA124" s="501"/>
      <c r="EB124" s="501"/>
      <c r="EC124" s="501"/>
      <c r="ED124" s="501"/>
      <c r="EE124" s="501"/>
      <c r="EF124" s="501"/>
      <c r="EG124" s="501"/>
      <c r="EH124" s="501"/>
      <c r="EI124" s="501"/>
      <c r="EJ124" s="501"/>
      <c r="EK124" s="501"/>
      <c r="EL124" s="501"/>
      <c r="EM124" s="501"/>
      <c r="EN124" s="501"/>
      <c r="EO124" s="501"/>
      <c r="EP124" s="501"/>
      <c r="EQ124" s="501"/>
      <c r="ER124" s="501"/>
      <c r="ES124" s="501"/>
      <c r="ET124" s="501"/>
      <c r="EU124" s="501"/>
      <c r="EV124" s="501"/>
      <c r="EW124" s="501"/>
      <c r="EX124" s="501"/>
      <c r="EY124" s="501"/>
      <c r="EZ124" s="501"/>
      <c r="FA124" s="501"/>
      <c r="FB124" s="501"/>
      <c r="FC124" s="501"/>
      <c r="FD124" s="501"/>
      <c r="FE124" s="501"/>
      <c r="FF124" s="501"/>
      <c r="FG124" s="501"/>
      <c r="FH124" s="501"/>
      <c r="FI124" s="501"/>
    </row>
    <row r="125" spans="1:165" ht="25.9" customHeight="1" thickBot="1" x14ac:dyDescent="0.4">
      <c r="A125" s="1582"/>
      <c r="B125" s="1118" t="s">
        <v>962</v>
      </c>
      <c r="C125" s="1124" t="s">
        <v>897</v>
      </c>
      <c r="D125" s="1119"/>
      <c r="E125" s="1090">
        <v>122</v>
      </c>
      <c r="F125" s="1090">
        <v>10</v>
      </c>
      <c r="G125" s="1090"/>
      <c r="H125" s="1090"/>
      <c r="I125" s="1090">
        <v>1.8</v>
      </c>
      <c r="J125" s="1090"/>
      <c r="K125" s="1120">
        <v>0.48</v>
      </c>
      <c r="L125" s="1120">
        <v>4.8</v>
      </c>
      <c r="M125" s="1120"/>
      <c r="N125" s="1120">
        <v>0.25</v>
      </c>
      <c r="O125" s="1121"/>
      <c r="P125" s="1121"/>
      <c r="Q125" s="1121"/>
      <c r="R125" s="1093"/>
      <c r="S125" s="501"/>
      <c r="T125" s="504"/>
      <c r="U125" s="504"/>
      <c r="V125" s="501"/>
      <c r="W125" s="501"/>
      <c r="X125" s="501"/>
      <c r="Y125" s="501"/>
      <c r="Z125" s="501"/>
      <c r="AA125" s="501"/>
      <c r="AB125" s="501"/>
      <c r="AC125" s="501"/>
      <c r="AD125" s="501"/>
      <c r="AE125" s="501"/>
      <c r="AF125" s="501"/>
      <c r="AG125" s="501"/>
      <c r="AH125" s="501"/>
      <c r="AI125" s="501"/>
      <c r="AJ125" s="501"/>
      <c r="AK125" s="501"/>
      <c r="AL125" s="501"/>
      <c r="AM125" s="501"/>
      <c r="AN125" s="501"/>
      <c r="AO125" s="501"/>
      <c r="AP125" s="501"/>
      <c r="AQ125" s="501"/>
      <c r="AR125" s="501"/>
      <c r="AS125" s="501"/>
      <c r="AT125" s="501"/>
      <c r="AU125" s="501"/>
      <c r="AV125" s="501"/>
      <c r="AW125" s="501"/>
      <c r="AX125" s="501"/>
      <c r="AY125" s="501"/>
      <c r="AZ125" s="501"/>
      <c r="BA125" s="501"/>
      <c r="BB125" s="501"/>
      <c r="BC125" s="501"/>
      <c r="BD125" s="501"/>
      <c r="BE125" s="501"/>
      <c r="BF125" s="501"/>
      <c r="BG125" s="501"/>
      <c r="BH125" s="501"/>
      <c r="BI125" s="501"/>
      <c r="BJ125" s="501"/>
      <c r="BK125" s="501"/>
      <c r="BL125" s="501"/>
      <c r="BM125" s="501"/>
      <c r="BN125" s="501"/>
      <c r="BO125" s="501"/>
      <c r="BP125" s="501"/>
      <c r="BQ125" s="501"/>
      <c r="BR125" s="501"/>
      <c r="BS125" s="501"/>
      <c r="BT125" s="501"/>
      <c r="BU125" s="501"/>
      <c r="BV125" s="501"/>
      <c r="BW125" s="501"/>
      <c r="BX125" s="501"/>
      <c r="BY125" s="501"/>
      <c r="BZ125" s="501"/>
      <c r="CA125" s="501"/>
      <c r="CB125" s="501"/>
      <c r="CC125" s="501"/>
      <c r="CD125" s="501"/>
      <c r="CE125" s="501"/>
      <c r="CF125" s="501"/>
      <c r="CG125" s="501"/>
      <c r="CH125" s="501"/>
      <c r="CI125" s="501"/>
      <c r="CJ125" s="501"/>
      <c r="CK125" s="501"/>
      <c r="CL125" s="501"/>
      <c r="CM125" s="501"/>
      <c r="CN125" s="501"/>
      <c r="CO125" s="501"/>
      <c r="CP125" s="501"/>
      <c r="CQ125" s="501"/>
      <c r="CR125" s="501"/>
      <c r="CS125" s="501"/>
      <c r="CT125" s="501"/>
      <c r="CU125" s="501"/>
      <c r="CV125" s="501"/>
      <c r="CW125" s="501"/>
      <c r="CX125" s="501"/>
      <c r="CY125" s="501"/>
      <c r="CZ125" s="501"/>
      <c r="DA125" s="501"/>
      <c r="DB125" s="501"/>
      <c r="DC125" s="501"/>
      <c r="DD125" s="501"/>
      <c r="DE125" s="501"/>
      <c r="DF125" s="501"/>
      <c r="DG125" s="501"/>
      <c r="DH125" s="501"/>
      <c r="DI125" s="501"/>
      <c r="DJ125" s="501"/>
      <c r="DK125" s="501"/>
      <c r="DL125" s="501"/>
      <c r="DM125" s="501"/>
      <c r="DN125" s="501"/>
      <c r="DO125" s="501"/>
      <c r="DP125" s="501"/>
      <c r="DQ125" s="501"/>
      <c r="DR125" s="501"/>
      <c r="DS125" s="501"/>
      <c r="DT125" s="501"/>
      <c r="DU125" s="501"/>
      <c r="DV125" s="501"/>
      <c r="DW125" s="501"/>
      <c r="DX125" s="501"/>
      <c r="DY125" s="501"/>
      <c r="DZ125" s="501"/>
      <c r="EA125" s="501"/>
      <c r="EB125" s="501"/>
      <c r="EC125" s="501"/>
      <c r="ED125" s="501"/>
      <c r="EE125" s="501"/>
      <c r="EF125" s="501"/>
      <c r="EG125" s="501"/>
      <c r="EH125" s="501"/>
      <c r="EI125" s="501"/>
      <c r="EJ125" s="501"/>
      <c r="EK125" s="501"/>
      <c r="EL125" s="501"/>
      <c r="EM125" s="501"/>
      <c r="EN125" s="501"/>
      <c r="EO125" s="501"/>
      <c r="EP125" s="501"/>
      <c r="EQ125" s="501"/>
      <c r="ER125" s="501"/>
      <c r="ES125" s="501"/>
      <c r="ET125" s="501"/>
      <c r="EU125" s="501"/>
      <c r="EV125" s="501"/>
      <c r="EW125" s="501"/>
      <c r="EX125" s="501"/>
      <c r="EY125" s="501"/>
      <c r="EZ125" s="501"/>
      <c r="FA125" s="501"/>
      <c r="FB125" s="501"/>
      <c r="FC125" s="501"/>
      <c r="FD125" s="501"/>
      <c r="FE125" s="501"/>
      <c r="FF125" s="501"/>
      <c r="FG125" s="501"/>
      <c r="FH125" s="501"/>
      <c r="FI125" s="501"/>
    </row>
    <row r="126" spans="1:165" ht="25.9" customHeight="1" thickBot="1" x14ac:dyDescent="0.4">
      <c r="A126" s="1582"/>
      <c r="B126" s="1118" t="s">
        <v>963</v>
      </c>
      <c r="C126" s="1124" t="s">
        <v>897</v>
      </c>
      <c r="D126" s="1119"/>
      <c r="E126" s="1090">
        <v>123</v>
      </c>
      <c r="F126" s="1090">
        <v>10</v>
      </c>
      <c r="G126" s="1090"/>
      <c r="H126" s="1090"/>
      <c r="I126" s="1090">
        <v>1.8</v>
      </c>
      <c r="J126" s="1090"/>
      <c r="K126" s="1120">
        <v>0.48</v>
      </c>
      <c r="L126" s="1120">
        <v>4.8</v>
      </c>
      <c r="M126" s="1120"/>
      <c r="N126" s="1120">
        <v>0.25</v>
      </c>
      <c r="O126" s="1121"/>
      <c r="P126" s="1121"/>
      <c r="Q126" s="1121"/>
      <c r="R126" s="1093"/>
      <c r="S126" s="501"/>
      <c r="T126" s="504"/>
      <c r="U126" s="504"/>
      <c r="V126" s="501"/>
      <c r="W126" s="501"/>
      <c r="X126" s="501"/>
      <c r="Y126" s="501"/>
      <c r="Z126" s="501"/>
      <c r="AA126" s="501"/>
      <c r="AB126" s="501"/>
      <c r="AC126" s="501"/>
      <c r="AD126" s="501"/>
      <c r="AE126" s="501"/>
      <c r="AF126" s="501"/>
      <c r="AG126" s="501"/>
      <c r="AH126" s="501"/>
      <c r="AI126" s="501"/>
      <c r="AJ126" s="501"/>
      <c r="AK126" s="501"/>
      <c r="AL126" s="501"/>
      <c r="AM126" s="501"/>
      <c r="AN126" s="501"/>
      <c r="AO126" s="501"/>
      <c r="AP126" s="501"/>
      <c r="AQ126" s="501"/>
      <c r="AR126" s="501"/>
      <c r="AS126" s="501"/>
      <c r="AT126" s="501"/>
      <c r="AU126" s="501"/>
      <c r="AV126" s="501"/>
      <c r="AW126" s="501"/>
      <c r="AX126" s="501"/>
      <c r="AY126" s="501"/>
      <c r="AZ126" s="501"/>
      <c r="BA126" s="501"/>
      <c r="BB126" s="501"/>
      <c r="BC126" s="501"/>
      <c r="BD126" s="501"/>
      <c r="BE126" s="501"/>
      <c r="BF126" s="501"/>
      <c r="BG126" s="501"/>
      <c r="BH126" s="501"/>
      <c r="BI126" s="501"/>
      <c r="BJ126" s="501"/>
      <c r="BK126" s="501"/>
      <c r="BL126" s="501"/>
      <c r="BM126" s="501"/>
      <c r="BN126" s="501"/>
      <c r="BO126" s="501"/>
      <c r="BP126" s="501"/>
      <c r="BQ126" s="501"/>
      <c r="BR126" s="501"/>
      <c r="BS126" s="501"/>
      <c r="BT126" s="501"/>
      <c r="BU126" s="501"/>
      <c r="BV126" s="501"/>
      <c r="BW126" s="501"/>
      <c r="BX126" s="501"/>
      <c r="BY126" s="501"/>
      <c r="BZ126" s="501"/>
      <c r="CA126" s="501"/>
      <c r="CB126" s="501"/>
      <c r="CC126" s="501"/>
      <c r="CD126" s="501"/>
      <c r="CE126" s="501"/>
      <c r="CF126" s="501"/>
      <c r="CG126" s="501"/>
      <c r="CH126" s="501"/>
      <c r="CI126" s="501"/>
      <c r="CJ126" s="501"/>
      <c r="CK126" s="501"/>
      <c r="CL126" s="501"/>
      <c r="CM126" s="501"/>
      <c r="CN126" s="501"/>
      <c r="CO126" s="501"/>
      <c r="CP126" s="501"/>
      <c r="CQ126" s="501"/>
      <c r="CR126" s="501"/>
      <c r="CS126" s="501"/>
      <c r="CT126" s="501"/>
      <c r="CU126" s="501"/>
      <c r="CV126" s="501"/>
      <c r="CW126" s="501"/>
      <c r="CX126" s="501"/>
      <c r="CY126" s="501"/>
      <c r="CZ126" s="501"/>
      <c r="DA126" s="501"/>
      <c r="DB126" s="501"/>
      <c r="DC126" s="501"/>
      <c r="DD126" s="501"/>
      <c r="DE126" s="501"/>
      <c r="DF126" s="501"/>
      <c r="DG126" s="501"/>
      <c r="DH126" s="501"/>
      <c r="DI126" s="501"/>
      <c r="DJ126" s="501"/>
      <c r="DK126" s="501"/>
      <c r="DL126" s="501"/>
      <c r="DM126" s="501"/>
      <c r="DN126" s="501"/>
      <c r="DO126" s="501"/>
      <c r="DP126" s="501"/>
      <c r="DQ126" s="501"/>
      <c r="DR126" s="501"/>
      <c r="DS126" s="501"/>
      <c r="DT126" s="501"/>
      <c r="DU126" s="501"/>
      <c r="DV126" s="501"/>
      <c r="DW126" s="501"/>
      <c r="DX126" s="501"/>
      <c r="DY126" s="501"/>
      <c r="DZ126" s="501"/>
      <c r="EA126" s="501"/>
      <c r="EB126" s="501"/>
      <c r="EC126" s="501"/>
      <c r="ED126" s="501"/>
      <c r="EE126" s="501"/>
      <c r="EF126" s="501"/>
      <c r="EG126" s="501"/>
      <c r="EH126" s="501"/>
      <c r="EI126" s="501"/>
      <c r="EJ126" s="501"/>
      <c r="EK126" s="501"/>
      <c r="EL126" s="501"/>
      <c r="EM126" s="501"/>
      <c r="EN126" s="501"/>
      <c r="EO126" s="501"/>
      <c r="EP126" s="501"/>
      <c r="EQ126" s="501"/>
      <c r="ER126" s="501"/>
      <c r="ES126" s="501"/>
      <c r="ET126" s="501"/>
      <c r="EU126" s="501"/>
      <c r="EV126" s="501"/>
      <c r="EW126" s="501"/>
      <c r="EX126" s="501"/>
      <c r="EY126" s="501"/>
      <c r="EZ126" s="501"/>
      <c r="FA126" s="501"/>
      <c r="FB126" s="501"/>
      <c r="FC126" s="501"/>
      <c r="FD126" s="501"/>
      <c r="FE126" s="501"/>
      <c r="FF126" s="501"/>
      <c r="FG126" s="501"/>
      <c r="FH126" s="501"/>
      <c r="FI126" s="501"/>
    </row>
    <row r="127" spans="1:165" ht="25.9" customHeight="1" thickBot="1" x14ac:dyDescent="0.4">
      <c r="A127" s="1582"/>
      <c r="B127" s="1118" t="s">
        <v>964</v>
      </c>
      <c r="C127" s="1124" t="s">
        <v>897</v>
      </c>
      <c r="D127" s="1119">
        <v>176.15260833803646</v>
      </c>
      <c r="E127" s="1090">
        <v>124</v>
      </c>
      <c r="F127" s="1090">
        <v>10</v>
      </c>
      <c r="G127" s="1090"/>
      <c r="H127" s="1090"/>
      <c r="I127" s="1090">
        <v>1.8</v>
      </c>
      <c r="J127" s="1090"/>
      <c r="K127" s="1120">
        <v>0.48</v>
      </c>
      <c r="L127" s="1120">
        <v>4.8</v>
      </c>
      <c r="M127" s="1120"/>
      <c r="N127" s="1120">
        <v>0.25</v>
      </c>
      <c r="O127" s="1121"/>
      <c r="P127" s="1121"/>
      <c r="Q127" s="1121"/>
      <c r="R127" s="1093"/>
      <c r="S127" s="501"/>
      <c r="T127" s="504"/>
      <c r="U127" s="504"/>
      <c r="V127" s="501"/>
      <c r="W127" s="501"/>
      <c r="X127" s="501"/>
      <c r="Y127" s="501"/>
      <c r="Z127" s="501"/>
      <c r="AA127" s="501"/>
      <c r="AB127" s="501"/>
      <c r="AC127" s="501"/>
      <c r="AD127" s="501"/>
      <c r="AE127" s="501"/>
      <c r="AF127" s="501"/>
      <c r="AG127" s="501"/>
      <c r="AH127" s="501"/>
      <c r="AI127" s="501"/>
      <c r="AJ127" s="501"/>
      <c r="AK127" s="501"/>
      <c r="AL127" s="501"/>
      <c r="AM127" s="501"/>
      <c r="AN127" s="501"/>
      <c r="AO127" s="501"/>
      <c r="AP127" s="501"/>
      <c r="AQ127" s="501"/>
      <c r="AR127" s="501"/>
      <c r="AS127" s="501"/>
      <c r="AT127" s="501"/>
      <c r="AU127" s="501"/>
      <c r="AV127" s="501"/>
      <c r="AW127" s="501"/>
      <c r="AX127" s="501"/>
      <c r="AY127" s="501"/>
      <c r="AZ127" s="501"/>
      <c r="BA127" s="501"/>
      <c r="BB127" s="501"/>
      <c r="BC127" s="501"/>
      <c r="BD127" s="501"/>
      <c r="BE127" s="501"/>
      <c r="BF127" s="501"/>
      <c r="BG127" s="501"/>
      <c r="BH127" s="501"/>
      <c r="BI127" s="501"/>
      <c r="BJ127" s="501"/>
      <c r="BK127" s="501"/>
      <c r="BL127" s="501"/>
      <c r="BM127" s="501"/>
      <c r="BN127" s="501"/>
      <c r="BO127" s="501"/>
      <c r="BP127" s="501"/>
      <c r="BQ127" s="501"/>
      <c r="BR127" s="501"/>
      <c r="BS127" s="501"/>
      <c r="BT127" s="501"/>
      <c r="BU127" s="501"/>
      <c r="BV127" s="501"/>
      <c r="BW127" s="501"/>
      <c r="BX127" s="501"/>
      <c r="BY127" s="501"/>
      <c r="BZ127" s="501"/>
      <c r="CA127" s="501"/>
      <c r="CB127" s="501"/>
      <c r="CC127" s="501"/>
      <c r="CD127" s="501"/>
      <c r="CE127" s="501"/>
      <c r="CF127" s="501"/>
      <c r="CG127" s="501"/>
      <c r="CH127" s="501"/>
      <c r="CI127" s="501"/>
      <c r="CJ127" s="501"/>
      <c r="CK127" s="501"/>
      <c r="CL127" s="501"/>
      <c r="CM127" s="501"/>
      <c r="CN127" s="501"/>
      <c r="CO127" s="501"/>
      <c r="CP127" s="501"/>
      <c r="CQ127" s="501"/>
      <c r="CR127" s="501"/>
      <c r="CS127" s="501"/>
      <c r="CT127" s="501"/>
      <c r="CU127" s="501"/>
      <c r="CV127" s="501"/>
      <c r="CW127" s="501"/>
      <c r="CX127" s="501"/>
      <c r="CY127" s="501"/>
      <c r="CZ127" s="501"/>
      <c r="DA127" s="501"/>
      <c r="DB127" s="501"/>
      <c r="DC127" s="501"/>
      <c r="DD127" s="501"/>
      <c r="DE127" s="501"/>
      <c r="DF127" s="501"/>
      <c r="DG127" s="501"/>
      <c r="DH127" s="501"/>
      <c r="DI127" s="501"/>
      <c r="DJ127" s="501"/>
      <c r="DK127" s="501"/>
      <c r="DL127" s="501"/>
      <c r="DM127" s="501"/>
      <c r="DN127" s="501"/>
      <c r="DO127" s="501"/>
      <c r="DP127" s="501"/>
      <c r="DQ127" s="501"/>
      <c r="DR127" s="501"/>
      <c r="DS127" s="501"/>
      <c r="DT127" s="501"/>
      <c r="DU127" s="501"/>
      <c r="DV127" s="501"/>
      <c r="DW127" s="501"/>
      <c r="DX127" s="501"/>
      <c r="DY127" s="501"/>
      <c r="DZ127" s="501"/>
      <c r="EA127" s="501"/>
      <c r="EB127" s="501"/>
      <c r="EC127" s="501"/>
      <c r="ED127" s="501"/>
      <c r="EE127" s="501"/>
      <c r="EF127" s="501"/>
      <c r="EG127" s="501"/>
      <c r="EH127" s="501"/>
      <c r="EI127" s="501"/>
      <c r="EJ127" s="501"/>
      <c r="EK127" s="501"/>
      <c r="EL127" s="501"/>
      <c r="EM127" s="501"/>
      <c r="EN127" s="501"/>
      <c r="EO127" s="501"/>
      <c r="EP127" s="501"/>
      <c r="EQ127" s="501"/>
      <c r="ER127" s="501"/>
      <c r="ES127" s="501"/>
      <c r="ET127" s="501"/>
      <c r="EU127" s="501"/>
      <c r="EV127" s="501"/>
      <c r="EW127" s="501"/>
      <c r="EX127" s="501"/>
      <c r="EY127" s="501"/>
      <c r="EZ127" s="501"/>
      <c r="FA127" s="501"/>
      <c r="FB127" s="501"/>
      <c r="FC127" s="501"/>
      <c r="FD127" s="501"/>
      <c r="FE127" s="501"/>
      <c r="FF127" s="501"/>
      <c r="FG127" s="501"/>
      <c r="FH127" s="501"/>
      <c r="FI127" s="501"/>
    </row>
    <row r="128" spans="1:165" ht="25.9" customHeight="1" thickBot="1" x14ac:dyDescent="0.4">
      <c r="A128" s="1582"/>
      <c r="B128" s="1118" t="s">
        <v>965</v>
      </c>
      <c r="C128" s="1124" t="s">
        <v>897</v>
      </c>
      <c r="D128" s="1119"/>
      <c r="E128" s="1090">
        <v>125</v>
      </c>
      <c r="F128" s="1090">
        <v>10</v>
      </c>
      <c r="G128" s="1090"/>
      <c r="H128" s="1090"/>
      <c r="I128" s="1090">
        <v>1.8</v>
      </c>
      <c r="J128" s="1090"/>
      <c r="K128" s="1120">
        <v>0.48</v>
      </c>
      <c r="L128" s="1120">
        <v>4.8</v>
      </c>
      <c r="M128" s="1120"/>
      <c r="N128" s="1120">
        <v>0.25</v>
      </c>
      <c r="O128" s="1121"/>
      <c r="P128" s="1121"/>
      <c r="Q128" s="1121"/>
      <c r="R128" s="1093"/>
      <c r="S128" s="501"/>
      <c r="T128" s="504"/>
      <c r="U128" s="504"/>
      <c r="V128" s="501"/>
      <c r="W128" s="501"/>
      <c r="X128" s="501"/>
      <c r="Y128" s="501"/>
      <c r="Z128" s="501"/>
      <c r="AA128" s="501"/>
      <c r="AB128" s="501"/>
      <c r="AC128" s="501"/>
      <c r="AD128" s="501"/>
      <c r="AE128" s="501"/>
      <c r="AF128" s="501"/>
      <c r="AG128" s="501"/>
      <c r="AH128" s="501"/>
      <c r="AI128" s="501"/>
      <c r="AJ128" s="501"/>
      <c r="AK128" s="501"/>
      <c r="AL128" s="501"/>
      <c r="AM128" s="501"/>
      <c r="AN128" s="501"/>
      <c r="AO128" s="501"/>
      <c r="AP128" s="501"/>
      <c r="AQ128" s="501"/>
      <c r="AR128" s="501"/>
      <c r="AS128" s="501"/>
      <c r="AT128" s="501"/>
      <c r="AU128" s="501"/>
      <c r="AV128" s="501"/>
      <c r="AW128" s="501"/>
      <c r="AX128" s="501"/>
      <c r="AY128" s="501"/>
      <c r="AZ128" s="501"/>
      <c r="BA128" s="501"/>
      <c r="BB128" s="501"/>
      <c r="BC128" s="501"/>
      <c r="BD128" s="501"/>
      <c r="BE128" s="501"/>
      <c r="BF128" s="501"/>
      <c r="BG128" s="501"/>
      <c r="BH128" s="501"/>
      <c r="BI128" s="501"/>
      <c r="BJ128" s="501"/>
      <c r="BK128" s="501"/>
      <c r="BL128" s="501"/>
      <c r="BM128" s="501"/>
      <c r="BN128" s="501"/>
      <c r="BO128" s="501"/>
      <c r="BP128" s="501"/>
      <c r="BQ128" s="501"/>
      <c r="BR128" s="501"/>
      <c r="BS128" s="501"/>
      <c r="BT128" s="501"/>
      <c r="BU128" s="501"/>
      <c r="BV128" s="501"/>
      <c r="BW128" s="501"/>
      <c r="BX128" s="501"/>
      <c r="BY128" s="501"/>
      <c r="BZ128" s="501"/>
      <c r="CA128" s="501"/>
      <c r="CB128" s="501"/>
      <c r="CC128" s="501"/>
      <c r="CD128" s="501"/>
      <c r="CE128" s="501"/>
      <c r="CF128" s="501"/>
      <c r="CG128" s="501"/>
      <c r="CH128" s="501"/>
      <c r="CI128" s="501"/>
      <c r="CJ128" s="501"/>
      <c r="CK128" s="501"/>
      <c r="CL128" s="501"/>
      <c r="CM128" s="501"/>
      <c r="CN128" s="501"/>
      <c r="CO128" s="501"/>
      <c r="CP128" s="501"/>
      <c r="CQ128" s="501"/>
      <c r="CR128" s="501"/>
      <c r="CS128" s="501"/>
      <c r="CT128" s="501"/>
      <c r="CU128" s="501"/>
      <c r="CV128" s="501"/>
      <c r="CW128" s="501"/>
      <c r="CX128" s="501"/>
      <c r="CY128" s="501"/>
      <c r="CZ128" s="501"/>
      <c r="DA128" s="501"/>
      <c r="DB128" s="501"/>
      <c r="DC128" s="501"/>
      <c r="DD128" s="501"/>
      <c r="DE128" s="501"/>
      <c r="DF128" s="501"/>
      <c r="DG128" s="501"/>
      <c r="DH128" s="501"/>
      <c r="DI128" s="501"/>
      <c r="DJ128" s="501"/>
      <c r="DK128" s="501"/>
      <c r="DL128" s="501"/>
      <c r="DM128" s="501"/>
      <c r="DN128" s="501"/>
      <c r="DO128" s="501"/>
      <c r="DP128" s="501"/>
      <c r="DQ128" s="501"/>
      <c r="DR128" s="501"/>
      <c r="DS128" s="501"/>
      <c r="DT128" s="501"/>
      <c r="DU128" s="501"/>
      <c r="DV128" s="501"/>
      <c r="DW128" s="501"/>
      <c r="DX128" s="501"/>
      <c r="DY128" s="501"/>
      <c r="DZ128" s="501"/>
      <c r="EA128" s="501"/>
      <c r="EB128" s="501"/>
      <c r="EC128" s="501"/>
      <c r="ED128" s="501"/>
      <c r="EE128" s="501"/>
      <c r="EF128" s="501"/>
      <c r="EG128" s="501"/>
      <c r="EH128" s="501"/>
      <c r="EI128" s="501"/>
      <c r="EJ128" s="501"/>
      <c r="EK128" s="501"/>
      <c r="EL128" s="501"/>
      <c r="EM128" s="501"/>
      <c r="EN128" s="501"/>
      <c r="EO128" s="501"/>
      <c r="EP128" s="501"/>
      <c r="EQ128" s="501"/>
      <c r="ER128" s="501"/>
      <c r="ES128" s="501"/>
      <c r="ET128" s="501"/>
      <c r="EU128" s="501"/>
      <c r="EV128" s="501"/>
      <c r="EW128" s="501"/>
      <c r="EX128" s="501"/>
      <c r="EY128" s="501"/>
      <c r="EZ128" s="501"/>
      <c r="FA128" s="501"/>
      <c r="FB128" s="501"/>
      <c r="FC128" s="501"/>
      <c r="FD128" s="501"/>
      <c r="FE128" s="501"/>
      <c r="FF128" s="501"/>
      <c r="FG128" s="501"/>
      <c r="FH128" s="501"/>
      <c r="FI128" s="501"/>
    </row>
    <row r="129" spans="1:165" ht="25.9" customHeight="1" thickBot="1" x14ac:dyDescent="0.4">
      <c r="A129" s="1582"/>
      <c r="B129" s="1118" t="s">
        <v>925</v>
      </c>
      <c r="C129" s="1124" t="s">
        <v>897</v>
      </c>
      <c r="D129" s="1119">
        <v>94.573011369500307</v>
      </c>
      <c r="E129" s="1090">
        <v>126</v>
      </c>
      <c r="F129" s="1090">
        <v>15</v>
      </c>
      <c r="G129" s="1090"/>
      <c r="H129" s="1090"/>
      <c r="I129" s="1090">
        <v>6.5</v>
      </c>
      <c r="J129" s="1090"/>
      <c r="K129" s="1120">
        <v>1.95</v>
      </c>
      <c r="L129" s="1120">
        <v>6.62</v>
      </c>
      <c r="M129" s="1120"/>
      <c r="N129" s="1120">
        <v>0.41</v>
      </c>
      <c r="O129" s="1121"/>
      <c r="P129" s="1121"/>
      <c r="Q129" s="1121"/>
      <c r="R129" s="1093"/>
      <c r="S129" s="501"/>
      <c r="T129" s="504"/>
      <c r="U129" s="504"/>
      <c r="V129" s="501"/>
      <c r="W129" s="501"/>
      <c r="X129" s="501"/>
      <c r="Y129" s="501"/>
      <c r="Z129" s="501"/>
      <c r="AA129" s="501"/>
      <c r="AB129" s="501"/>
      <c r="AC129" s="501"/>
      <c r="AD129" s="501"/>
      <c r="AE129" s="501"/>
      <c r="AF129" s="501"/>
      <c r="AG129" s="501"/>
      <c r="AH129" s="501"/>
      <c r="AI129" s="501"/>
      <c r="AJ129" s="501"/>
      <c r="AK129" s="501"/>
      <c r="AL129" s="501"/>
      <c r="AM129" s="501"/>
      <c r="AN129" s="501"/>
      <c r="AO129" s="501"/>
      <c r="AP129" s="501"/>
      <c r="AQ129" s="501"/>
      <c r="AR129" s="501"/>
      <c r="AS129" s="501"/>
      <c r="AT129" s="501"/>
      <c r="AU129" s="501"/>
      <c r="AV129" s="501"/>
      <c r="AW129" s="501"/>
      <c r="AX129" s="501"/>
      <c r="AY129" s="501"/>
      <c r="AZ129" s="501"/>
      <c r="BA129" s="501"/>
      <c r="BB129" s="501"/>
      <c r="BC129" s="501"/>
      <c r="BD129" s="501"/>
      <c r="BE129" s="501"/>
      <c r="BF129" s="501"/>
      <c r="BG129" s="501"/>
      <c r="BH129" s="501"/>
      <c r="BI129" s="501"/>
      <c r="BJ129" s="501"/>
      <c r="BK129" s="501"/>
      <c r="BL129" s="501"/>
      <c r="BM129" s="501"/>
      <c r="BN129" s="501"/>
      <c r="BO129" s="501"/>
      <c r="BP129" s="501"/>
      <c r="BQ129" s="501"/>
      <c r="BR129" s="501"/>
      <c r="BS129" s="501"/>
      <c r="BT129" s="501"/>
      <c r="BU129" s="501"/>
      <c r="BV129" s="501"/>
      <c r="BW129" s="501"/>
      <c r="BX129" s="501"/>
      <c r="BY129" s="501"/>
      <c r="BZ129" s="501"/>
      <c r="CA129" s="501"/>
      <c r="CB129" s="501"/>
      <c r="CC129" s="501"/>
      <c r="CD129" s="501"/>
      <c r="CE129" s="501"/>
      <c r="CF129" s="501"/>
      <c r="CG129" s="501"/>
      <c r="CH129" s="501"/>
      <c r="CI129" s="501"/>
      <c r="CJ129" s="501"/>
      <c r="CK129" s="501"/>
      <c r="CL129" s="501"/>
      <c r="CM129" s="501"/>
      <c r="CN129" s="501"/>
      <c r="CO129" s="501"/>
      <c r="CP129" s="501"/>
      <c r="CQ129" s="501"/>
      <c r="CR129" s="501"/>
      <c r="CS129" s="501"/>
      <c r="CT129" s="501"/>
      <c r="CU129" s="501"/>
      <c r="CV129" s="501"/>
      <c r="CW129" s="501"/>
      <c r="CX129" s="501"/>
      <c r="CY129" s="501"/>
      <c r="CZ129" s="501"/>
      <c r="DA129" s="501"/>
      <c r="DB129" s="501"/>
      <c r="DC129" s="501"/>
      <c r="DD129" s="501"/>
      <c r="DE129" s="501"/>
      <c r="DF129" s="501"/>
      <c r="DG129" s="501"/>
      <c r="DH129" s="501"/>
      <c r="DI129" s="501"/>
      <c r="DJ129" s="501"/>
      <c r="DK129" s="501"/>
      <c r="DL129" s="501"/>
      <c r="DM129" s="501"/>
      <c r="DN129" s="501"/>
      <c r="DO129" s="501"/>
      <c r="DP129" s="501"/>
      <c r="DQ129" s="501"/>
      <c r="DR129" s="501"/>
      <c r="DS129" s="501"/>
      <c r="DT129" s="501"/>
      <c r="DU129" s="501"/>
      <c r="DV129" s="501"/>
      <c r="DW129" s="501"/>
      <c r="DX129" s="501"/>
      <c r="DY129" s="501"/>
      <c r="DZ129" s="501"/>
      <c r="EA129" s="501"/>
      <c r="EB129" s="501"/>
      <c r="EC129" s="501"/>
      <c r="ED129" s="501"/>
      <c r="EE129" s="501"/>
      <c r="EF129" s="501"/>
      <c r="EG129" s="501"/>
      <c r="EH129" s="501"/>
      <c r="EI129" s="501"/>
      <c r="EJ129" s="501"/>
      <c r="EK129" s="501"/>
      <c r="EL129" s="501"/>
      <c r="EM129" s="501"/>
      <c r="EN129" s="501"/>
      <c r="EO129" s="501"/>
      <c r="EP129" s="501"/>
      <c r="EQ129" s="501"/>
      <c r="ER129" s="501"/>
      <c r="ES129" s="501"/>
      <c r="ET129" s="501"/>
      <c r="EU129" s="501"/>
      <c r="EV129" s="501"/>
      <c r="EW129" s="501"/>
      <c r="EX129" s="501"/>
      <c r="EY129" s="501"/>
      <c r="EZ129" s="501"/>
      <c r="FA129" s="501"/>
      <c r="FB129" s="501"/>
      <c r="FC129" s="501"/>
      <c r="FD129" s="501"/>
      <c r="FE129" s="501"/>
      <c r="FF129" s="501"/>
      <c r="FG129" s="501"/>
      <c r="FH129" s="501"/>
      <c r="FI129" s="501"/>
    </row>
    <row r="130" spans="1:165" ht="25.9" customHeight="1" thickBot="1" x14ac:dyDescent="0.4">
      <c r="A130" s="1582"/>
      <c r="B130" s="1118" t="s">
        <v>926</v>
      </c>
      <c r="C130" s="1124" t="s">
        <v>897</v>
      </c>
      <c r="D130" s="1119">
        <v>382.50450036549086</v>
      </c>
      <c r="E130" s="1090">
        <v>127</v>
      </c>
      <c r="F130" s="1090">
        <v>15</v>
      </c>
      <c r="G130" s="1090"/>
      <c r="H130" s="1090"/>
      <c r="I130" s="1090">
        <v>2.8</v>
      </c>
      <c r="J130" s="1090"/>
      <c r="K130" s="1120">
        <v>1.1499999999999999</v>
      </c>
      <c r="L130" s="1120">
        <v>4.82</v>
      </c>
      <c r="M130" s="1120"/>
      <c r="N130" s="1120">
        <v>0.5</v>
      </c>
      <c r="O130" s="1121"/>
      <c r="P130" s="1121"/>
      <c r="Q130" s="1121"/>
      <c r="R130" s="1093"/>
      <c r="S130" s="501"/>
      <c r="T130" s="504"/>
      <c r="U130" s="504"/>
      <c r="V130" s="501"/>
      <c r="W130" s="501"/>
      <c r="X130" s="501"/>
      <c r="Y130" s="501"/>
      <c r="Z130" s="501"/>
      <c r="AA130" s="501"/>
      <c r="AB130" s="501"/>
      <c r="AC130" s="501"/>
      <c r="AD130" s="501"/>
      <c r="AE130" s="501"/>
      <c r="AF130" s="501"/>
      <c r="AG130" s="501"/>
      <c r="AH130" s="501"/>
      <c r="AI130" s="501"/>
      <c r="AJ130" s="501"/>
      <c r="AK130" s="501"/>
      <c r="AL130" s="501"/>
      <c r="AM130" s="501"/>
      <c r="AN130" s="501"/>
      <c r="AO130" s="501"/>
      <c r="AP130" s="501"/>
      <c r="AQ130" s="501"/>
      <c r="AR130" s="501"/>
      <c r="AS130" s="501"/>
      <c r="AT130" s="501"/>
      <c r="AU130" s="501"/>
      <c r="AV130" s="501"/>
      <c r="AW130" s="501"/>
      <c r="AX130" s="501"/>
      <c r="AY130" s="501"/>
      <c r="AZ130" s="501"/>
      <c r="BA130" s="501"/>
      <c r="BB130" s="501"/>
      <c r="BC130" s="501"/>
      <c r="BD130" s="501"/>
      <c r="BE130" s="501"/>
      <c r="BF130" s="501"/>
      <c r="BG130" s="501"/>
      <c r="BH130" s="501"/>
      <c r="BI130" s="501"/>
      <c r="BJ130" s="501"/>
      <c r="BK130" s="501"/>
      <c r="BL130" s="501"/>
      <c r="BM130" s="501"/>
      <c r="BN130" s="501"/>
      <c r="BO130" s="501"/>
      <c r="BP130" s="501"/>
      <c r="BQ130" s="501"/>
      <c r="BR130" s="501"/>
      <c r="BS130" s="501"/>
      <c r="BT130" s="501"/>
      <c r="BU130" s="501"/>
      <c r="BV130" s="501"/>
      <c r="BW130" s="501"/>
      <c r="BX130" s="501"/>
      <c r="BY130" s="501"/>
      <c r="BZ130" s="501"/>
      <c r="CA130" s="501"/>
      <c r="CB130" s="501"/>
      <c r="CC130" s="501"/>
      <c r="CD130" s="501"/>
      <c r="CE130" s="501"/>
      <c r="CF130" s="501"/>
      <c r="CG130" s="501"/>
      <c r="CH130" s="501"/>
      <c r="CI130" s="501"/>
      <c r="CJ130" s="501"/>
      <c r="CK130" s="501"/>
      <c r="CL130" s="501"/>
      <c r="CM130" s="501"/>
      <c r="CN130" s="501"/>
      <c r="CO130" s="501"/>
      <c r="CP130" s="501"/>
      <c r="CQ130" s="501"/>
      <c r="CR130" s="501"/>
      <c r="CS130" s="501"/>
      <c r="CT130" s="501"/>
      <c r="CU130" s="501"/>
      <c r="CV130" s="501"/>
      <c r="CW130" s="501"/>
      <c r="CX130" s="501"/>
      <c r="CY130" s="501"/>
      <c r="CZ130" s="501"/>
      <c r="DA130" s="501"/>
      <c r="DB130" s="501"/>
      <c r="DC130" s="501"/>
      <c r="DD130" s="501"/>
      <c r="DE130" s="501"/>
      <c r="DF130" s="501"/>
      <c r="DG130" s="501"/>
      <c r="DH130" s="501"/>
      <c r="DI130" s="501"/>
      <c r="DJ130" s="501"/>
      <c r="DK130" s="501"/>
      <c r="DL130" s="501"/>
      <c r="DM130" s="501"/>
      <c r="DN130" s="501"/>
      <c r="DO130" s="501"/>
      <c r="DP130" s="501"/>
      <c r="DQ130" s="501"/>
      <c r="DR130" s="501"/>
      <c r="DS130" s="501"/>
      <c r="DT130" s="501"/>
      <c r="DU130" s="501"/>
      <c r="DV130" s="501"/>
      <c r="DW130" s="501"/>
      <c r="DX130" s="501"/>
      <c r="DY130" s="501"/>
      <c r="DZ130" s="501"/>
      <c r="EA130" s="501"/>
      <c r="EB130" s="501"/>
      <c r="EC130" s="501"/>
      <c r="ED130" s="501"/>
      <c r="EE130" s="501"/>
      <c r="EF130" s="501"/>
      <c r="EG130" s="501"/>
      <c r="EH130" s="501"/>
      <c r="EI130" s="501"/>
      <c r="EJ130" s="501"/>
      <c r="EK130" s="501"/>
      <c r="EL130" s="501"/>
      <c r="EM130" s="501"/>
      <c r="EN130" s="501"/>
      <c r="EO130" s="501"/>
      <c r="EP130" s="501"/>
      <c r="EQ130" s="501"/>
      <c r="ER130" s="501"/>
      <c r="ES130" s="501"/>
      <c r="ET130" s="501"/>
      <c r="EU130" s="501"/>
      <c r="EV130" s="501"/>
      <c r="EW130" s="501"/>
      <c r="EX130" s="501"/>
      <c r="EY130" s="501"/>
      <c r="EZ130" s="501"/>
      <c r="FA130" s="501"/>
      <c r="FB130" s="501"/>
      <c r="FC130" s="501"/>
      <c r="FD130" s="501"/>
      <c r="FE130" s="501"/>
      <c r="FF130" s="501"/>
      <c r="FG130" s="501"/>
      <c r="FH130" s="501"/>
      <c r="FI130" s="501"/>
    </row>
    <row r="131" spans="1:165" ht="25.9" customHeight="1" thickBot="1" x14ac:dyDescent="0.4">
      <c r="A131" s="1582"/>
      <c r="B131" s="1118" t="s">
        <v>927</v>
      </c>
      <c r="C131" s="1124" t="s">
        <v>897</v>
      </c>
      <c r="D131" s="1119">
        <v>335.27657559918629</v>
      </c>
      <c r="E131" s="1090">
        <v>128</v>
      </c>
      <c r="F131" s="1090">
        <v>10</v>
      </c>
      <c r="G131" s="1090"/>
      <c r="H131" s="1090"/>
      <c r="I131" s="1090">
        <v>2.2000000000000002</v>
      </c>
      <c r="J131" s="1090"/>
      <c r="K131" s="1120">
        <v>0.8</v>
      </c>
      <c r="L131" s="1120">
        <v>3.61</v>
      </c>
      <c r="M131" s="1120"/>
      <c r="N131" s="1120">
        <v>0.25</v>
      </c>
      <c r="O131" s="1121"/>
      <c r="P131" s="1121"/>
      <c r="Q131" s="1121"/>
      <c r="R131" s="1093"/>
      <c r="S131" s="501"/>
      <c r="T131" s="504"/>
      <c r="U131" s="504"/>
      <c r="V131" s="501"/>
      <c r="W131" s="501"/>
      <c r="X131" s="501"/>
      <c r="Y131" s="501"/>
      <c r="Z131" s="501"/>
      <c r="AA131" s="501"/>
      <c r="AB131" s="501"/>
      <c r="AC131" s="501"/>
      <c r="AD131" s="501"/>
      <c r="AE131" s="501"/>
      <c r="AF131" s="501"/>
      <c r="AG131" s="501"/>
      <c r="AH131" s="501"/>
      <c r="AI131" s="501"/>
      <c r="AJ131" s="501"/>
      <c r="AK131" s="501"/>
      <c r="AL131" s="501"/>
      <c r="AM131" s="501"/>
      <c r="AN131" s="501"/>
      <c r="AO131" s="501"/>
      <c r="AP131" s="501"/>
      <c r="AQ131" s="501"/>
      <c r="AR131" s="501"/>
      <c r="AS131" s="501"/>
      <c r="AT131" s="501"/>
      <c r="AU131" s="501"/>
      <c r="AV131" s="501"/>
      <c r="AW131" s="501"/>
      <c r="AX131" s="501"/>
      <c r="AY131" s="501"/>
      <c r="AZ131" s="501"/>
      <c r="BA131" s="501"/>
      <c r="BB131" s="501"/>
      <c r="BC131" s="501"/>
      <c r="BD131" s="501"/>
      <c r="BE131" s="501"/>
      <c r="BF131" s="501"/>
      <c r="BG131" s="501"/>
      <c r="BH131" s="501"/>
      <c r="BI131" s="501"/>
      <c r="BJ131" s="501"/>
      <c r="BK131" s="501"/>
      <c r="BL131" s="501"/>
      <c r="BM131" s="501"/>
      <c r="BN131" s="501"/>
      <c r="BO131" s="501"/>
      <c r="BP131" s="501"/>
      <c r="BQ131" s="501"/>
      <c r="BR131" s="501"/>
      <c r="BS131" s="501"/>
      <c r="BT131" s="501"/>
      <c r="BU131" s="501"/>
      <c r="BV131" s="501"/>
      <c r="BW131" s="501"/>
      <c r="BX131" s="501"/>
      <c r="BY131" s="501"/>
      <c r="BZ131" s="501"/>
      <c r="CA131" s="501"/>
      <c r="CB131" s="501"/>
      <c r="CC131" s="501"/>
      <c r="CD131" s="501"/>
      <c r="CE131" s="501"/>
      <c r="CF131" s="501"/>
      <c r="CG131" s="501"/>
      <c r="CH131" s="501"/>
      <c r="CI131" s="501"/>
      <c r="CJ131" s="501"/>
      <c r="CK131" s="501"/>
      <c r="CL131" s="501"/>
      <c r="CM131" s="501"/>
      <c r="CN131" s="501"/>
      <c r="CO131" s="501"/>
      <c r="CP131" s="501"/>
      <c r="CQ131" s="501"/>
      <c r="CR131" s="501"/>
      <c r="CS131" s="501"/>
      <c r="CT131" s="501"/>
      <c r="CU131" s="501"/>
      <c r="CV131" s="501"/>
      <c r="CW131" s="501"/>
      <c r="CX131" s="501"/>
      <c r="CY131" s="501"/>
      <c r="CZ131" s="501"/>
      <c r="DA131" s="501"/>
      <c r="DB131" s="501"/>
      <c r="DC131" s="501"/>
      <c r="DD131" s="501"/>
      <c r="DE131" s="501"/>
      <c r="DF131" s="501"/>
      <c r="DG131" s="501"/>
      <c r="DH131" s="501"/>
      <c r="DI131" s="501"/>
      <c r="DJ131" s="501"/>
      <c r="DK131" s="501"/>
      <c r="DL131" s="501"/>
      <c r="DM131" s="501"/>
      <c r="DN131" s="501"/>
      <c r="DO131" s="501"/>
      <c r="DP131" s="501"/>
      <c r="DQ131" s="501"/>
      <c r="DR131" s="501"/>
      <c r="DS131" s="501"/>
      <c r="DT131" s="501"/>
      <c r="DU131" s="501"/>
      <c r="DV131" s="501"/>
      <c r="DW131" s="501"/>
      <c r="DX131" s="501"/>
      <c r="DY131" s="501"/>
      <c r="DZ131" s="501"/>
      <c r="EA131" s="501"/>
      <c r="EB131" s="501"/>
      <c r="EC131" s="501"/>
      <c r="ED131" s="501"/>
      <c r="EE131" s="501"/>
      <c r="EF131" s="501"/>
      <c r="EG131" s="501"/>
      <c r="EH131" s="501"/>
      <c r="EI131" s="501"/>
      <c r="EJ131" s="501"/>
      <c r="EK131" s="501"/>
      <c r="EL131" s="501"/>
      <c r="EM131" s="501"/>
      <c r="EN131" s="501"/>
      <c r="EO131" s="501"/>
      <c r="EP131" s="501"/>
      <c r="EQ131" s="501"/>
      <c r="ER131" s="501"/>
      <c r="ES131" s="501"/>
      <c r="ET131" s="501"/>
      <c r="EU131" s="501"/>
      <c r="EV131" s="501"/>
      <c r="EW131" s="501"/>
      <c r="EX131" s="501"/>
      <c r="EY131" s="501"/>
      <c r="EZ131" s="501"/>
      <c r="FA131" s="501"/>
      <c r="FB131" s="501"/>
      <c r="FC131" s="501"/>
      <c r="FD131" s="501"/>
      <c r="FE131" s="501"/>
      <c r="FF131" s="501"/>
      <c r="FG131" s="501"/>
      <c r="FH131" s="501"/>
      <c r="FI131" s="501"/>
    </row>
    <row r="132" spans="1:165" ht="25.9" customHeight="1" thickBot="1" x14ac:dyDescent="0.4">
      <c r="A132" s="1582"/>
      <c r="B132" s="1118" t="s">
        <v>928</v>
      </c>
      <c r="C132" s="1124" t="s">
        <v>897</v>
      </c>
      <c r="D132" s="1119">
        <v>56.347542242703533</v>
      </c>
      <c r="E132" s="1090">
        <v>129</v>
      </c>
      <c r="F132" s="1090">
        <v>7</v>
      </c>
      <c r="G132" s="1090"/>
      <c r="H132" s="1090"/>
      <c r="I132" s="1090">
        <v>4</v>
      </c>
      <c r="J132" s="1090"/>
      <c r="K132" s="1120">
        <v>1.03</v>
      </c>
      <c r="L132" s="1120">
        <v>5.3</v>
      </c>
      <c r="M132" s="1120"/>
      <c r="N132" s="1120">
        <v>0.5</v>
      </c>
      <c r="O132" s="1121"/>
      <c r="P132" s="1121"/>
      <c r="Q132" s="1121"/>
      <c r="R132" s="1093"/>
      <c r="S132" s="501"/>
      <c r="T132" s="504"/>
      <c r="U132" s="504"/>
      <c r="V132" s="501"/>
      <c r="W132" s="501"/>
      <c r="X132" s="501"/>
      <c r="Y132" s="501"/>
      <c r="Z132" s="501"/>
      <c r="AA132" s="501"/>
      <c r="AB132" s="501"/>
      <c r="AC132" s="501"/>
      <c r="AD132" s="501"/>
      <c r="AE132" s="501"/>
      <c r="AF132" s="501"/>
      <c r="AG132" s="501"/>
      <c r="AH132" s="501"/>
      <c r="AI132" s="501"/>
      <c r="AJ132" s="501"/>
      <c r="AK132" s="501"/>
      <c r="AL132" s="501"/>
      <c r="AM132" s="501"/>
      <c r="AN132" s="501"/>
      <c r="AO132" s="501"/>
      <c r="AP132" s="501"/>
      <c r="AQ132" s="501"/>
      <c r="AR132" s="501"/>
      <c r="AS132" s="501"/>
      <c r="AT132" s="501"/>
      <c r="AU132" s="501"/>
      <c r="AV132" s="501"/>
      <c r="AW132" s="501"/>
      <c r="AX132" s="501"/>
      <c r="AY132" s="501"/>
      <c r="AZ132" s="501"/>
      <c r="BA132" s="501"/>
      <c r="BB132" s="501"/>
      <c r="BC132" s="501"/>
      <c r="BD132" s="501"/>
      <c r="BE132" s="501"/>
      <c r="BF132" s="501"/>
      <c r="BG132" s="501"/>
      <c r="BH132" s="501"/>
      <c r="BI132" s="501"/>
      <c r="BJ132" s="501"/>
      <c r="BK132" s="501"/>
      <c r="BL132" s="501"/>
      <c r="BM132" s="501"/>
      <c r="BN132" s="501"/>
      <c r="BO132" s="501"/>
      <c r="BP132" s="501"/>
      <c r="BQ132" s="501"/>
      <c r="BR132" s="501"/>
      <c r="BS132" s="501"/>
      <c r="BT132" s="501"/>
      <c r="BU132" s="501"/>
      <c r="BV132" s="501"/>
      <c r="BW132" s="501"/>
      <c r="BX132" s="501"/>
      <c r="BY132" s="501"/>
      <c r="BZ132" s="501"/>
      <c r="CA132" s="501"/>
      <c r="CB132" s="501"/>
      <c r="CC132" s="501"/>
      <c r="CD132" s="501"/>
      <c r="CE132" s="501"/>
      <c r="CF132" s="501"/>
      <c r="CG132" s="501"/>
      <c r="CH132" s="501"/>
      <c r="CI132" s="501"/>
      <c r="CJ132" s="501"/>
      <c r="CK132" s="501"/>
      <c r="CL132" s="501"/>
      <c r="CM132" s="501"/>
      <c r="CN132" s="501"/>
      <c r="CO132" s="501"/>
      <c r="CP132" s="501"/>
      <c r="CQ132" s="501"/>
      <c r="CR132" s="501"/>
      <c r="CS132" s="501"/>
      <c r="CT132" s="501"/>
      <c r="CU132" s="501"/>
      <c r="CV132" s="501"/>
      <c r="CW132" s="501"/>
      <c r="CX132" s="501"/>
      <c r="CY132" s="501"/>
      <c r="CZ132" s="501"/>
      <c r="DA132" s="501"/>
      <c r="DB132" s="501"/>
      <c r="DC132" s="501"/>
      <c r="DD132" s="501"/>
      <c r="DE132" s="501"/>
      <c r="DF132" s="501"/>
      <c r="DG132" s="501"/>
      <c r="DH132" s="501"/>
      <c r="DI132" s="501"/>
      <c r="DJ132" s="501"/>
      <c r="DK132" s="501"/>
      <c r="DL132" s="501"/>
      <c r="DM132" s="501"/>
      <c r="DN132" s="501"/>
      <c r="DO132" s="501"/>
      <c r="DP132" s="501"/>
      <c r="DQ132" s="501"/>
      <c r="DR132" s="501"/>
      <c r="DS132" s="501"/>
      <c r="DT132" s="501"/>
      <c r="DU132" s="501"/>
      <c r="DV132" s="501"/>
      <c r="DW132" s="501"/>
      <c r="DX132" s="501"/>
      <c r="DY132" s="501"/>
      <c r="DZ132" s="501"/>
      <c r="EA132" s="501"/>
      <c r="EB132" s="501"/>
      <c r="EC132" s="501"/>
      <c r="ED132" s="501"/>
      <c r="EE132" s="501"/>
      <c r="EF132" s="501"/>
      <c r="EG132" s="501"/>
      <c r="EH132" s="501"/>
      <c r="EI132" s="501"/>
      <c r="EJ132" s="501"/>
      <c r="EK132" s="501"/>
      <c r="EL132" s="501"/>
      <c r="EM132" s="501"/>
      <c r="EN132" s="501"/>
      <c r="EO132" s="501"/>
      <c r="EP132" s="501"/>
      <c r="EQ132" s="501"/>
      <c r="ER132" s="501"/>
      <c r="ES132" s="501"/>
      <c r="ET132" s="501"/>
      <c r="EU132" s="501"/>
      <c r="EV132" s="501"/>
      <c r="EW132" s="501"/>
      <c r="EX132" s="501"/>
      <c r="EY132" s="501"/>
      <c r="EZ132" s="501"/>
      <c r="FA132" s="501"/>
      <c r="FB132" s="501"/>
      <c r="FC132" s="501"/>
      <c r="FD132" s="501"/>
      <c r="FE132" s="501"/>
      <c r="FF132" s="501"/>
      <c r="FG132" s="501"/>
      <c r="FH132" s="501"/>
      <c r="FI132" s="501"/>
    </row>
    <row r="133" spans="1:165" ht="25.9" customHeight="1" thickBot="1" x14ac:dyDescent="0.4">
      <c r="A133" s="1582"/>
      <c r="B133" s="1118" t="s">
        <v>929</v>
      </c>
      <c r="C133" s="1124" t="s">
        <v>897</v>
      </c>
      <c r="D133" s="1119">
        <v>152.98897730788428</v>
      </c>
      <c r="E133" s="1090">
        <v>130</v>
      </c>
      <c r="F133" s="1090">
        <v>7</v>
      </c>
      <c r="G133" s="1090"/>
      <c r="H133" s="1090"/>
      <c r="I133" s="1090">
        <v>4</v>
      </c>
      <c r="J133" s="1090"/>
      <c r="K133" s="1120">
        <v>1.03</v>
      </c>
      <c r="L133" s="1120">
        <v>5.3</v>
      </c>
      <c r="M133" s="1120"/>
      <c r="N133" s="1120">
        <v>0.5</v>
      </c>
      <c r="O133" s="1121"/>
      <c r="P133" s="1121"/>
      <c r="Q133" s="1121"/>
      <c r="R133" s="1093"/>
      <c r="S133" s="501"/>
      <c r="T133" s="504"/>
      <c r="U133" s="504"/>
      <c r="V133" s="501"/>
      <c r="W133" s="501"/>
      <c r="X133" s="501"/>
      <c r="Y133" s="501"/>
      <c r="Z133" s="501"/>
      <c r="AA133" s="501"/>
      <c r="AB133" s="501"/>
      <c r="AC133" s="501"/>
      <c r="AD133" s="501"/>
      <c r="AE133" s="501"/>
      <c r="AF133" s="501"/>
      <c r="AG133" s="501"/>
      <c r="AH133" s="501"/>
      <c r="AI133" s="501"/>
      <c r="AJ133" s="501"/>
      <c r="AK133" s="501"/>
      <c r="AL133" s="501"/>
      <c r="AM133" s="501"/>
      <c r="AN133" s="501"/>
      <c r="AO133" s="501"/>
      <c r="AP133" s="501"/>
      <c r="AQ133" s="501"/>
      <c r="AR133" s="501"/>
      <c r="AS133" s="501"/>
      <c r="AT133" s="501"/>
      <c r="AU133" s="501"/>
      <c r="AV133" s="501"/>
      <c r="AW133" s="501"/>
      <c r="AX133" s="501"/>
      <c r="AY133" s="501"/>
      <c r="AZ133" s="501"/>
      <c r="BA133" s="501"/>
      <c r="BB133" s="501"/>
      <c r="BC133" s="501"/>
      <c r="BD133" s="501"/>
      <c r="BE133" s="501"/>
      <c r="BF133" s="501"/>
      <c r="BG133" s="501"/>
      <c r="BH133" s="501"/>
      <c r="BI133" s="501"/>
      <c r="BJ133" s="501"/>
      <c r="BK133" s="501"/>
      <c r="BL133" s="501"/>
      <c r="BM133" s="501"/>
      <c r="BN133" s="501"/>
      <c r="BO133" s="501"/>
      <c r="BP133" s="501"/>
      <c r="BQ133" s="501"/>
      <c r="BR133" s="501"/>
      <c r="BS133" s="501"/>
      <c r="BT133" s="501"/>
      <c r="BU133" s="501"/>
      <c r="BV133" s="501"/>
      <c r="BW133" s="501"/>
      <c r="BX133" s="501"/>
      <c r="BY133" s="501"/>
      <c r="BZ133" s="501"/>
      <c r="CA133" s="501"/>
      <c r="CB133" s="501"/>
      <c r="CC133" s="501"/>
      <c r="CD133" s="501"/>
      <c r="CE133" s="501"/>
      <c r="CF133" s="501"/>
      <c r="CG133" s="501"/>
      <c r="CH133" s="501"/>
      <c r="CI133" s="501"/>
      <c r="CJ133" s="501"/>
      <c r="CK133" s="501"/>
      <c r="CL133" s="501"/>
      <c r="CM133" s="501"/>
      <c r="CN133" s="501"/>
      <c r="CO133" s="501"/>
      <c r="CP133" s="501"/>
      <c r="CQ133" s="501"/>
      <c r="CR133" s="501"/>
      <c r="CS133" s="501"/>
      <c r="CT133" s="501"/>
      <c r="CU133" s="501"/>
      <c r="CV133" s="501"/>
      <c r="CW133" s="501"/>
      <c r="CX133" s="501"/>
      <c r="CY133" s="501"/>
      <c r="CZ133" s="501"/>
      <c r="DA133" s="501"/>
      <c r="DB133" s="501"/>
      <c r="DC133" s="501"/>
      <c r="DD133" s="501"/>
      <c r="DE133" s="501"/>
      <c r="DF133" s="501"/>
      <c r="DG133" s="501"/>
      <c r="DH133" s="501"/>
      <c r="DI133" s="501"/>
      <c r="DJ133" s="501"/>
      <c r="DK133" s="501"/>
      <c r="DL133" s="501"/>
      <c r="DM133" s="501"/>
      <c r="DN133" s="501"/>
      <c r="DO133" s="501"/>
      <c r="DP133" s="501"/>
      <c r="DQ133" s="501"/>
      <c r="DR133" s="501"/>
      <c r="DS133" s="501"/>
      <c r="DT133" s="501"/>
      <c r="DU133" s="501"/>
      <c r="DV133" s="501"/>
      <c r="DW133" s="501"/>
      <c r="DX133" s="501"/>
      <c r="DY133" s="501"/>
      <c r="DZ133" s="501"/>
      <c r="EA133" s="501"/>
      <c r="EB133" s="501"/>
      <c r="EC133" s="501"/>
      <c r="ED133" s="501"/>
      <c r="EE133" s="501"/>
      <c r="EF133" s="501"/>
      <c r="EG133" s="501"/>
      <c r="EH133" s="501"/>
      <c r="EI133" s="501"/>
      <c r="EJ133" s="501"/>
      <c r="EK133" s="501"/>
      <c r="EL133" s="501"/>
      <c r="EM133" s="501"/>
      <c r="EN133" s="501"/>
      <c r="EO133" s="501"/>
      <c r="EP133" s="501"/>
      <c r="EQ133" s="501"/>
      <c r="ER133" s="501"/>
      <c r="ES133" s="501"/>
      <c r="ET133" s="501"/>
      <c r="EU133" s="501"/>
      <c r="EV133" s="501"/>
      <c r="EW133" s="501"/>
      <c r="EX133" s="501"/>
      <c r="EY133" s="501"/>
      <c r="EZ133" s="501"/>
      <c r="FA133" s="501"/>
      <c r="FB133" s="501"/>
      <c r="FC133" s="501"/>
      <c r="FD133" s="501"/>
      <c r="FE133" s="501"/>
      <c r="FF133" s="501"/>
      <c r="FG133" s="501"/>
      <c r="FH133" s="501"/>
      <c r="FI133" s="501"/>
    </row>
    <row r="134" spans="1:165" ht="25.9" customHeight="1" thickBot="1" x14ac:dyDescent="0.4">
      <c r="A134" s="1582"/>
      <c r="B134" s="1118" t="s">
        <v>930</v>
      </c>
      <c r="C134" s="1124" t="s">
        <v>897</v>
      </c>
      <c r="D134" s="1119">
        <v>71.394856077012662</v>
      </c>
      <c r="E134" s="1090">
        <v>131</v>
      </c>
      <c r="F134" s="1090">
        <v>7</v>
      </c>
      <c r="G134" s="1090"/>
      <c r="H134" s="1090"/>
      <c r="I134" s="1090">
        <v>3.5</v>
      </c>
      <c r="J134" s="1090"/>
      <c r="K134" s="1120">
        <v>0.8</v>
      </c>
      <c r="L134" s="1120">
        <v>6.02</v>
      </c>
      <c r="M134" s="1120"/>
      <c r="N134" s="1120">
        <v>0.45</v>
      </c>
      <c r="O134" s="1121"/>
      <c r="P134" s="1121"/>
      <c r="Q134" s="1121"/>
      <c r="R134" s="1093"/>
      <c r="S134" s="501"/>
      <c r="T134" s="504"/>
      <c r="U134" s="504"/>
      <c r="V134" s="501"/>
      <c r="W134" s="501"/>
      <c r="X134" s="501"/>
      <c r="Y134" s="501"/>
      <c r="Z134" s="501"/>
      <c r="AA134" s="501"/>
      <c r="AB134" s="501"/>
      <c r="AC134" s="501"/>
      <c r="AD134" s="501"/>
      <c r="AE134" s="501"/>
      <c r="AF134" s="501"/>
      <c r="AG134" s="501"/>
      <c r="AH134" s="501"/>
      <c r="AI134" s="501"/>
      <c r="AJ134" s="501"/>
      <c r="AK134" s="501"/>
      <c r="AL134" s="501"/>
      <c r="AM134" s="501"/>
      <c r="AN134" s="501"/>
      <c r="AO134" s="501"/>
      <c r="AP134" s="501"/>
      <c r="AQ134" s="501"/>
      <c r="AR134" s="501"/>
      <c r="AS134" s="501"/>
      <c r="AT134" s="501"/>
      <c r="AU134" s="501"/>
      <c r="AV134" s="501"/>
      <c r="AW134" s="501"/>
      <c r="AX134" s="501"/>
      <c r="AY134" s="501"/>
      <c r="AZ134" s="501"/>
      <c r="BA134" s="501"/>
      <c r="BB134" s="501"/>
      <c r="BC134" s="501"/>
      <c r="BD134" s="501"/>
      <c r="BE134" s="501"/>
      <c r="BF134" s="501"/>
      <c r="BG134" s="501"/>
      <c r="BH134" s="501"/>
      <c r="BI134" s="501"/>
      <c r="BJ134" s="501"/>
      <c r="BK134" s="501"/>
      <c r="BL134" s="501"/>
      <c r="BM134" s="501"/>
      <c r="BN134" s="501"/>
      <c r="BO134" s="501"/>
      <c r="BP134" s="501"/>
      <c r="BQ134" s="501"/>
      <c r="BR134" s="501"/>
      <c r="BS134" s="501"/>
      <c r="BT134" s="501"/>
      <c r="BU134" s="501"/>
      <c r="BV134" s="501"/>
      <c r="BW134" s="501"/>
      <c r="BX134" s="501"/>
      <c r="BY134" s="501"/>
      <c r="BZ134" s="501"/>
      <c r="CA134" s="501"/>
      <c r="CB134" s="501"/>
      <c r="CC134" s="501"/>
      <c r="CD134" s="501"/>
      <c r="CE134" s="501"/>
      <c r="CF134" s="501"/>
      <c r="CG134" s="501"/>
      <c r="CH134" s="501"/>
      <c r="CI134" s="501"/>
      <c r="CJ134" s="501"/>
      <c r="CK134" s="501"/>
      <c r="CL134" s="501"/>
      <c r="CM134" s="501"/>
      <c r="CN134" s="501"/>
      <c r="CO134" s="501"/>
      <c r="CP134" s="501"/>
      <c r="CQ134" s="501"/>
      <c r="CR134" s="501"/>
      <c r="CS134" s="501"/>
      <c r="CT134" s="501"/>
      <c r="CU134" s="501"/>
      <c r="CV134" s="501"/>
      <c r="CW134" s="501"/>
      <c r="CX134" s="501"/>
      <c r="CY134" s="501"/>
      <c r="CZ134" s="501"/>
      <c r="DA134" s="501"/>
      <c r="DB134" s="501"/>
      <c r="DC134" s="501"/>
      <c r="DD134" s="501"/>
      <c r="DE134" s="501"/>
      <c r="DF134" s="501"/>
      <c r="DG134" s="501"/>
      <c r="DH134" s="501"/>
      <c r="DI134" s="501"/>
      <c r="DJ134" s="501"/>
      <c r="DK134" s="501"/>
      <c r="DL134" s="501"/>
      <c r="DM134" s="501"/>
      <c r="DN134" s="501"/>
      <c r="DO134" s="501"/>
      <c r="DP134" s="501"/>
      <c r="DQ134" s="501"/>
      <c r="DR134" s="501"/>
      <c r="DS134" s="501"/>
      <c r="DT134" s="501"/>
      <c r="DU134" s="501"/>
      <c r="DV134" s="501"/>
      <c r="DW134" s="501"/>
      <c r="DX134" s="501"/>
      <c r="DY134" s="501"/>
      <c r="DZ134" s="501"/>
      <c r="EA134" s="501"/>
      <c r="EB134" s="501"/>
      <c r="EC134" s="501"/>
      <c r="ED134" s="501"/>
      <c r="EE134" s="501"/>
      <c r="EF134" s="501"/>
      <c r="EG134" s="501"/>
      <c r="EH134" s="501"/>
      <c r="EI134" s="501"/>
      <c r="EJ134" s="501"/>
      <c r="EK134" s="501"/>
      <c r="EL134" s="501"/>
      <c r="EM134" s="501"/>
      <c r="EN134" s="501"/>
      <c r="EO134" s="501"/>
      <c r="EP134" s="501"/>
      <c r="EQ134" s="501"/>
      <c r="ER134" s="501"/>
      <c r="ES134" s="501"/>
      <c r="ET134" s="501"/>
      <c r="EU134" s="501"/>
      <c r="EV134" s="501"/>
      <c r="EW134" s="501"/>
      <c r="EX134" s="501"/>
      <c r="EY134" s="501"/>
      <c r="EZ134" s="501"/>
      <c r="FA134" s="501"/>
      <c r="FB134" s="501"/>
      <c r="FC134" s="501"/>
      <c r="FD134" s="501"/>
      <c r="FE134" s="501"/>
      <c r="FF134" s="501"/>
      <c r="FG134" s="501"/>
      <c r="FH134" s="501"/>
      <c r="FI134" s="501"/>
    </row>
    <row r="135" spans="1:165" ht="25.9" customHeight="1" thickBot="1" x14ac:dyDescent="0.4">
      <c r="A135" s="1582"/>
      <c r="B135" s="1118" t="s">
        <v>931</v>
      </c>
      <c r="C135" s="1124" t="s">
        <v>897</v>
      </c>
      <c r="D135" s="1119">
        <v>211.25625942398094</v>
      </c>
      <c r="E135" s="1090">
        <v>132</v>
      </c>
      <c r="F135" s="1090">
        <v>6</v>
      </c>
      <c r="G135" s="1090"/>
      <c r="H135" s="1090"/>
      <c r="I135" s="1090">
        <v>1.9</v>
      </c>
      <c r="J135" s="1090"/>
      <c r="K135" s="1120">
        <v>0.69</v>
      </c>
      <c r="L135" s="1120">
        <v>4.45</v>
      </c>
      <c r="M135" s="1120"/>
      <c r="N135" s="1120">
        <v>0.2</v>
      </c>
      <c r="O135" s="1121"/>
      <c r="P135" s="1121"/>
      <c r="Q135" s="1121"/>
      <c r="R135" s="1093"/>
      <c r="S135" s="501"/>
      <c r="T135" s="504"/>
      <c r="U135" s="504"/>
      <c r="V135" s="501"/>
      <c r="W135" s="501"/>
      <c r="X135" s="501"/>
      <c r="Y135" s="501"/>
      <c r="Z135" s="501"/>
      <c r="AA135" s="501"/>
      <c r="AB135" s="501"/>
      <c r="AC135" s="501"/>
      <c r="AD135" s="501"/>
      <c r="AE135" s="501"/>
      <c r="AF135" s="501"/>
      <c r="AG135" s="501"/>
      <c r="AH135" s="501"/>
      <c r="AI135" s="501"/>
      <c r="AJ135" s="501"/>
      <c r="AK135" s="501"/>
      <c r="AL135" s="501"/>
      <c r="AM135" s="501"/>
      <c r="AN135" s="501"/>
      <c r="AO135" s="501"/>
      <c r="AP135" s="501"/>
      <c r="AQ135" s="501"/>
      <c r="AR135" s="501"/>
      <c r="AS135" s="501"/>
      <c r="AT135" s="501"/>
      <c r="AU135" s="501"/>
      <c r="AV135" s="501"/>
      <c r="AW135" s="501"/>
      <c r="AX135" s="501"/>
      <c r="AY135" s="501"/>
      <c r="AZ135" s="501"/>
      <c r="BA135" s="501"/>
      <c r="BB135" s="501"/>
      <c r="BC135" s="501"/>
      <c r="BD135" s="501"/>
      <c r="BE135" s="501"/>
      <c r="BF135" s="501"/>
      <c r="BG135" s="501"/>
      <c r="BH135" s="501"/>
      <c r="BI135" s="501"/>
      <c r="BJ135" s="501"/>
      <c r="BK135" s="501"/>
      <c r="BL135" s="501"/>
      <c r="BM135" s="501"/>
      <c r="BN135" s="501"/>
      <c r="BO135" s="501"/>
      <c r="BP135" s="501"/>
      <c r="BQ135" s="501"/>
      <c r="BR135" s="501"/>
      <c r="BS135" s="501"/>
      <c r="BT135" s="501"/>
      <c r="BU135" s="501"/>
      <c r="BV135" s="501"/>
      <c r="BW135" s="501"/>
      <c r="BX135" s="501"/>
      <c r="BY135" s="501"/>
      <c r="BZ135" s="501"/>
      <c r="CA135" s="501"/>
      <c r="CB135" s="501"/>
      <c r="CC135" s="501"/>
      <c r="CD135" s="501"/>
      <c r="CE135" s="501"/>
      <c r="CF135" s="501"/>
      <c r="CG135" s="501"/>
      <c r="CH135" s="501"/>
      <c r="CI135" s="501"/>
      <c r="CJ135" s="501"/>
      <c r="CK135" s="501"/>
      <c r="CL135" s="501"/>
      <c r="CM135" s="501"/>
      <c r="CN135" s="501"/>
      <c r="CO135" s="501"/>
      <c r="CP135" s="501"/>
      <c r="CQ135" s="501"/>
      <c r="CR135" s="501"/>
      <c r="CS135" s="501"/>
      <c r="CT135" s="501"/>
      <c r="CU135" s="501"/>
      <c r="CV135" s="501"/>
      <c r="CW135" s="501"/>
      <c r="CX135" s="501"/>
      <c r="CY135" s="501"/>
      <c r="CZ135" s="501"/>
      <c r="DA135" s="501"/>
      <c r="DB135" s="501"/>
      <c r="DC135" s="501"/>
      <c r="DD135" s="501"/>
      <c r="DE135" s="501"/>
      <c r="DF135" s="501"/>
      <c r="DG135" s="501"/>
      <c r="DH135" s="501"/>
      <c r="DI135" s="501"/>
      <c r="DJ135" s="501"/>
      <c r="DK135" s="501"/>
      <c r="DL135" s="501"/>
      <c r="DM135" s="501"/>
      <c r="DN135" s="501"/>
      <c r="DO135" s="501"/>
      <c r="DP135" s="501"/>
      <c r="DQ135" s="501"/>
      <c r="DR135" s="501"/>
      <c r="DS135" s="501"/>
      <c r="DT135" s="501"/>
      <c r="DU135" s="501"/>
      <c r="DV135" s="501"/>
      <c r="DW135" s="501"/>
      <c r="DX135" s="501"/>
      <c r="DY135" s="501"/>
      <c r="DZ135" s="501"/>
      <c r="EA135" s="501"/>
      <c r="EB135" s="501"/>
      <c r="EC135" s="501"/>
      <c r="ED135" s="501"/>
      <c r="EE135" s="501"/>
      <c r="EF135" s="501"/>
      <c r="EG135" s="501"/>
      <c r="EH135" s="501"/>
      <c r="EI135" s="501"/>
      <c r="EJ135" s="501"/>
      <c r="EK135" s="501"/>
      <c r="EL135" s="501"/>
      <c r="EM135" s="501"/>
      <c r="EN135" s="501"/>
      <c r="EO135" s="501"/>
      <c r="EP135" s="501"/>
      <c r="EQ135" s="501"/>
      <c r="ER135" s="501"/>
      <c r="ES135" s="501"/>
      <c r="ET135" s="501"/>
      <c r="EU135" s="501"/>
      <c r="EV135" s="501"/>
      <c r="EW135" s="501"/>
      <c r="EX135" s="501"/>
      <c r="EY135" s="501"/>
      <c r="EZ135" s="501"/>
      <c r="FA135" s="501"/>
      <c r="FB135" s="501"/>
      <c r="FC135" s="501"/>
      <c r="FD135" s="501"/>
      <c r="FE135" s="501"/>
      <c r="FF135" s="501"/>
      <c r="FG135" s="501"/>
      <c r="FH135" s="501"/>
      <c r="FI135" s="501"/>
    </row>
    <row r="136" spans="1:165" ht="25.9" customHeight="1" thickBot="1" x14ac:dyDescent="0.4">
      <c r="A136" s="1582"/>
      <c r="B136" s="1118" t="s">
        <v>932</v>
      </c>
      <c r="C136" s="1124" t="s">
        <v>897</v>
      </c>
      <c r="D136" s="1119">
        <v>152.98897730788428</v>
      </c>
      <c r="E136" s="1090">
        <v>133</v>
      </c>
      <c r="F136" s="1090">
        <v>6</v>
      </c>
      <c r="G136" s="1090"/>
      <c r="H136" s="1090"/>
      <c r="I136" s="1090">
        <v>1.9</v>
      </c>
      <c r="J136" s="1090"/>
      <c r="K136" s="1120">
        <v>0.69</v>
      </c>
      <c r="L136" s="1120">
        <v>4.45</v>
      </c>
      <c r="M136" s="1120"/>
      <c r="N136" s="1120">
        <v>0.2</v>
      </c>
      <c r="O136" s="1121"/>
      <c r="P136" s="1121"/>
      <c r="Q136" s="1121"/>
      <c r="R136" s="1093"/>
      <c r="S136" s="501"/>
      <c r="T136" s="504"/>
      <c r="U136" s="504"/>
      <c r="V136" s="501"/>
      <c r="W136" s="501"/>
      <c r="X136" s="501"/>
      <c r="Y136" s="501"/>
      <c r="Z136" s="501"/>
      <c r="AA136" s="501"/>
      <c r="AB136" s="501"/>
      <c r="AC136" s="501"/>
      <c r="AD136" s="501"/>
      <c r="AE136" s="501"/>
      <c r="AF136" s="501"/>
      <c r="AG136" s="501"/>
      <c r="AH136" s="501"/>
      <c r="AI136" s="501"/>
      <c r="AJ136" s="501"/>
      <c r="AK136" s="501"/>
      <c r="AL136" s="501"/>
      <c r="AM136" s="501"/>
      <c r="AN136" s="501"/>
      <c r="AO136" s="501"/>
      <c r="AP136" s="501"/>
      <c r="AQ136" s="501"/>
      <c r="AR136" s="501"/>
      <c r="AS136" s="501"/>
      <c r="AT136" s="501"/>
      <c r="AU136" s="501"/>
      <c r="AV136" s="501"/>
      <c r="AW136" s="501"/>
      <c r="AX136" s="501"/>
      <c r="AY136" s="501"/>
      <c r="AZ136" s="501"/>
      <c r="BA136" s="501"/>
      <c r="BB136" s="501"/>
      <c r="BC136" s="501"/>
      <c r="BD136" s="501"/>
      <c r="BE136" s="501"/>
      <c r="BF136" s="501"/>
      <c r="BG136" s="501"/>
      <c r="BH136" s="501"/>
      <c r="BI136" s="501"/>
      <c r="BJ136" s="501"/>
      <c r="BK136" s="501"/>
      <c r="BL136" s="501"/>
      <c r="BM136" s="501"/>
      <c r="BN136" s="501"/>
      <c r="BO136" s="501"/>
      <c r="BP136" s="501"/>
      <c r="BQ136" s="501"/>
      <c r="BR136" s="501"/>
      <c r="BS136" s="501"/>
      <c r="BT136" s="501"/>
      <c r="BU136" s="501"/>
      <c r="BV136" s="501"/>
      <c r="BW136" s="501"/>
      <c r="BX136" s="501"/>
      <c r="BY136" s="501"/>
      <c r="BZ136" s="501"/>
      <c r="CA136" s="501"/>
      <c r="CB136" s="501"/>
      <c r="CC136" s="501"/>
      <c r="CD136" s="501"/>
      <c r="CE136" s="501"/>
      <c r="CF136" s="501"/>
      <c r="CG136" s="501"/>
      <c r="CH136" s="501"/>
      <c r="CI136" s="501"/>
      <c r="CJ136" s="501"/>
      <c r="CK136" s="501"/>
      <c r="CL136" s="501"/>
      <c r="CM136" s="501"/>
      <c r="CN136" s="501"/>
      <c r="CO136" s="501"/>
      <c r="CP136" s="501"/>
      <c r="CQ136" s="501"/>
      <c r="CR136" s="501"/>
      <c r="CS136" s="501"/>
      <c r="CT136" s="501"/>
      <c r="CU136" s="501"/>
      <c r="CV136" s="501"/>
      <c r="CW136" s="501"/>
      <c r="CX136" s="501"/>
      <c r="CY136" s="501"/>
      <c r="CZ136" s="501"/>
      <c r="DA136" s="501"/>
      <c r="DB136" s="501"/>
      <c r="DC136" s="501"/>
      <c r="DD136" s="501"/>
      <c r="DE136" s="501"/>
      <c r="DF136" s="501"/>
      <c r="DG136" s="501"/>
      <c r="DH136" s="501"/>
      <c r="DI136" s="501"/>
      <c r="DJ136" s="501"/>
      <c r="DK136" s="501"/>
      <c r="DL136" s="501"/>
      <c r="DM136" s="501"/>
      <c r="DN136" s="501"/>
      <c r="DO136" s="501"/>
      <c r="DP136" s="501"/>
      <c r="DQ136" s="501"/>
      <c r="DR136" s="501"/>
      <c r="DS136" s="501"/>
      <c r="DT136" s="501"/>
      <c r="DU136" s="501"/>
      <c r="DV136" s="501"/>
      <c r="DW136" s="501"/>
      <c r="DX136" s="501"/>
      <c r="DY136" s="501"/>
      <c r="DZ136" s="501"/>
      <c r="EA136" s="501"/>
      <c r="EB136" s="501"/>
      <c r="EC136" s="501"/>
      <c r="ED136" s="501"/>
      <c r="EE136" s="501"/>
      <c r="EF136" s="501"/>
      <c r="EG136" s="501"/>
      <c r="EH136" s="501"/>
      <c r="EI136" s="501"/>
      <c r="EJ136" s="501"/>
      <c r="EK136" s="501"/>
      <c r="EL136" s="501"/>
      <c r="EM136" s="501"/>
      <c r="EN136" s="501"/>
      <c r="EO136" s="501"/>
      <c r="EP136" s="501"/>
      <c r="EQ136" s="501"/>
      <c r="ER136" s="501"/>
      <c r="ES136" s="501"/>
      <c r="ET136" s="501"/>
      <c r="EU136" s="501"/>
      <c r="EV136" s="501"/>
      <c r="EW136" s="501"/>
      <c r="EX136" s="501"/>
      <c r="EY136" s="501"/>
      <c r="EZ136" s="501"/>
      <c r="FA136" s="501"/>
      <c r="FB136" s="501"/>
      <c r="FC136" s="501"/>
      <c r="FD136" s="501"/>
      <c r="FE136" s="501"/>
      <c r="FF136" s="501"/>
      <c r="FG136" s="501"/>
      <c r="FH136" s="501"/>
      <c r="FI136" s="501"/>
    </row>
    <row r="137" spans="1:165" ht="25.9" customHeight="1" thickBot="1" x14ac:dyDescent="0.4">
      <c r="A137" s="1582"/>
      <c r="B137" s="1118" t="s">
        <v>933</v>
      </c>
      <c r="C137" s="1124" t="s">
        <v>897</v>
      </c>
      <c r="D137" s="1119">
        <v>182.9104878610855</v>
      </c>
      <c r="E137" s="1090">
        <v>134</v>
      </c>
      <c r="F137" s="1090">
        <v>5</v>
      </c>
      <c r="G137" s="1090"/>
      <c r="H137" s="1090"/>
      <c r="I137" s="1090">
        <v>1.6</v>
      </c>
      <c r="J137" s="1090"/>
      <c r="K137" s="1120">
        <v>0.56999999999999995</v>
      </c>
      <c r="L137" s="1120">
        <v>3.01</v>
      </c>
      <c r="M137" s="1120"/>
      <c r="N137" s="1120">
        <v>0.17</v>
      </c>
      <c r="O137" s="1121"/>
      <c r="P137" s="1121"/>
      <c r="Q137" s="1121"/>
      <c r="R137" s="1093"/>
      <c r="S137" s="501"/>
      <c r="T137" s="504"/>
      <c r="U137" s="504"/>
      <c r="V137" s="501"/>
      <c r="W137" s="501"/>
      <c r="X137" s="501"/>
      <c r="Y137" s="501"/>
      <c r="Z137" s="501"/>
      <c r="AA137" s="501"/>
      <c r="AB137" s="501"/>
      <c r="AC137" s="501"/>
      <c r="AD137" s="501"/>
      <c r="AE137" s="501"/>
      <c r="AF137" s="501"/>
      <c r="AG137" s="501"/>
      <c r="AH137" s="501"/>
      <c r="AI137" s="501"/>
      <c r="AJ137" s="501"/>
      <c r="AK137" s="501"/>
      <c r="AL137" s="501"/>
      <c r="AM137" s="501"/>
      <c r="AN137" s="501"/>
      <c r="AO137" s="501"/>
      <c r="AP137" s="501"/>
      <c r="AQ137" s="501"/>
      <c r="AR137" s="501"/>
      <c r="AS137" s="501"/>
      <c r="AT137" s="501"/>
      <c r="AU137" s="501"/>
      <c r="AV137" s="501"/>
      <c r="AW137" s="501"/>
      <c r="AX137" s="501"/>
      <c r="AY137" s="501"/>
      <c r="AZ137" s="501"/>
      <c r="BA137" s="501"/>
      <c r="BB137" s="501"/>
      <c r="BC137" s="501"/>
      <c r="BD137" s="501"/>
      <c r="BE137" s="501"/>
      <c r="BF137" s="501"/>
      <c r="BG137" s="501"/>
      <c r="BH137" s="501"/>
      <c r="BI137" s="501"/>
      <c r="BJ137" s="501"/>
      <c r="BK137" s="501"/>
      <c r="BL137" s="501"/>
      <c r="BM137" s="501"/>
      <c r="BN137" s="501"/>
      <c r="BO137" s="501"/>
      <c r="BP137" s="501"/>
      <c r="BQ137" s="501"/>
      <c r="BR137" s="501"/>
      <c r="BS137" s="501"/>
      <c r="BT137" s="501"/>
      <c r="BU137" s="501"/>
      <c r="BV137" s="501"/>
      <c r="BW137" s="501"/>
      <c r="BX137" s="501"/>
      <c r="BY137" s="501"/>
      <c r="BZ137" s="501"/>
      <c r="CA137" s="501"/>
      <c r="CB137" s="501"/>
      <c r="CC137" s="501"/>
      <c r="CD137" s="501"/>
      <c r="CE137" s="501"/>
      <c r="CF137" s="501"/>
      <c r="CG137" s="501"/>
      <c r="CH137" s="501"/>
      <c r="CI137" s="501"/>
      <c r="CJ137" s="501"/>
      <c r="CK137" s="501"/>
      <c r="CL137" s="501"/>
      <c r="CM137" s="501"/>
      <c r="CN137" s="501"/>
      <c r="CO137" s="501"/>
      <c r="CP137" s="501"/>
      <c r="CQ137" s="501"/>
      <c r="CR137" s="501"/>
      <c r="CS137" s="501"/>
      <c r="CT137" s="501"/>
      <c r="CU137" s="501"/>
      <c r="CV137" s="501"/>
      <c r="CW137" s="501"/>
      <c r="CX137" s="501"/>
      <c r="CY137" s="501"/>
      <c r="CZ137" s="501"/>
      <c r="DA137" s="501"/>
      <c r="DB137" s="501"/>
      <c r="DC137" s="501"/>
      <c r="DD137" s="501"/>
      <c r="DE137" s="501"/>
      <c r="DF137" s="501"/>
      <c r="DG137" s="501"/>
      <c r="DH137" s="501"/>
      <c r="DI137" s="501"/>
      <c r="DJ137" s="501"/>
      <c r="DK137" s="501"/>
      <c r="DL137" s="501"/>
      <c r="DM137" s="501"/>
      <c r="DN137" s="501"/>
      <c r="DO137" s="501"/>
      <c r="DP137" s="501"/>
      <c r="DQ137" s="501"/>
      <c r="DR137" s="501"/>
      <c r="DS137" s="501"/>
      <c r="DT137" s="501"/>
      <c r="DU137" s="501"/>
      <c r="DV137" s="501"/>
      <c r="DW137" s="501"/>
      <c r="DX137" s="501"/>
      <c r="DY137" s="501"/>
      <c r="DZ137" s="501"/>
      <c r="EA137" s="501"/>
      <c r="EB137" s="501"/>
      <c r="EC137" s="501"/>
      <c r="ED137" s="501"/>
      <c r="EE137" s="501"/>
      <c r="EF137" s="501"/>
      <c r="EG137" s="501"/>
      <c r="EH137" s="501"/>
      <c r="EI137" s="501"/>
      <c r="EJ137" s="501"/>
      <c r="EK137" s="501"/>
      <c r="EL137" s="501"/>
      <c r="EM137" s="501"/>
      <c r="EN137" s="501"/>
      <c r="EO137" s="501"/>
      <c r="EP137" s="501"/>
      <c r="EQ137" s="501"/>
      <c r="ER137" s="501"/>
      <c r="ES137" s="501"/>
      <c r="ET137" s="501"/>
      <c r="EU137" s="501"/>
      <c r="EV137" s="501"/>
      <c r="EW137" s="501"/>
      <c r="EX137" s="501"/>
      <c r="EY137" s="501"/>
      <c r="EZ137" s="501"/>
      <c r="FA137" s="501"/>
      <c r="FB137" s="501"/>
      <c r="FC137" s="501"/>
      <c r="FD137" s="501"/>
      <c r="FE137" s="501"/>
      <c r="FF137" s="501"/>
      <c r="FG137" s="501"/>
      <c r="FH137" s="501"/>
      <c r="FI137" s="501"/>
    </row>
    <row r="138" spans="1:165" ht="25.9" customHeight="1" thickBot="1" x14ac:dyDescent="0.4">
      <c r="A138" s="1582"/>
      <c r="B138" s="1118" t="s">
        <v>934</v>
      </c>
      <c r="C138" s="1124" t="s">
        <v>897</v>
      </c>
      <c r="D138" s="1119">
        <v>178.48714019253165</v>
      </c>
      <c r="E138" s="1090">
        <v>135</v>
      </c>
      <c r="F138" s="1090">
        <v>8</v>
      </c>
      <c r="G138" s="1090"/>
      <c r="H138" s="1090"/>
      <c r="I138" s="1090">
        <v>2.5</v>
      </c>
      <c r="J138" s="1090"/>
      <c r="K138" s="1120">
        <v>0.6</v>
      </c>
      <c r="L138" s="1120">
        <v>5.54</v>
      </c>
      <c r="M138" s="1120"/>
      <c r="N138" s="1120">
        <v>0.3</v>
      </c>
      <c r="O138" s="1121"/>
      <c r="P138" s="1121"/>
      <c r="Q138" s="1121"/>
      <c r="R138" s="1093"/>
      <c r="S138" s="501"/>
      <c r="T138" s="504"/>
      <c r="U138" s="504"/>
      <c r="V138" s="501"/>
      <c r="W138" s="501"/>
      <c r="X138" s="501"/>
      <c r="Y138" s="501"/>
      <c r="Z138" s="501"/>
      <c r="AA138" s="501"/>
      <c r="AB138" s="501"/>
      <c r="AC138" s="501"/>
      <c r="AD138" s="501"/>
      <c r="AE138" s="501"/>
      <c r="AF138" s="501"/>
      <c r="AG138" s="501"/>
      <c r="AH138" s="501"/>
      <c r="AI138" s="501"/>
      <c r="AJ138" s="501"/>
      <c r="AK138" s="501"/>
      <c r="AL138" s="501"/>
      <c r="AM138" s="501"/>
      <c r="AN138" s="501"/>
      <c r="AO138" s="501"/>
      <c r="AP138" s="501"/>
      <c r="AQ138" s="501"/>
      <c r="AR138" s="501"/>
      <c r="AS138" s="501"/>
      <c r="AT138" s="501"/>
      <c r="AU138" s="501"/>
      <c r="AV138" s="501"/>
      <c r="AW138" s="501"/>
      <c r="AX138" s="501"/>
      <c r="AY138" s="501"/>
      <c r="AZ138" s="501"/>
      <c r="BA138" s="501"/>
      <c r="BB138" s="501"/>
      <c r="BC138" s="501"/>
      <c r="BD138" s="501"/>
      <c r="BE138" s="501"/>
      <c r="BF138" s="501"/>
      <c r="BG138" s="501"/>
      <c r="BH138" s="501"/>
      <c r="BI138" s="501"/>
      <c r="BJ138" s="501"/>
      <c r="BK138" s="501"/>
      <c r="BL138" s="501"/>
      <c r="BM138" s="501"/>
      <c r="BN138" s="501"/>
      <c r="BO138" s="501"/>
      <c r="BP138" s="501"/>
      <c r="BQ138" s="501"/>
      <c r="BR138" s="501"/>
      <c r="BS138" s="501"/>
      <c r="BT138" s="501"/>
      <c r="BU138" s="501"/>
      <c r="BV138" s="501"/>
      <c r="BW138" s="501"/>
      <c r="BX138" s="501"/>
      <c r="BY138" s="501"/>
      <c r="BZ138" s="501"/>
      <c r="CA138" s="501"/>
      <c r="CB138" s="501"/>
      <c r="CC138" s="501"/>
      <c r="CD138" s="501"/>
      <c r="CE138" s="501"/>
      <c r="CF138" s="501"/>
      <c r="CG138" s="501"/>
      <c r="CH138" s="501"/>
      <c r="CI138" s="501"/>
      <c r="CJ138" s="501"/>
      <c r="CK138" s="501"/>
      <c r="CL138" s="501"/>
      <c r="CM138" s="501"/>
      <c r="CN138" s="501"/>
      <c r="CO138" s="501"/>
      <c r="CP138" s="501"/>
      <c r="CQ138" s="501"/>
      <c r="CR138" s="501"/>
      <c r="CS138" s="501"/>
      <c r="CT138" s="501"/>
      <c r="CU138" s="501"/>
      <c r="CV138" s="501"/>
      <c r="CW138" s="501"/>
      <c r="CX138" s="501"/>
      <c r="CY138" s="501"/>
      <c r="CZ138" s="501"/>
      <c r="DA138" s="501"/>
      <c r="DB138" s="501"/>
      <c r="DC138" s="501"/>
      <c r="DD138" s="501"/>
      <c r="DE138" s="501"/>
      <c r="DF138" s="501"/>
      <c r="DG138" s="501"/>
      <c r="DH138" s="501"/>
      <c r="DI138" s="501"/>
      <c r="DJ138" s="501"/>
      <c r="DK138" s="501"/>
      <c r="DL138" s="501"/>
      <c r="DM138" s="501"/>
      <c r="DN138" s="501"/>
      <c r="DO138" s="501"/>
      <c r="DP138" s="501"/>
      <c r="DQ138" s="501"/>
      <c r="DR138" s="501"/>
      <c r="DS138" s="501"/>
      <c r="DT138" s="501"/>
      <c r="DU138" s="501"/>
      <c r="DV138" s="501"/>
      <c r="DW138" s="501"/>
      <c r="DX138" s="501"/>
      <c r="DY138" s="501"/>
      <c r="DZ138" s="501"/>
      <c r="EA138" s="501"/>
      <c r="EB138" s="501"/>
      <c r="EC138" s="501"/>
      <c r="ED138" s="501"/>
      <c r="EE138" s="501"/>
      <c r="EF138" s="501"/>
      <c r="EG138" s="501"/>
      <c r="EH138" s="501"/>
      <c r="EI138" s="501"/>
      <c r="EJ138" s="501"/>
      <c r="EK138" s="501"/>
      <c r="EL138" s="501"/>
      <c r="EM138" s="501"/>
      <c r="EN138" s="501"/>
      <c r="EO138" s="501"/>
      <c r="EP138" s="501"/>
      <c r="EQ138" s="501"/>
      <c r="ER138" s="501"/>
      <c r="ES138" s="501"/>
      <c r="ET138" s="501"/>
      <c r="EU138" s="501"/>
      <c r="EV138" s="501"/>
      <c r="EW138" s="501"/>
      <c r="EX138" s="501"/>
      <c r="EY138" s="501"/>
      <c r="EZ138" s="501"/>
      <c r="FA138" s="501"/>
      <c r="FB138" s="501"/>
      <c r="FC138" s="501"/>
      <c r="FD138" s="501"/>
      <c r="FE138" s="501"/>
      <c r="FF138" s="501"/>
      <c r="FG138" s="501"/>
      <c r="FH138" s="501"/>
      <c r="FI138" s="501"/>
    </row>
    <row r="139" spans="1:165" ht="25.9" customHeight="1" thickBot="1" x14ac:dyDescent="0.4">
      <c r="A139" s="1582"/>
      <c r="B139" s="1118" t="s">
        <v>935</v>
      </c>
      <c r="C139" s="1124" t="s">
        <v>897</v>
      </c>
      <c r="D139" s="1119">
        <v>229.77556051807449</v>
      </c>
      <c r="E139" s="1090">
        <v>136</v>
      </c>
      <c r="F139" s="1090">
        <v>8</v>
      </c>
      <c r="G139" s="1090"/>
      <c r="H139" s="1090"/>
      <c r="I139" s="1090">
        <v>2</v>
      </c>
      <c r="J139" s="1090"/>
      <c r="K139" s="1120">
        <v>0.6</v>
      </c>
      <c r="L139" s="1120">
        <v>5.54</v>
      </c>
      <c r="M139" s="1120"/>
      <c r="N139" s="1120">
        <v>0.3</v>
      </c>
      <c r="O139" s="1121"/>
      <c r="P139" s="1121"/>
      <c r="Q139" s="1121"/>
      <c r="R139" s="1093"/>
      <c r="S139" s="501"/>
      <c r="T139" s="504"/>
      <c r="U139" s="504"/>
      <c r="V139" s="501"/>
      <c r="W139" s="501"/>
      <c r="X139" s="501"/>
      <c r="Y139" s="501"/>
      <c r="Z139" s="501"/>
      <c r="AA139" s="501"/>
      <c r="AB139" s="501"/>
      <c r="AC139" s="501"/>
      <c r="AD139" s="501"/>
      <c r="AE139" s="501"/>
      <c r="AF139" s="501"/>
      <c r="AG139" s="501"/>
      <c r="AH139" s="501"/>
      <c r="AI139" s="501"/>
      <c r="AJ139" s="501"/>
      <c r="AK139" s="501"/>
      <c r="AL139" s="501"/>
      <c r="AM139" s="501"/>
      <c r="AN139" s="501"/>
      <c r="AO139" s="501"/>
      <c r="AP139" s="501"/>
      <c r="AQ139" s="501"/>
      <c r="AR139" s="501"/>
      <c r="AS139" s="501"/>
      <c r="AT139" s="501"/>
      <c r="AU139" s="501"/>
      <c r="AV139" s="501"/>
      <c r="AW139" s="501"/>
      <c r="AX139" s="501"/>
      <c r="AY139" s="501"/>
      <c r="AZ139" s="501"/>
      <c r="BA139" s="501"/>
      <c r="BB139" s="501"/>
      <c r="BC139" s="501"/>
      <c r="BD139" s="501"/>
      <c r="BE139" s="501"/>
      <c r="BF139" s="501"/>
      <c r="BG139" s="501"/>
      <c r="BH139" s="501"/>
      <c r="BI139" s="501"/>
      <c r="BJ139" s="501"/>
      <c r="BK139" s="501"/>
      <c r="BL139" s="501"/>
      <c r="BM139" s="501"/>
      <c r="BN139" s="501"/>
      <c r="BO139" s="501"/>
      <c r="BP139" s="501"/>
      <c r="BQ139" s="501"/>
      <c r="BR139" s="501"/>
      <c r="BS139" s="501"/>
      <c r="BT139" s="501"/>
      <c r="BU139" s="501"/>
      <c r="BV139" s="501"/>
      <c r="BW139" s="501"/>
      <c r="BX139" s="501"/>
      <c r="BY139" s="501"/>
      <c r="BZ139" s="501"/>
      <c r="CA139" s="501"/>
      <c r="CB139" s="501"/>
      <c r="CC139" s="501"/>
      <c r="CD139" s="501"/>
      <c r="CE139" s="501"/>
      <c r="CF139" s="501"/>
      <c r="CG139" s="501"/>
      <c r="CH139" s="501"/>
      <c r="CI139" s="501"/>
      <c r="CJ139" s="501"/>
      <c r="CK139" s="501"/>
      <c r="CL139" s="501"/>
      <c r="CM139" s="501"/>
      <c r="CN139" s="501"/>
      <c r="CO139" s="501"/>
      <c r="CP139" s="501"/>
      <c r="CQ139" s="501"/>
      <c r="CR139" s="501"/>
      <c r="CS139" s="501"/>
      <c r="CT139" s="501"/>
      <c r="CU139" s="501"/>
      <c r="CV139" s="501"/>
      <c r="CW139" s="501"/>
      <c r="CX139" s="501"/>
      <c r="CY139" s="501"/>
      <c r="CZ139" s="501"/>
      <c r="DA139" s="501"/>
      <c r="DB139" s="501"/>
      <c r="DC139" s="501"/>
      <c r="DD139" s="501"/>
      <c r="DE139" s="501"/>
      <c r="DF139" s="501"/>
      <c r="DG139" s="501"/>
      <c r="DH139" s="501"/>
      <c r="DI139" s="501"/>
      <c r="DJ139" s="501"/>
      <c r="DK139" s="501"/>
      <c r="DL139" s="501"/>
      <c r="DM139" s="501"/>
      <c r="DN139" s="501"/>
      <c r="DO139" s="501"/>
      <c r="DP139" s="501"/>
      <c r="DQ139" s="501"/>
      <c r="DR139" s="501"/>
      <c r="DS139" s="501"/>
      <c r="DT139" s="501"/>
      <c r="DU139" s="501"/>
      <c r="DV139" s="501"/>
      <c r="DW139" s="501"/>
      <c r="DX139" s="501"/>
      <c r="DY139" s="501"/>
      <c r="DZ139" s="501"/>
      <c r="EA139" s="501"/>
      <c r="EB139" s="501"/>
      <c r="EC139" s="501"/>
      <c r="ED139" s="501"/>
      <c r="EE139" s="501"/>
      <c r="EF139" s="501"/>
      <c r="EG139" s="501"/>
      <c r="EH139" s="501"/>
      <c r="EI139" s="501"/>
      <c r="EJ139" s="501"/>
      <c r="EK139" s="501"/>
      <c r="EL139" s="501"/>
      <c r="EM139" s="501"/>
      <c r="EN139" s="501"/>
      <c r="EO139" s="501"/>
      <c r="EP139" s="501"/>
      <c r="EQ139" s="501"/>
      <c r="ER139" s="501"/>
      <c r="ES139" s="501"/>
      <c r="ET139" s="501"/>
      <c r="EU139" s="501"/>
      <c r="EV139" s="501"/>
      <c r="EW139" s="501"/>
      <c r="EX139" s="501"/>
      <c r="EY139" s="501"/>
      <c r="EZ139" s="501"/>
      <c r="FA139" s="501"/>
      <c r="FB139" s="501"/>
      <c r="FC139" s="501"/>
      <c r="FD139" s="501"/>
      <c r="FE139" s="501"/>
      <c r="FF139" s="501"/>
      <c r="FG139" s="501"/>
      <c r="FH139" s="501"/>
      <c r="FI139" s="501"/>
    </row>
    <row r="140" spans="1:165" ht="25.9" customHeight="1" thickBot="1" x14ac:dyDescent="0.4">
      <c r="A140" s="1582"/>
      <c r="B140" s="1118" t="s">
        <v>936</v>
      </c>
      <c r="C140" s="1124" t="s">
        <v>897</v>
      </c>
      <c r="D140" s="1119">
        <v>209.05796575251193</v>
      </c>
      <c r="E140" s="1090">
        <v>137</v>
      </c>
      <c r="F140" s="1090">
        <v>5</v>
      </c>
      <c r="G140" s="1090"/>
      <c r="H140" s="1090"/>
      <c r="I140" s="1090">
        <v>1.8</v>
      </c>
      <c r="J140" s="1090"/>
      <c r="K140" s="1120">
        <v>0.69</v>
      </c>
      <c r="L140" s="1120">
        <v>3.61</v>
      </c>
      <c r="M140" s="1120"/>
      <c r="N140" s="1120">
        <v>0.25</v>
      </c>
      <c r="O140" s="1121"/>
      <c r="P140" s="1121"/>
      <c r="Q140" s="1121"/>
      <c r="R140" s="1093"/>
      <c r="S140" s="501"/>
      <c r="T140" s="504"/>
      <c r="U140" s="504"/>
      <c r="V140" s="501"/>
      <c r="W140" s="501"/>
      <c r="X140" s="501"/>
      <c r="Y140" s="501"/>
      <c r="Z140" s="501"/>
      <c r="AA140" s="501"/>
      <c r="AB140" s="501"/>
      <c r="AC140" s="501"/>
      <c r="AD140" s="501"/>
      <c r="AE140" s="501"/>
      <c r="AF140" s="501"/>
      <c r="AG140" s="501"/>
      <c r="AH140" s="501"/>
      <c r="AI140" s="501"/>
      <c r="AJ140" s="501"/>
      <c r="AK140" s="501"/>
      <c r="AL140" s="501"/>
      <c r="AM140" s="501"/>
      <c r="AN140" s="501"/>
      <c r="AO140" s="501"/>
      <c r="AP140" s="501"/>
      <c r="AQ140" s="501"/>
      <c r="AR140" s="501"/>
      <c r="AS140" s="501"/>
      <c r="AT140" s="501"/>
      <c r="AU140" s="501"/>
      <c r="AV140" s="501"/>
      <c r="AW140" s="501"/>
      <c r="AX140" s="501"/>
      <c r="AY140" s="501"/>
      <c r="AZ140" s="501"/>
      <c r="BA140" s="501"/>
      <c r="BB140" s="501"/>
      <c r="BC140" s="501"/>
      <c r="BD140" s="501"/>
      <c r="BE140" s="501"/>
      <c r="BF140" s="501"/>
      <c r="BG140" s="501"/>
      <c r="BH140" s="501"/>
      <c r="BI140" s="501"/>
      <c r="BJ140" s="501"/>
      <c r="BK140" s="501"/>
      <c r="BL140" s="501"/>
      <c r="BM140" s="501"/>
      <c r="BN140" s="501"/>
      <c r="BO140" s="501"/>
      <c r="BP140" s="501"/>
      <c r="BQ140" s="501"/>
      <c r="BR140" s="501"/>
      <c r="BS140" s="501"/>
      <c r="BT140" s="501"/>
      <c r="BU140" s="501"/>
      <c r="BV140" s="501"/>
      <c r="BW140" s="501"/>
      <c r="BX140" s="501"/>
      <c r="BY140" s="501"/>
      <c r="BZ140" s="501"/>
      <c r="CA140" s="501"/>
      <c r="CB140" s="501"/>
      <c r="CC140" s="501"/>
      <c r="CD140" s="501"/>
      <c r="CE140" s="501"/>
      <c r="CF140" s="501"/>
      <c r="CG140" s="501"/>
      <c r="CH140" s="501"/>
      <c r="CI140" s="501"/>
      <c r="CJ140" s="501"/>
      <c r="CK140" s="501"/>
      <c r="CL140" s="501"/>
      <c r="CM140" s="501"/>
      <c r="CN140" s="501"/>
      <c r="CO140" s="501"/>
      <c r="CP140" s="501"/>
      <c r="CQ140" s="501"/>
      <c r="CR140" s="501"/>
      <c r="CS140" s="501"/>
      <c r="CT140" s="501"/>
      <c r="CU140" s="501"/>
      <c r="CV140" s="501"/>
      <c r="CW140" s="501"/>
      <c r="CX140" s="501"/>
      <c r="CY140" s="501"/>
      <c r="CZ140" s="501"/>
      <c r="DA140" s="501"/>
      <c r="DB140" s="501"/>
      <c r="DC140" s="501"/>
      <c r="DD140" s="501"/>
      <c r="DE140" s="501"/>
      <c r="DF140" s="501"/>
      <c r="DG140" s="501"/>
      <c r="DH140" s="501"/>
      <c r="DI140" s="501"/>
      <c r="DJ140" s="501"/>
      <c r="DK140" s="501"/>
      <c r="DL140" s="501"/>
      <c r="DM140" s="501"/>
      <c r="DN140" s="501"/>
      <c r="DO140" s="501"/>
      <c r="DP140" s="501"/>
      <c r="DQ140" s="501"/>
      <c r="DR140" s="501"/>
      <c r="DS140" s="501"/>
      <c r="DT140" s="501"/>
      <c r="DU140" s="501"/>
      <c r="DV140" s="501"/>
      <c r="DW140" s="501"/>
      <c r="DX140" s="501"/>
      <c r="DY140" s="501"/>
      <c r="DZ140" s="501"/>
      <c r="EA140" s="501"/>
      <c r="EB140" s="501"/>
      <c r="EC140" s="501"/>
      <c r="ED140" s="501"/>
      <c r="EE140" s="501"/>
      <c r="EF140" s="501"/>
      <c r="EG140" s="501"/>
      <c r="EH140" s="501"/>
      <c r="EI140" s="501"/>
      <c r="EJ140" s="501"/>
      <c r="EK140" s="501"/>
      <c r="EL140" s="501"/>
      <c r="EM140" s="501"/>
      <c r="EN140" s="501"/>
      <c r="EO140" s="501"/>
      <c r="EP140" s="501"/>
      <c r="EQ140" s="501"/>
      <c r="ER140" s="501"/>
      <c r="ES140" s="501"/>
      <c r="ET140" s="501"/>
      <c r="EU140" s="501"/>
      <c r="EV140" s="501"/>
      <c r="EW140" s="501"/>
      <c r="EX140" s="501"/>
      <c r="EY140" s="501"/>
      <c r="EZ140" s="501"/>
      <c r="FA140" s="501"/>
      <c r="FB140" s="501"/>
      <c r="FC140" s="501"/>
      <c r="FD140" s="501"/>
      <c r="FE140" s="501"/>
      <c r="FF140" s="501"/>
      <c r="FG140" s="501"/>
      <c r="FH140" s="501"/>
      <c r="FI140" s="501"/>
    </row>
    <row r="141" spans="1:165" ht="25.9" customHeight="1" thickBot="1" x14ac:dyDescent="0.4">
      <c r="A141" s="1582"/>
      <c r="B141" s="1118" t="s">
        <v>937</v>
      </c>
      <c r="C141" s="1124" t="s">
        <v>897</v>
      </c>
      <c r="D141" s="1119">
        <v>166.6689811807212</v>
      </c>
      <c r="E141" s="1090">
        <v>138</v>
      </c>
      <c r="F141" s="1090">
        <v>10</v>
      </c>
      <c r="G141" s="1090"/>
      <c r="H141" s="1090"/>
      <c r="I141" s="1090">
        <v>2.5</v>
      </c>
      <c r="J141" s="1090"/>
      <c r="K141" s="1120">
        <v>0.92</v>
      </c>
      <c r="L141" s="1120">
        <v>4.82</v>
      </c>
      <c r="M141" s="1120"/>
      <c r="N141" s="1120">
        <v>0.33</v>
      </c>
      <c r="O141" s="1121"/>
      <c r="P141" s="1121"/>
      <c r="Q141" s="1121"/>
      <c r="R141" s="1093"/>
      <c r="S141" s="501"/>
      <c r="T141" s="504"/>
      <c r="U141" s="504"/>
      <c r="V141" s="501"/>
      <c r="W141" s="501"/>
      <c r="X141" s="501"/>
      <c r="Y141" s="501"/>
      <c r="Z141" s="501"/>
      <c r="AA141" s="501"/>
      <c r="AB141" s="501"/>
      <c r="AC141" s="501"/>
      <c r="AD141" s="501"/>
      <c r="AE141" s="501"/>
      <c r="AF141" s="501"/>
      <c r="AG141" s="501"/>
      <c r="AH141" s="501"/>
      <c r="AI141" s="501"/>
      <c r="AJ141" s="501"/>
      <c r="AK141" s="501"/>
      <c r="AL141" s="501"/>
      <c r="AM141" s="501"/>
      <c r="AN141" s="501"/>
      <c r="AO141" s="501"/>
      <c r="AP141" s="501"/>
      <c r="AQ141" s="501"/>
      <c r="AR141" s="501"/>
      <c r="AS141" s="501"/>
      <c r="AT141" s="501"/>
      <c r="AU141" s="501"/>
      <c r="AV141" s="501"/>
      <c r="AW141" s="501"/>
      <c r="AX141" s="501"/>
      <c r="AY141" s="501"/>
      <c r="AZ141" s="501"/>
      <c r="BA141" s="501"/>
      <c r="BB141" s="501"/>
      <c r="BC141" s="501"/>
      <c r="BD141" s="501"/>
      <c r="BE141" s="501"/>
      <c r="BF141" s="501"/>
      <c r="BG141" s="501"/>
      <c r="BH141" s="501"/>
      <c r="BI141" s="501"/>
      <c r="BJ141" s="501"/>
      <c r="BK141" s="501"/>
      <c r="BL141" s="501"/>
      <c r="BM141" s="501"/>
      <c r="BN141" s="501"/>
      <c r="BO141" s="501"/>
      <c r="BP141" s="501"/>
      <c r="BQ141" s="501"/>
      <c r="BR141" s="501"/>
      <c r="BS141" s="501"/>
      <c r="BT141" s="501"/>
      <c r="BU141" s="501"/>
      <c r="BV141" s="501"/>
      <c r="BW141" s="501"/>
      <c r="BX141" s="501"/>
      <c r="BY141" s="501"/>
      <c r="BZ141" s="501"/>
      <c r="CA141" s="501"/>
      <c r="CB141" s="501"/>
      <c r="CC141" s="501"/>
      <c r="CD141" s="501"/>
      <c r="CE141" s="501"/>
      <c r="CF141" s="501"/>
      <c r="CG141" s="501"/>
      <c r="CH141" s="501"/>
      <c r="CI141" s="501"/>
      <c r="CJ141" s="501"/>
      <c r="CK141" s="501"/>
      <c r="CL141" s="501"/>
      <c r="CM141" s="501"/>
      <c r="CN141" s="501"/>
      <c r="CO141" s="501"/>
      <c r="CP141" s="501"/>
      <c r="CQ141" s="501"/>
      <c r="CR141" s="501"/>
      <c r="CS141" s="501"/>
      <c r="CT141" s="501"/>
      <c r="CU141" s="501"/>
      <c r="CV141" s="501"/>
      <c r="CW141" s="501"/>
      <c r="CX141" s="501"/>
      <c r="CY141" s="501"/>
      <c r="CZ141" s="501"/>
      <c r="DA141" s="501"/>
      <c r="DB141" s="501"/>
      <c r="DC141" s="501"/>
      <c r="DD141" s="501"/>
      <c r="DE141" s="501"/>
      <c r="DF141" s="501"/>
      <c r="DG141" s="501"/>
      <c r="DH141" s="501"/>
      <c r="DI141" s="501"/>
      <c r="DJ141" s="501"/>
      <c r="DK141" s="501"/>
      <c r="DL141" s="501"/>
      <c r="DM141" s="501"/>
      <c r="DN141" s="501"/>
      <c r="DO141" s="501"/>
      <c r="DP141" s="501"/>
      <c r="DQ141" s="501"/>
      <c r="DR141" s="501"/>
      <c r="DS141" s="501"/>
      <c r="DT141" s="501"/>
      <c r="DU141" s="501"/>
      <c r="DV141" s="501"/>
      <c r="DW141" s="501"/>
      <c r="DX141" s="501"/>
      <c r="DY141" s="501"/>
      <c r="DZ141" s="501"/>
      <c r="EA141" s="501"/>
      <c r="EB141" s="501"/>
      <c r="EC141" s="501"/>
      <c r="ED141" s="501"/>
      <c r="EE141" s="501"/>
      <c r="EF141" s="501"/>
      <c r="EG141" s="501"/>
      <c r="EH141" s="501"/>
      <c r="EI141" s="501"/>
      <c r="EJ141" s="501"/>
      <c r="EK141" s="501"/>
      <c r="EL141" s="501"/>
      <c r="EM141" s="501"/>
      <c r="EN141" s="501"/>
      <c r="EO141" s="501"/>
      <c r="EP141" s="501"/>
      <c r="EQ141" s="501"/>
      <c r="ER141" s="501"/>
      <c r="ES141" s="501"/>
      <c r="ET141" s="501"/>
      <c r="EU141" s="501"/>
      <c r="EV141" s="501"/>
      <c r="EW141" s="501"/>
      <c r="EX141" s="501"/>
      <c r="EY141" s="501"/>
      <c r="EZ141" s="501"/>
      <c r="FA141" s="501"/>
      <c r="FB141" s="501"/>
      <c r="FC141" s="501"/>
      <c r="FD141" s="501"/>
      <c r="FE141" s="501"/>
      <c r="FF141" s="501"/>
      <c r="FG141" s="501"/>
      <c r="FH141" s="501"/>
      <c r="FI141" s="501"/>
    </row>
    <row r="142" spans="1:165" ht="25.9" customHeight="1" thickBot="1" x14ac:dyDescent="0.4">
      <c r="A142" s="1582"/>
      <c r="B142" s="1118" t="s">
        <v>938</v>
      </c>
      <c r="C142" s="1124" t="s">
        <v>897</v>
      </c>
      <c r="D142" s="1119">
        <v>146.1347761621291</v>
      </c>
      <c r="E142" s="1090">
        <v>139</v>
      </c>
      <c r="F142" s="1090">
        <v>5</v>
      </c>
      <c r="G142" s="1090"/>
      <c r="H142" s="1090"/>
      <c r="I142" s="1090">
        <v>1.8</v>
      </c>
      <c r="J142" s="1090"/>
      <c r="K142" s="1120">
        <v>0.69</v>
      </c>
      <c r="L142" s="1120">
        <v>3.61</v>
      </c>
      <c r="M142" s="1120"/>
      <c r="N142" s="1120">
        <v>0.25</v>
      </c>
      <c r="O142" s="1121"/>
      <c r="P142" s="1121"/>
      <c r="Q142" s="1121"/>
      <c r="R142" s="1093"/>
      <c r="S142" s="501"/>
      <c r="T142" s="504"/>
      <c r="U142" s="504"/>
      <c r="V142" s="501"/>
      <c r="W142" s="501"/>
      <c r="X142" s="501"/>
      <c r="Y142" s="501"/>
      <c r="Z142" s="501"/>
      <c r="AA142" s="501"/>
      <c r="AB142" s="501"/>
      <c r="AC142" s="501"/>
      <c r="AD142" s="501"/>
      <c r="AE142" s="501"/>
      <c r="AF142" s="501"/>
      <c r="AG142" s="501"/>
      <c r="AH142" s="501"/>
      <c r="AI142" s="501"/>
      <c r="AJ142" s="501"/>
      <c r="AK142" s="501"/>
      <c r="AL142" s="501"/>
      <c r="AM142" s="501"/>
      <c r="AN142" s="501"/>
      <c r="AO142" s="501"/>
      <c r="AP142" s="501"/>
      <c r="AQ142" s="501"/>
      <c r="AR142" s="501"/>
      <c r="AS142" s="501"/>
      <c r="AT142" s="501"/>
      <c r="AU142" s="501"/>
      <c r="AV142" s="501"/>
      <c r="AW142" s="501"/>
      <c r="AX142" s="501"/>
      <c r="AY142" s="501"/>
      <c r="AZ142" s="501"/>
      <c r="BA142" s="501"/>
      <c r="BB142" s="501"/>
      <c r="BC142" s="501"/>
      <c r="BD142" s="501"/>
      <c r="BE142" s="501"/>
      <c r="BF142" s="501"/>
      <c r="BG142" s="501"/>
      <c r="BH142" s="501"/>
      <c r="BI142" s="501"/>
      <c r="BJ142" s="501"/>
      <c r="BK142" s="501"/>
      <c r="BL142" s="501"/>
      <c r="BM142" s="501"/>
      <c r="BN142" s="501"/>
      <c r="BO142" s="501"/>
      <c r="BP142" s="501"/>
      <c r="BQ142" s="501"/>
      <c r="BR142" s="501"/>
      <c r="BS142" s="501"/>
      <c r="BT142" s="501"/>
      <c r="BU142" s="501"/>
      <c r="BV142" s="501"/>
      <c r="BW142" s="501"/>
      <c r="BX142" s="501"/>
      <c r="BY142" s="501"/>
      <c r="BZ142" s="501"/>
      <c r="CA142" s="501"/>
      <c r="CB142" s="501"/>
      <c r="CC142" s="501"/>
      <c r="CD142" s="501"/>
      <c r="CE142" s="501"/>
      <c r="CF142" s="501"/>
      <c r="CG142" s="501"/>
      <c r="CH142" s="501"/>
      <c r="CI142" s="501"/>
      <c r="CJ142" s="501"/>
      <c r="CK142" s="501"/>
      <c r="CL142" s="501"/>
      <c r="CM142" s="501"/>
      <c r="CN142" s="501"/>
      <c r="CO142" s="501"/>
      <c r="CP142" s="501"/>
      <c r="CQ142" s="501"/>
      <c r="CR142" s="501"/>
      <c r="CS142" s="501"/>
      <c r="CT142" s="501"/>
      <c r="CU142" s="501"/>
      <c r="CV142" s="501"/>
      <c r="CW142" s="501"/>
      <c r="CX142" s="501"/>
      <c r="CY142" s="501"/>
      <c r="CZ142" s="501"/>
      <c r="DA142" s="501"/>
      <c r="DB142" s="501"/>
      <c r="DC142" s="501"/>
      <c r="DD142" s="501"/>
      <c r="DE142" s="501"/>
      <c r="DF142" s="501"/>
      <c r="DG142" s="501"/>
      <c r="DH142" s="501"/>
      <c r="DI142" s="501"/>
      <c r="DJ142" s="501"/>
      <c r="DK142" s="501"/>
      <c r="DL142" s="501"/>
      <c r="DM142" s="501"/>
      <c r="DN142" s="501"/>
      <c r="DO142" s="501"/>
      <c r="DP142" s="501"/>
      <c r="DQ142" s="501"/>
      <c r="DR142" s="501"/>
      <c r="DS142" s="501"/>
      <c r="DT142" s="501"/>
      <c r="DU142" s="501"/>
      <c r="DV142" s="501"/>
      <c r="DW142" s="501"/>
      <c r="DX142" s="501"/>
      <c r="DY142" s="501"/>
      <c r="DZ142" s="501"/>
      <c r="EA142" s="501"/>
      <c r="EB142" s="501"/>
      <c r="EC142" s="501"/>
      <c r="ED142" s="501"/>
      <c r="EE142" s="501"/>
      <c r="EF142" s="501"/>
      <c r="EG142" s="501"/>
      <c r="EH142" s="501"/>
      <c r="EI142" s="501"/>
      <c r="EJ142" s="501"/>
      <c r="EK142" s="501"/>
      <c r="EL142" s="501"/>
      <c r="EM142" s="501"/>
      <c r="EN142" s="501"/>
      <c r="EO142" s="501"/>
      <c r="EP142" s="501"/>
      <c r="EQ142" s="501"/>
      <c r="ER142" s="501"/>
      <c r="ES142" s="501"/>
      <c r="ET142" s="501"/>
      <c r="EU142" s="501"/>
      <c r="EV142" s="501"/>
      <c r="EW142" s="501"/>
      <c r="EX142" s="501"/>
      <c r="EY142" s="501"/>
      <c r="EZ142" s="501"/>
      <c r="FA142" s="501"/>
      <c r="FB142" s="501"/>
      <c r="FC142" s="501"/>
      <c r="FD142" s="501"/>
      <c r="FE142" s="501"/>
      <c r="FF142" s="501"/>
      <c r="FG142" s="501"/>
      <c r="FH142" s="501"/>
      <c r="FI142" s="501"/>
    </row>
    <row r="143" spans="1:165" ht="25.9" customHeight="1" thickBot="1" x14ac:dyDescent="0.4">
      <c r="A143" s="1582"/>
      <c r="B143" s="1118" t="s">
        <v>939</v>
      </c>
      <c r="C143" s="1124" t="s">
        <v>897</v>
      </c>
      <c r="D143" s="1119">
        <v>227.36761414967347</v>
      </c>
      <c r="E143" s="1090">
        <v>140</v>
      </c>
      <c r="F143" s="1090">
        <v>5</v>
      </c>
      <c r="G143" s="1090"/>
      <c r="H143" s="1090"/>
      <c r="I143" s="1090">
        <v>2</v>
      </c>
      <c r="J143" s="1090"/>
      <c r="K143" s="1120">
        <v>0.92</v>
      </c>
      <c r="L143" s="1120">
        <v>3.97</v>
      </c>
      <c r="M143" s="1120"/>
      <c r="N143" s="1120">
        <v>0.22</v>
      </c>
      <c r="O143" s="1121"/>
      <c r="P143" s="1121"/>
      <c r="Q143" s="1121"/>
      <c r="R143" s="1093"/>
      <c r="S143" s="501"/>
      <c r="T143" s="504"/>
      <c r="U143" s="504"/>
      <c r="V143" s="501"/>
      <c r="W143" s="501"/>
      <c r="X143" s="501"/>
      <c r="Y143" s="501"/>
      <c r="Z143" s="501"/>
      <c r="AA143" s="501"/>
      <c r="AB143" s="501"/>
      <c r="AC143" s="501"/>
      <c r="AD143" s="501"/>
      <c r="AE143" s="501"/>
      <c r="AF143" s="501"/>
      <c r="AG143" s="501"/>
      <c r="AH143" s="501"/>
      <c r="AI143" s="501"/>
      <c r="AJ143" s="501"/>
      <c r="AK143" s="501"/>
      <c r="AL143" s="501"/>
      <c r="AM143" s="501"/>
      <c r="AN143" s="501"/>
      <c r="AO143" s="501"/>
      <c r="AP143" s="501"/>
      <c r="AQ143" s="501"/>
      <c r="AR143" s="501"/>
      <c r="AS143" s="501"/>
      <c r="AT143" s="501"/>
      <c r="AU143" s="501"/>
      <c r="AV143" s="501"/>
      <c r="AW143" s="501"/>
      <c r="AX143" s="501"/>
      <c r="AY143" s="501"/>
      <c r="AZ143" s="501"/>
      <c r="BA143" s="501"/>
      <c r="BB143" s="501"/>
      <c r="BC143" s="501"/>
      <c r="BD143" s="501"/>
      <c r="BE143" s="501"/>
      <c r="BF143" s="501"/>
      <c r="BG143" s="501"/>
      <c r="BH143" s="501"/>
      <c r="BI143" s="501"/>
      <c r="BJ143" s="501"/>
      <c r="BK143" s="501"/>
      <c r="BL143" s="501"/>
      <c r="BM143" s="501"/>
      <c r="BN143" s="501"/>
      <c r="BO143" s="501"/>
      <c r="BP143" s="501"/>
      <c r="BQ143" s="501"/>
      <c r="BR143" s="501"/>
      <c r="BS143" s="501"/>
      <c r="BT143" s="501"/>
      <c r="BU143" s="501"/>
      <c r="BV143" s="501"/>
      <c r="BW143" s="501"/>
      <c r="BX143" s="501"/>
      <c r="BY143" s="501"/>
      <c r="BZ143" s="501"/>
      <c r="CA143" s="501"/>
      <c r="CB143" s="501"/>
      <c r="CC143" s="501"/>
      <c r="CD143" s="501"/>
      <c r="CE143" s="501"/>
      <c r="CF143" s="501"/>
      <c r="CG143" s="501"/>
      <c r="CH143" s="501"/>
      <c r="CI143" s="501"/>
      <c r="CJ143" s="501"/>
      <c r="CK143" s="501"/>
      <c r="CL143" s="501"/>
      <c r="CM143" s="501"/>
      <c r="CN143" s="501"/>
      <c r="CO143" s="501"/>
      <c r="CP143" s="501"/>
      <c r="CQ143" s="501"/>
      <c r="CR143" s="501"/>
      <c r="CS143" s="501"/>
      <c r="CT143" s="501"/>
      <c r="CU143" s="501"/>
      <c r="CV143" s="501"/>
      <c r="CW143" s="501"/>
      <c r="CX143" s="501"/>
      <c r="CY143" s="501"/>
      <c r="CZ143" s="501"/>
      <c r="DA143" s="501"/>
      <c r="DB143" s="501"/>
      <c r="DC143" s="501"/>
      <c r="DD143" s="501"/>
      <c r="DE143" s="501"/>
      <c r="DF143" s="501"/>
      <c r="DG143" s="501"/>
      <c r="DH143" s="501"/>
      <c r="DI143" s="501"/>
      <c r="DJ143" s="501"/>
      <c r="DK143" s="501"/>
      <c r="DL143" s="501"/>
      <c r="DM143" s="501"/>
      <c r="DN143" s="501"/>
      <c r="DO143" s="501"/>
      <c r="DP143" s="501"/>
      <c r="DQ143" s="501"/>
      <c r="DR143" s="501"/>
      <c r="DS143" s="501"/>
      <c r="DT143" s="501"/>
      <c r="DU143" s="501"/>
      <c r="DV143" s="501"/>
      <c r="DW143" s="501"/>
      <c r="DX143" s="501"/>
      <c r="DY143" s="501"/>
      <c r="DZ143" s="501"/>
      <c r="EA143" s="501"/>
      <c r="EB143" s="501"/>
      <c r="EC143" s="501"/>
      <c r="ED143" s="501"/>
      <c r="EE143" s="501"/>
      <c r="EF143" s="501"/>
      <c r="EG143" s="501"/>
      <c r="EH143" s="501"/>
      <c r="EI143" s="501"/>
      <c r="EJ143" s="501"/>
      <c r="EK143" s="501"/>
      <c r="EL143" s="501"/>
      <c r="EM143" s="501"/>
      <c r="EN143" s="501"/>
      <c r="EO143" s="501"/>
      <c r="EP143" s="501"/>
      <c r="EQ143" s="501"/>
      <c r="ER143" s="501"/>
      <c r="ES143" s="501"/>
      <c r="ET143" s="501"/>
      <c r="EU143" s="501"/>
      <c r="EV143" s="501"/>
      <c r="EW143" s="501"/>
      <c r="EX143" s="501"/>
      <c r="EY143" s="501"/>
      <c r="EZ143" s="501"/>
      <c r="FA143" s="501"/>
      <c r="FB143" s="501"/>
      <c r="FC143" s="501"/>
      <c r="FD143" s="501"/>
      <c r="FE143" s="501"/>
      <c r="FF143" s="501"/>
      <c r="FG143" s="501"/>
      <c r="FH143" s="501"/>
      <c r="FI143" s="501"/>
    </row>
    <row r="144" spans="1:165" ht="25.9" customHeight="1" thickBot="1" x14ac:dyDescent="0.4">
      <c r="A144" s="1582"/>
      <c r="B144" s="1118" t="s">
        <v>940</v>
      </c>
      <c r="C144" s="1124" t="s">
        <v>897</v>
      </c>
      <c r="D144" s="1119">
        <v>152.98897730788428</v>
      </c>
      <c r="E144" s="1090">
        <v>141</v>
      </c>
      <c r="F144" s="1090">
        <v>5</v>
      </c>
      <c r="G144" s="1090"/>
      <c r="H144" s="1090"/>
      <c r="I144" s="1090">
        <v>2.4</v>
      </c>
      <c r="J144" s="1090"/>
      <c r="K144" s="1120">
        <v>0.92</v>
      </c>
      <c r="L144" s="1120">
        <v>3.97</v>
      </c>
      <c r="M144" s="1120"/>
      <c r="N144" s="1120">
        <v>0.22</v>
      </c>
      <c r="O144" s="1121"/>
      <c r="P144" s="1121"/>
      <c r="Q144" s="1121"/>
      <c r="R144" s="1093"/>
      <c r="S144" s="501"/>
      <c r="T144" s="504"/>
      <c r="U144" s="504"/>
      <c r="V144" s="501"/>
      <c r="W144" s="501"/>
      <c r="X144" s="501"/>
      <c r="Y144" s="501"/>
      <c r="Z144" s="501"/>
      <c r="AA144" s="501"/>
      <c r="AB144" s="501"/>
      <c r="AC144" s="501"/>
      <c r="AD144" s="501"/>
      <c r="AE144" s="501"/>
      <c r="AF144" s="501"/>
      <c r="AG144" s="501"/>
      <c r="AH144" s="501"/>
      <c r="AI144" s="501"/>
      <c r="AJ144" s="501"/>
      <c r="AK144" s="501"/>
      <c r="AL144" s="501"/>
      <c r="AM144" s="501"/>
      <c r="AN144" s="501"/>
      <c r="AO144" s="501"/>
      <c r="AP144" s="501"/>
      <c r="AQ144" s="501"/>
      <c r="AR144" s="501"/>
      <c r="AS144" s="501"/>
      <c r="AT144" s="501"/>
      <c r="AU144" s="501"/>
      <c r="AV144" s="501"/>
      <c r="AW144" s="501"/>
      <c r="AX144" s="501"/>
      <c r="AY144" s="501"/>
      <c r="AZ144" s="501"/>
      <c r="BA144" s="501"/>
      <c r="BB144" s="501"/>
      <c r="BC144" s="501"/>
      <c r="BD144" s="501"/>
      <c r="BE144" s="501"/>
      <c r="BF144" s="501"/>
      <c r="BG144" s="501"/>
      <c r="BH144" s="501"/>
      <c r="BI144" s="501"/>
      <c r="BJ144" s="501"/>
      <c r="BK144" s="501"/>
      <c r="BL144" s="501"/>
      <c r="BM144" s="501"/>
      <c r="BN144" s="501"/>
      <c r="BO144" s="501"/>
      <c r="BP144" s="501"/>
      <c r="BQ144" s="501"/>
      <c r="BR144" s="501"/>
      <c r="BS144" s="501"/>
      <c r="BT144" s="501"/>
      <c r="BU144" s="501"/>
      <c r="BV144" s="501"/>
      <c r="BW144" s="501"/>
      <c r="BX144" s="501"/>
      <c r="BY144" s="501"/>
      <c r="BZ144" s="501"/>
      <c r="CA144" s="501"/>
      <c r="CB144" s="501"/>
      <c r="CC144" s="501"/>
      <c r="CD144" s="501"/>
      <c r="CE144" s="501"/>
      <c r="CF144" s="501"/>
      <c r="CG144" s="501"/>
      <c r="CH144" s="501"/>
      <c r="CI144" s="501"/>
      <c r="CJ144" s="501"/>
      <c r="CK144" s="501"/>
      <c r="CL144" s="501"/>
      <c r="CM144" s="501"/>
      <c r="CN144" s="501"/>
      <c r="CO144" s="501"/>
      <c r="CP144" s="501"/>
      <c r="CQ144" s="501"/>
      <c r="CR144" s="501"/>
      <c r="CS144" s="501"/>
      <c r="CT144" s="501"/>
      <c r="CU144" s="501"/>
      <c r="CV144" s="501"/>
      <c r="CW144" s="501"/>
      <c r="CX144" s="501"/>
      <c r="CY144" s="501"/>
      <c r="CZ144" s="501"/>
      <c r="DA144" s="501"/>
      <c r="DB144" s="501"/>
      <c r="DC144" s="501"/>
      <c r="DD144" s="501"/>
      <c r="DE144" s="501"/>
      <c r="DF144" s="501"/>
      <c r="DG144" s="501"/>
      <c r="DH144" s="501"/>
      <c r="DI144" s="501"/>
      <c r="DJ144" s="501"/>
      <c r="DK144" s="501"/>
      <c r="DL144" s="501"/>
      <c r="DM144" s="501"/>
      <c r="DN144" s="501"/>
      <c r="DO144" s="501"/>
      <c r="DP144" s="501"/>
      <c r="DQ144" s="501"/>
      <c r="DR144" s="501"/>
      <c r="DS144" s="501"/>
      <c r="DT144" s="501"/>
      <c r="DU144" s="501"/>
      <c r="DV144" s="501"/>
      <c r="DW144" s="501"/>
      <c r="DX144" s="501"/>
      <c r="DY144" s="501"/>
      <c r="DZ144" s="501"/>
      <c r="EA144" s="501"/>
      <c r="EB144" s="501"/>
      <c r="EC144" s="501"/>
      <c r="ED144" s="501"/>
      <c r="EE144" s="501"/>
      <c r="EF144" s="501"/>
      <c r="EG144" s="501"/>
      <c r="EH144" s="501"/>
      <c r="EI144" s="501"/>
      <c r="EJ144" s="501"/>
      <c r="EK144" s="501"/>
      <c r="EL144" s="501"/>
      <c r="EM144" s="501"/>
      <c r="EN144" s="501"/>
      <c r="EO144" s="501"/>
      <c r="EP144" s="501"/>
      <c r="EQ144" s="501"/>
      <c r="ER144" s="501"/>
      <c r="ES144" s="501"/>
      <c r="ET144" s="501"/>
      <c r="EU144" s="501"/>
      <c r="EV144" s="501"/>
      <c r="EW144" s="501"/>
      <c r="EX144" s="501"/>
      <c r="EY144" s="501"/>
      <c r="EZ144" s="501"/>
      <c r="FA144" s="501"/>
      <c r="FB144" s="501"/>
      <c r="FC144" s="501"/>
      <c r="FD144" s="501"/>
      <c r="FE144" s="501"/>
      <c r="FF144" s="501"/>
      <c r="FG144" s="501"/>
      <c r="FH144" s="501"/>
      <c r="FI144" s="501"/>
    </row>
    <row r="145" spans="1:165" ht="25.9" customHeight="1" thickBot="1" x14ac:dyDescent="0.4">
      <c r="A145" s="1582"/>
      <c r="B145" s="1118" t="s">
        <v>941</v>
      </c>
      <c r="C145" s="1124" t="s">
        <v>897</v>
      </c>
      <c r="D145" s="1119">
        <v>305.97795461576857</v>
      </c>
      <c r="E145" s="1090">
        <v>142</v>
      </c>
      <c r="F145" s="1090">
        <v>8</v>
      </c>
      <c r="G145" s="1090"/>
      <c r="H145" s="1090"/>
      <c r="I145" s="1090">
        <v>2</v>
      </c>
      <c r="J145" s="1090"/>
      <c r="K145" s="1120">
        <v>1.1499999999999999</v>
      </c>
      <c r="L145" s="1120">
        <v>3.01</v>
      </c>
      <c r="M145" s="1120"/>
      <c r="N145" s="1120">
        <v>0.17</v>
      </c>
      <c r="O145" s="1121"/>
      <c r="P145" s="1121"/>
      <c r="Q145" s="1121"/>
      <c r="R145" s="1093"/>
      <c r="S145" s="501"/>
      <c r="T145" s="504"/>
      <c r="U145" s="504"/>
      <c r="V145" s="501"/>
      <c r="W145" s="501"/>
      <c r="X145" s="501"/>
      <c r="Y145" s="501"/>
      <c r="Z145" s="501"/>
      <c r="AA145" s="501"/>
      <c r="AB145" s="501"/>
      <c r="AC145" s="501"/>
      <c r="AD145" s="501"/>
      <c r="AE145" s="501"/>
      <c r="AF145" s="501"/>
      <c r="AG145" s="501"/>
      <c r="AH145" s="501"/>
      <c r="AI145" s="501"/>
      <c r="AJ145" s="501"/>
      <c r="AK145" s="501"/>
      <c r="AL145" s="501"/>
      <c r="AM145" s="501"/>
      <c r="AN145" s="501"/>
      <c r="AO145" s="501"/>
      <c r="AP145" s="501"/>
      <c r="AQ145" s="501"/>
      <c r="AR145" s="501"/>
      <c r="AS145" s="501"/>
      <c r="AT145" s="501"/>
      <c r="AU145" s="501"/>
      <c r="AV145" s="501"/>
      <c r="AW145" s="501"/>
      <c r="AX145" s="501"/>
      <c r="AY145" s="501"/>
      <c r="AZ145" s="501"/>
      <c r="BA145" s="501"/>
      <c r="BB145" s="501"/>
      <c r="BC145" s="501"/>
      <c r="BD145" s="501"/>
      <c r="BE145" s="501"/>
      <c r="BF145" s="501"/>
      <c r="BG145" s="501"/>
      <c r="BH145" s="501"/>
      <c r="BI145" s="501"/>
      <c r="BJ145" s="501"/>
      <c r="BK145" s="501"/>
      <c r="BL145" s="501"/>
      <c r="BM145" s="501"/>
      <c r="BN145" s="501"/>
      <c r="BO145" s="501"/>
      <c r="BP145" s="501"/>
      <c r="BQ145" s="501"/>
      <c r="BR145" s="501"/>
      <c r="BS145" s="501"/>
      <c r="BT145" s="501"/>
      <c r="BU145" s="501"/>
      <c r="BV145" s="501"/>
      <c r="BW145" s="501"/>
      <c r="BX145" s="501"/>
      <c r="BY145" s="501"/>
      <c r="BZ145" s="501"/>
      <c r="CA145" s="501"/>
      <c r="CB145" s="501"/>
      <c r="CC145" s="501"/>
      <c r="CD145" s="501"/>
      <c r="CE145" s="501"/>
      <c r="CF145" s="501"/>
      <c r="CG145" s="501"/>
      <c r="CH145" s="501"/>
      <c r="CI145" s="501"/>
      <c r="CJ145" s="501"/>
      <c r="CK145" s="501"/>
      <c r="CL145" s="501"/>
      <c r="CM145" s="501"/>
      <c r="CN145" s="501"/>
      <c r="CO145" s="501"/>
      <c r="CP145" s="501"/>
      <c r="CQ145" s="501"/>
      <c r="CR145" s="501"/>
      <c r="CS145" s="501"/>
      <c r="CT145" s="501"/>
      <c r="CU145" s="501"/>
      <c r="CV145" s="501"/>
      <c r="CW145" s="501"/>
      <c r="CX145" s="501"/>
      <c r="CY145" s="501"/>
      <c r="CZ145" s="501"/>
      <c r="DA145" s="501"/>
      <c r="DB145" s="501"/>
      <c r="DC145" s="501"/>
      <c r="DD145" s="501"/>
      <c r="DE145" s="501"/>
      <c r="DF145" s="501"/>
      <c r="DG145" s="501"/>
      <c r="DH145" s="501"/>
      <c r="DI145" s="501"/>
      <c r="DJ145" s="501"/>
      <c r="DK145" s="501"/>
      <c r="DL145" s="501"/>
      <c r="DM145" s="501"/>
      <c r="DN145" s="501"/>
      <c r="DO145" s="501"/>
      <c r="DP145" s="501"/>
      <c r="DQ145" s="501"/>
      <c r="DR145" s="501"/>
      <c r="DS145" s="501"/>
      <c r="DT145" s="501"/>
      <c r="DU145" s="501"/>
      <c r="DV145" s="501"/>
      <c r="DW145" s="501"/>
      <c r="DX145" s="501"/>
      <c r="DY145" s="501"/>
      <c r="DZ145" s="501"/>
      <c r="EA145" s="501"/>
      <c r="EB145" s="501"/>
      <c r="EC145" s="501"/>
      <c r="ED145" s="501"/>
      <c r="EE145" s="501"/>
      <c r="EF145" s="501"/>
      <c r="EG145" s="501"/>
      <c r="EH145" s="501"/>
      <c r="EI145" s="501"/>
      <c r="EJ145" s="501"/>
      <c r="EK145" s="501"/>
      <c r="EL145" s="501"/>
      <c r="EM145" s="501"/>
      <c r="EN145" s="501"/>
      <c r="EO145" s="501"/>
      <c r="EP145" s="501"/>
      <c r="EQ145" s="501"/>
      <c r="ER145" s="501"/>
      <c r="ES145" s="501"/>
      <c r="ET145" s="501"/>
      <c r="EU145" s="501"/>
      <c r="EV145" s="501"/>
      <c r="EW145" s="501"/>
      <c r="EX145" s="501"/>
      <c r="EY145" s="501"/>
      <c r="EZ145" s="501"/>
      <c r="FA145" s="501"/>
      <c r="FB145" s="501"/>
      <c r="FC145" s="501"/>
      <c r="FD145" s="501"/>
      <c r="FE145" s="501"/>
      <c r="FF145" s="501"/>
      <c r="FG145" s="501"/>
      <c r="FH145" s="501"/>
      <c r="FI145" s="501"/>
    </row>
    <row r="146" spans="1:165" ht="25.9" customHeight="1" thickBot="1" x14ac:dyDescent="0.4">
      <c r="A146" s="1582"/>
      <c r="B146" s="1118" t="s">
        <v>942</v>
      </c>
      <c r="C146" s="1124" t="s">
        <v>897</v>
      </c>
      <c r="D146" s="1119">
        <v>152.98897730788428</v>
      </c>
      <c r="E146" s="1090">
        <v>143</v>
      </c>
      <c r="F146" s="1090">
        <v>12</v>
      </c>
      <c r="G146" s="1090"/>
      <c r="H146" s="1090"/>
      <c r="I146" s="1090">
        <v>5</v>
      </c>
      <c r="J146" s="1090"/>
      <c r="K146" s="1120">
        <v>1.37</v>
      </c>
      <c r="L146" s="1120">
        <v>5.42</v>
      </c>
      <c r="M146" s="1120"/>
      <c r="N146" s="1120">
        <v>0.57999999999999996</v>
      </c>
      <c r="O146" s="1121"/>
      <c r="P146" s="1121"/>
      <c r="Q146" s="1121"/>
      <c r="R146" s="1093"/>
      <c r="S146" s="501"/>
      <c r="T146" s="504"/>
      <c r="U146" s="504"/>
      <c r="V146" s="501"/>
      <c r="W146" s="501"/>
      <c r="X146" s="501"/>
      <c r="Y146" s="501"/>
      <c r="Z146" s="501"/>
      <c r="AA146" s="501"/>
      <c r="AB146" s="501"/>
      <c r="AC146" s="501"/>
      <c r="AD146" s="501"/>
      <c r="AE146" s="501"/>
      <c r="AF146" s="501"/>
      <c r="AG146" s="501"/>
      <c r="AH146" s="501"/>
      <c r="AI146" s="501"/>
      <c r="AJ146" s="501"/>
      <c r="AK146" s="501"/>
      <c r="AL146" s="501"/>
      <c r="AM146" s="501"/>
      <c r="AN146" s="501"/>
      <c r="AO146" s="501"/>
      <c r="AP146" s="501"/>
      <c r="AQ146" s="501"/>
      <c r="AR146" s="501"/>
      <c r="AS146" s="501"/>
      <c r="AT146" s="501"/>
      <c r="AU146" s="501"/>
      <c r="AV146" s="501"/>
      <c r="AW146" s="501"/>
      <c r="AX146" s="501"/>
      <c r="AY146" s="501"/>
      <c r="AZ146" s="501"/>
      <c r="BA146" s="501"/>
      <c r="BB146" s="501"/>
      <c r="BC146" s="501"/>
      <c r="BD146" s="501"/>
      <c r="BE146" s="501"/>
      <c r="BF146" s="501"/>
      <c r="BG146" s="501"/>
      <c r="BH146" s="501"/>
      <c r="BI146" s="501"/>
      <c r="BJ146" s="501"/>
      <c r="BK146" s="501"/>
      <c r="BL146" s="501"/>
      <c r="BM146" s="501"/>
      <c r="BN146" s="501"/>
      <c r="BO146" s="501"/>
      <c r="BP146" s="501"/>
      <c r="BQ146" s="501"/>
      <c r="BR146" s="501"/>
      <c r="BS146" s="501"/>
      <c r="BT146" s="501"/>
      <c r="BU146" s="501"/>
      <c r="BV146" s="501"/>
      <c r="BW146" s="501"/>
      <c r="BX146" s="501"/>
      <c r="BY146" s="501"/>
      <c r="BZ146" s="501"/>
      <c r="CA146" s="501"/>
      <c r="CB146" s="501"/>
      <c r="CC146" s="501"/>
      <c r="CD146" s="501"/>
      <c r="CE146" s="501"/>
      <c r="CF146" s="501"/>
      <c r="CG146" s="501"/>
      <c r="CH146" s="501"/>
      <c r="CI146" s="501"/>
      <c r="CJ146" s="501"/>
      <c r="CK146" s="501"/>
      <c r="CL146" s="501"/>
      <c r="CM146" s="501"/>
      <c r="CN146" s="501"/>
      <c r="CO146" s="501"/>
      <c r="CP146" s="501"/>
      <c r="CQ146" s="501"/>
      <c r="CR146" s="501"/>
      <c r="CS146" s="501"/>
      <c r="CT146" s="501"/>
      <c r="CU146" s="501"/>
      <c r="CV146" s="501"/>
      <c r="CW146" s="501"/>
      <c r="CX146" s="501"/>
      <c r="CY146" s="501"/>
      <c r="CZ146" s="501"/>
      <c r="DA146" s="501"/>
      <c r="DB146" s="501"/>
      <c r="DC146" s="501"/>
      <c r="DD146" s="501"/>
      <c r="DE146" s="501"/>
      <c r="DF146" s="501"/>
      <c r="DG146" s="501"/>
      <c r="DH146" s="501"/>
      <c r="DI146" s="501"/>
      <c r="DJ146" s="501"/>
      <c r="DK146" s="501"/>
      <c r="DL146" s="501"/>
      <c r="DM146" s="501"/>
      <c r="DN146" s="501"/>
      <c r="DO146" s="501"/>
      <c r="DP146" s="501"/>
      <c r="DQ146" s="501"/>
      <c r="DR146" s="501"/>
      <c r="DS146" s="501"/>
      <c r="DT146" s="501"/>
      <c r="DU146" s="501"/>
      <c r="DV146" s="501"/>
      <c r="DW146" s="501"/>
      <c r="DX146" s="501"/>
      <c r="DY146" s="501"/>
      <c r="DZ146" s="501"/>
      <c r="EA146" s="501"/>
      <c r="EB146" s="501"/>
      <c r="EC146" s="501"/>
      <c r="ED146" s="501"/>
      <c r="EE146" s="501"/>
      <c r="EF146" s="501"/>
      <c r="EG146" s="501"/>
      <c r="EH146" s="501"/>
      <c r="EI146" s="501"/>
      <c r="EJ146" s="501"/>
      <c r="EK146" s="501"/>
      <c r="EL146" s="501"/>
      <c r="EM146" s="501"/>
      <c r="EN146" s="501"/>
      <c r="EO146" s="501"/>
      <c r="EP146" s="501"/>
      <c r="EQ146" s="501"/>
      <c r="ER146" s="501"/>
      <c r="ES146" s="501"/>
      <c r="ET146" s="501"/>
      <c r="EU146" s="501"/>
      <c r="EV146" s="501"/>
      <c r="EW146" s="501"/>
      <c r="EX146" s="501"/>
      <c r="EY146" s="501"/>
      <c r="EZ146" s="501"/>
      <c r="FA146" s="501"/>
      <c r="FB146" s="501"/>
      <c r="FC146" s="501"/>
      <c r="FD146" s="501"/>
      <c r="FE146" s="501"/>
      <c r="FF146" s="501"/>
      <c r="FG146" s="501"/>
      <c r="FH146" s="501"/>
      <c r="FI146" s="501"/>
    </row>
    <row r="147" spans="1:165" ht="25.9" customHeight="1" thickBot="1" x14ac:dyDescent="0.4">
      <c r="A147" s="1582"/>
      <c r="B147" s="1118" t="s">
        <v>943</v>
      </c>
      <c r="C147" s="1124" t="s">
        <v>897</v>
      </c>
      <c r="D147" s="1119">
        <v>101.99265153858951</v>
      </c>
      <c r="E147" s="1090">
        <v>144</v>
      </c>
      <c r="F147" s="1090">
        <v>12</v>
      </c>
      <c r="G147" s="1090"/>
      <c r="H147" s="1090"/>
      <c r="I147" s="1090">
        <v>5</v>
      </c>
      <c r="J147" s="1090"/>
      <c r="K147" s="1120">
        <v>1.37</v>
      </c>
      <c r="L147" s="1120">
        <v>5.42</v>
      </c>
      <c r="M147" s="1120"/>
      <c r="N147" s="1120">
        <v>0.57999999999999996</v>
      </c>
      <c r="O147" s="1121"/>
      <c r="P147" s="1121"/>
      <c r="Q147" s="1121"/>
      <c r="R147" s="1093"/>
      <c r="S147" s="501"/>
      <c r="T147" s="504"/>
      <c r="U147" s="504"/>
      <c r="V147" s="501"/>
      <c r="W147" s="501"/>
      <c r="X147" s="501"/>
      <c r="Y147" s="501"/>
      <c r="Z147" s="501"/>
      <c r="AA147" s="501"/>
      <c r="AB147" s="501"/>
      <c r="AC147" s="501"/>
      <c r="AD147" s="501"/>
      <c r="AE147" s="501"/>
      <c r="AF147" s="501"/>
      <c r="AG147" s="501"/>
      <c r="AH147" s="501"/>
      <c r="AI147" s="501"/>
      <c r="AJ147" s="501"/>
      <c r="AK147" s="501"/>
      <c r="AL147" s="501"/>
      <c r="AM147" s="501"/>
      <c r="AN147" s="501"/>
      <c r="AO147" s="501"/>
      <c r="AP147" s="501"/>
      <c r="AQ147" s="501"/>
      <c r="AR147" s="501"/>
      <c r="AS147" s="501"/>
      <c r="AT147" s="501"/>
      <c r="AU147" s="501"/>
      <c r="AV147" s="501"/>
      <c r="AW147" s="501"/>
      <c r="AX147" s="501"/>
      <c r="AY147" s="501"/>
      <c r="AZ147" s="501"/>
      <c r="BA147" s="501"/>
      <c r="BB147" s="501"/>
      <c r="BC147" s="501"/>
      <c r="BD147" s="501"/>
      <c r="BE147" s="501"/>
      <c r="BF147" s="501"/>
      <c r="BG147" s="501"/>
      <c r="BH147" s="501"/>
      <c r="BI147" s="501"/>
      <c r="BJ147" s="501"/>
      <c r="BK147" s="501"/>
      <c r="BL147" s="501"/>
      <c r="BM147" s="501"/>
      <c r="BN147" s="501"/>
      <c r="BO147" s="501"/>
      <c r="BP147" s="501"/>
      <c r="BQ147" s="501"/>
      <c r="BR147" s="501"/>
      <c r="BS147" s="501"/>
      <c r="BT147" s="501"/>
      <c r="BU147" s="501"/>
      <c r="BV147" s="501"/>
      <c r="BW147" s="501"/>
      <c r="BX147" s="501"/>
      <c r="BY147" s="501"/>
      <c r="BZ147" s="501"/>
      <c r="CA147" s="501"/>
      <c r="CB147" s="501"/>
      <c r="CC147" s="501"/>
      <c r="CD147" s="501"/>
      <c r="CE147" s="501"/>
      <c r="CF147" s="501"/>
      <c r="CG147" s="501"/>
      <c r="CH147" s="501"/>
      <c r="CI147" s="501"/>
      <c r="CJ147" s="501"/>
      <c r="CK147" s="501"/>
      <c r="CL147" s="501"/>
      <c r="CM147" s="501"/>
      <c r="CN147" s="501"/>
      <c r="CO147" s="501"/>
      <c r="CP147" s="501"/>
      <c r="CQ147" s="501"/>
      <c r="CR147" s="501"/>
      <c r="CS147" s="501"/>
      <c r="CT147" s="501"/>
      <c r="CU147" s="501"/>
      <c r="CV147" s="501"/>
      <c r="CW147" s="501"/>
      <c r="CX147" s="501"/>
      <c r="CY147" s="501"/>
      <c r="CZ147" s="501"/>
      <c r="DA147" s="501"/>
      <c r="DB147" s="501"/>
      <c r="DC147" s="501"/>
      <c r="DD147" s="501"/>
      <c r="DE147" s="501"/>
      <c r="DF147" s="501"/>
      <c r="DG147" s="501"/>
      <c r="DH147" s="501"/>
      <c r="DI147" s="501"/>
      <c r="DJ147" s="501"/>
      <c r="DK147" s="501"/>
      <c r="DL147" s="501"/>
      <c r="DM147" s="501"/>
      <c r="DN147" s="501"/>
      <c r="DO147" s="501"/>
      <c r="DP147" s="501"/>
      <c r="DQ147" s="501"/>
      <c r="DR147" s="501"/>
      <c r="DS147" s="501"/>
      <c r="DT147" s="501"/>
      <c r="DU147" s="501"/>
      <c r="DV147" s="501"/>
      <c r="DW147" s="501"/>
      <c r="DX147" s="501"/>
      <c r="DY147" s="501"/>
      <c r="DZ147" s="501"/>
      <c r="EA147" s="501"/>
      <c r="EB147" s="501"/>
      <c r="EC147" s="501"/>
      <c r="ED147" s="501"/>
      <c r="EE147" s="501"/>
      <c r="EF147" s="501"/>
      <c r="EG147" s="501"/>
      <c r="EH147" s="501"/>
      <c r="EI147" s="501"/>
      <c r="EJ147" s="501"/>
      <c r="EK147" s="501"/>
      <c r="EL147" s="501"/>
      <c r="EM147" s="501"/>
      <c r="EN147" s="501"/>
      <c r="EO147" s="501"/>
      <c r="EP147" s="501"/>
      <c r="EQ147" s="501"/>
      <c r="ER147" s="501"/>
      <c r="ES147" s="501"/>
      <c r="ET147" s="501"/>
      <c r="EU147" s="501"/>
      <c r="EV147" s="501"/>
      <c r="EW147" s="501"/>
      <c r="EX147" s="501"/>
      <c r="EY147" s="501"/>
      <c r="EZ147" s="501"/>
      <c r="FA147" s="501"/>
      <c r="FB147" s="501"/>
      <c r="FC147" s="501"/>
      <c r="FD147" s="501"/>
      <c r="FE147" s="501"/>
      <c r="FF147" s="501"/>
      <c r="FG147" s="501"/>
      <c r="FH147" s="501"/>
      <c r="FI147" s="501"/>
    </row>
    <row r="148" spans="1:165" ht="25.9" customHeight="1" thickBot="1" x14ac:dyDescent="0.4">
      <c r="A148" s="1582"/>
      <c r="B148" s="1118" t="s">
        <v>944</v>
      </c>
      <c r="C148" s="1124" t="s">
        <v>897</v>
      </c>
      <c r="D148" s="1119">
        <v>142.78971215402532</v>
      </c>
      <c r="E148" s="1090">
        <v>145</v>
      </c>
      <c r="F148" s="1090">
        <v>12</v>
      </c>
      <c r="G148" s="1090"/>
      <c r="H148" s="1090"/>
      <c r="I148" s="1090">
        <v>5</v>
      </c>
      <c r="J148" s="1090"/>
      <c r="K148" s="1120">
        <v>1.37</v>
      </c>
      <c r="L148" s="1120">
        <v>5.42</v>
      </c>
      <c r="M148" s="1120"/>
      <c r="N148" s="1120">
        <v>0.57999999999999996</v>
      </c>
      <c r="O148" s="1121"/>
      <c r="P148" s="1121"/>
      <c r="Q148" s="1121"/>
      <c r="R148" s="1093"/>
      <c r="S148" s="501"/>
      <c r="T148" s="504"/>
      <c r="U148" s="504"/>
      <c r="V148" s="501"/>
      <c r="W148" s="501"/>
      <c r="X148" s="501"/>
      <c r="Y148" s="501"/>
      <c r="Z148" s="501"/>
      <c r="AA148" s="501"/>
      <c r="AB148" s="501"/>
      <c r="AC148" s="501"/>
      <c r="AD148" s="501"/>
      <c r="AE148" s="501"/>
      <c r="AF148" s="501"/>
      <c r="AG148" s="501"/>
      <c r="AH148" s="501"/>
      <c r="AI148" s="501"/>
      <c r="AJ148" s="501"/>
      <c r="AK148" s="501"/>
      <c r="AL148" s="501"/>
      <c r="AM148" s="501"/>
      <c r="AN148" s="501"/>
      <c r="AO148" s="501"/>
      <c r="AP148" s="501"/>
      <c r="AQ148" s="501"/>
      <c r="AR148" s="501"/>
      <c r="AS148" s="501"/>
      <c r="AT148" s="501"/>
      <c r="AU148" s="501"/>
      <c r="AV148" s="501"/>
      <c r="AW148" s="501"/>
      <c r="AX148" s="501"/>
      <c r="AY148" s="501"/>
      <c r="AZ148" s="501"/>
      <c r="BA148" s="501"/>
      <c r="BB148" s="501"/>
      <c r="BC148" s="501"/>
      <c r="BD148" s="501"/>
      <c r="BE148" s="501"/>
      <c r="BF148" s="501"/>
      <c r="BG148" s="501"/>
      <c r="BH148" s="501"/>
      <c r="BI148" s="501"/>
      <c r="BJ148" s="501"/>
      <c r="BK148" s="501"/>
      <c r="BL148" s="501"/>
      <c r="BM148" s="501"/>
      <c r="BN148" s="501"/>
      <c r="BO148" s="501"/>
      <c r="BP148" s="501"/>
      <c r="BQ148" s="501"/>
      <c r="BR148" s="501"/>
      <c r="BS148" s="501"/>
      <c r="BT148" s="501"/>
      <c r="BU148" s="501"/>
      <c r="BV148" s="501"/>
      <c r="BW148" s="501"/>
      <c r="BX148" s="501"/>
      <c r="BY148" s="501"/>
      <c r="BZ148" s="501"/>
      <c r="CA148" s="501"/>
      <c r="CB148" s="501"/>
      <c r="CC148" s="501"/>
      <c r="CD148" s="501"/>
      <c r="CE148" s="501"/>
      <c r="CF148" s="501"/>
      <c r="CG148" s="501"/>
      <c r="CH148" s="501"/>
      <c r="CI148" s="501"/>
      <c r="CJ148" s="501"/>
      <c r="CK148" s="501"/>
      <c r="CL148" s="501"/>
      <c r="CM148" s="501"/>
      <c r="CN148" s="501"/>
      <c r="CO148" s="501"/>
      <c r="CP148" s="501"/>
      <c r="CQ148" s="501"/>
      <c r="CR148" s="501"/>
      <c r="CS148" s="501"/>
      <c r="CT148" s="501"/>
      <c r="CU148" s="501"/>
      <c r="CV148" s="501"/>
      <c r="CW148" s="501"/>
      <c r="CX148" s="501"/>
      <c r="CY148" s="501"/>
      <c r="CZ148" s="501"/>
      <c r="DA148" s="501"/>
      <c r="DB148" s="501"/>
      <c r="DC148" s="501"/>
      <c r="DD148" s="501"/>
      <c r="DE148" s="501"/>
      <c r="DF148" s="501"/>
      <c r="DG148" s="501"/>
      <c r="DH148" s="501"/>
      <c r="DI148" s="501"/>
      <c r="DJ148" s="501"/>
      <c r="DK148" s="501"/>
      <c r="DL148" s="501"/>
      <c r="DM148" s="501"/>
      <c r="DN148" s="501"/>
      <c r="DO148" s="501"/>
      <c r="DP148" s="501"/>
      <c r="DQ148" s="501"/>
      <c r="DR148" s="501"/>
      <c r="DS148" s="501"/>
      <c r="DT148" s="501"/>
      <c r="DU148" s="501"/>
      <c r="DV148" s="501"/>
      <c r="DW148" s="501"/>
      <c r="DX148" s="501"/>
      <c r="DY148" s="501"/>
      <c r="DZ148" s="501"/>
      <c r="EA148" s="501"/>
      <c r="EB148" s="501"/>
      <c r="EC148" s="501"/>
      <c r="ED148" s="501"/>
      <c r="EE148" s="501"/>
      <c r="EF148" s="501"/>
      <c r="EG148" s="501"/>
      <c r="EH148" s="501"/>
      <c r="EI148" s="501"/>
      <c r="EJ148" s="501"/>
      <c r="EK148" s="501"/>
      <c r="EL148" s="501"/>
      <c r="EM148" s="501"/>
      <c r="EN148" s="501"/>
      <c r="EO148" s="501"/>
      <c r="EP148" s="501"/>
      <c r="EQ148" s="501"/>
      <c r="ER148" s="501"/>
      <c r="ES148" s="501"/>
      <c r="ET148" s="501"/>
      <c r="EU148" s="501"/>
      <c r="EV148" s="501"/>
      <c r="EW148" s="501"/>
      <c r="EX148" s="501"/>
      <c r="EY148" s="501"/>
      <c r="EZ148" s="501"/>
      <c r="FA148" s="501"/>
      <c r="FB148" s="501"/>
      <c r="FC148" s="501"/>
      <c r="FD148" s="501"/>
      <c r="FE148" s="501"/>
      <c r="FF148" s="501"/>
      <c r="FG148" s="501"/>
      <c r="FH148" s="501"/>
      <c r="FI148" s="501"/>
    </row>
    <row r="149" spans="1:165" ht="25.9" customHeight="1" thickBot="1" x14ac:dyDescent="0.4">
      <c r="A149" s="1582"/>
      <c r="B149" s="1118" t="s">
        <v>945</v>
      </c>
      <c r="C149" s="1124" t="s">
        <v>897</v>
      </c>
      <c r="D149" s="1119">
        <v>101.99265153858951</v>
      </c>
      <c r="E149" s="1090">
        <v>146</v>
      </c>
      <c r="F149" s="1090">
        <v>20</v>
      </c>
      <c r="G149" s="1090"/>
      <c r="H149" s="1090"/>
      <c r="I149" s="1090">
        <v>2.2999999999999998</v>
      </c>
      <c r="J149" s="1090"/>
      <c r="K149" s="1120">
        <v>1.6</v>
      </c>
      <c r="L149" s="1120">
        <v>3.85</v>
      </c>
      <c r="M149" s="1120"/>
      <c r="N149" s="1120">
        <v>0.41</v>
      </c>
      <c r="O149" s="1121"/>
      <c r="P149" s="1121"/>
      <c r="Q149" s="1121"/>
      <c r="R149" s="1093"/>
      <c r="S149" s="501"/>
      <c r="T149" s="504"/>
      <c r="U149" s="504"/>
      <c r="V149" s="501"/>
      <c r="W149" s="501"/>
      <c r="X149" s="501"/>
      <c r="Y149" s="501"/>
      <c r="Z149" s="501"/>
      <c r="AA149" s="501"/>
      <c r="AB149" s="501"/>
      <c r="AC149" s="501"/>
      <c r="AD149" s="501"/>
      <c r="AE149" s="501"/>
      <c r="AF149" s="501"/>
      <c r="AG149" s="501"/>
      <c r="AH149" s="501"/>
      <c r="AI149" s="501"/>
      <c r="AJ149" s="501"/>
      <c r="AK149" s="501"/>
      <c r="AL149" s="501"/>
      <c r="AM149" s="501"/>
      <c r="AN149" s="501"/>
      <c r="AO149" s="501"/>
      <c r="AP149" s="501"/>
      <c r="AQ149" s="501"/>
      <c r="AR149" s="501"/>
      <c r="AS149" s="501"/>
      <c r="AT149" s="501"/>
      <c r="AU149" s="501"/>
      <c r="AV149" s="501"/>
      <c r="AW149" s="501"/>
      <c r="AX149" s="501"/>
      <c r="AY149" s="501"/>
      <c r="AZ149" s="501"/>
      <c r="BA149" s="501"/>
      <c r="BB149" s="501"/>
      <c r="BC149" s="501"/>
      <c r="BD149" s="501"/>
      <c r="BE149" s="501"/>
      <c r="BF149" s="501"/>
      <c r="BG149" s="501"/>
      <c r="BH149" s="501"/>
      <c r="BI149" s="501"/>
      <c r="BJ149" s="501"/>
      <c r="BK149" s="501"/>
      <c r="BL149" s="501"/>
      <c r="BM149" s="501"/>
      <c r="BN149" s="501"/>
      <c r="BO149" s="501"/>
      <c r="BP149" s="501"/>
      <c r="BQ149" s="501"/>
      <c r="BR149" s="501"/>
      <c r="BS149" s="501"/>
      <c r="BT149" s="501"/>
      <c r="BU149" s="501"/>
      <c r="BV149" s="501"/>
      <c r="BW149" s="501"/>
      <c r="BX149" s="501"/>
      <c r="BY149" s="501"/>
      <c r="BZ149" s="501"/>
      <c r="CA149" s="501"/>
      <c r="CB149" s="501"/>
      <c r="CC149" s="501"/>
      <c r="CD149" s="501"/>
      <c r="CE149" s="501"/>
      <c r="CF149" s="501"/>
      <c r="CG149" s="501"/>
      <c r="CH149" s="501"/>
      <c r="CI149" s="501"/>
      <c r="CJ149" s="501"/>
      <c r="CK149" s="501"/>
      <c r="CL149" s="501"/>
      <c r="CM149" s="501"/>
      <c r="CN149" s="501"/>
      <c r="CO149" s="501"/>
      <c r="CP149" s="501"/>
      <c r="CQ149" s="501"/>
      <c r="CR149" s="501"/>
      <c r="CS149" s="501"/>
      <c r="CT149" s="501"/>
      <c r="CU149" s="501"/>
      <c r="CV149" s="501"/>
      <c r="CW149" s="501"/>
      <c r="CX149" s="501"/>
      <c r="CY149" s="501"/>
      <c r="CZ149" s="501"/>
      <c r="DA149" s="501"/>
      <c r="DB149" s="501"/>
      <c r="DC149" s="501"/>
      <c r="DD149" s="501"/>
      <c r="DE149" s="501"/>
      <c r="DF149" s="501"/>
      <c r="DG149" s="501"/>
      <c r="DH149" s="501"/>
      <c r="DI149" s="501"/>
      <c r="DJ149" s="501"/>
      <c r="DK149" s="501"/>
      <c r="DL149" s="501"/>
      <c r="DM149" s="501"/>
      <c r="DN149" s="501"/>
      <c r="DO149" s="501"/>
      <c r="DP149" s="501"/>
      <c r="DQ149" s="501"/>
      <c r="DR149" s="501"/>
      <c r="DS149" s="501"/>
      <c r="DT149" s="501"/>
      <c r="DU149" s="501"/>
      <c r="DV149" s="501"/>
      <c r="DW149" s="501"/>
      <c r="DX149" s="501"/>
      <c r="DY149" s="501"/>
      <c r="DZ149" s="501"/>
      <c r="EA149" s="501"/>
      <c r="EB149" s="501"/>
      <c r="EC149" s="501"/>
      <c r="ED149" s="501"/>
      <c r="EE149" s="501"/>
      <c r="EF149" s="501"/>
      <c r="EG149" s="501"/>
      <c r="EH149" s="501"/>
      <c r="EI149" s="501"/>
      <c r="EJ149" s="501"/>
      <c r="EK149" s="501"/>
      <c r="EL149" s="501"/>
      <c r="EM149" s="501"/>
      <c r="EN149" s="501"/>
      <c r="EO149" s="501"/>
      <c r="EP149" s="501"/>
      <c r="EQ149" s="501"/>
      <c r="ER149" s="501"/>
      <c r="ES149" s="501"/>
      <c r="ET149" s="501"/>
      <c r="EU149" s="501"/>
      <c r="EV149" s="501"/>
      <c r="EW149" s="501"/>
      <c r="EX149" s="501"/>
      <c r="EY149" s="501"/>
      <c r="EZ149" s="501"/>
      <c r="FA149" s="501"/>
      <c r="FB149" s="501"/>
      <c r="FC149" s="501"/>
      <c r="FD149" s="501"/>
      <c r="FE149" s="501"/>
      <c r="FF149" s="501"/>
      <c r="FG149" s="501"/>
      <c r="FH149" s="501"/>
      <c r="FI149" s="501"/>
    </row>
    <row r="150" spans="1:165" ht="25.9" customHeight="1" thickBot="1" x14ac:dyDescent="0.4">
      <c r="A150" s="1582"/>
      <c r="B150" s="1118" t="s">
        <v>946</v>
      </c>
      <c r="C150" s="1124" t="s">
        <v>897</v>
      </c>
      <c r="D150" s="1119">
        <v>305.97795461576857</v>
      </c>
      <c r="E150" s="1090">
        <v>147</v>
      </c>
      <c r="F150" s="1090">
        <v>12</v>
      </c>
      <c r="G150" s="1090"/>
      <c r="H150" s="1090"/>
      <c r="I150" s="1090">
        <v>2.7</v>
      </c>
      <c r="J150" s="1090"/>
      <c r="K150" s="1120">
        <v>1.26</v>
      </c>
      <c r="L150" s="1120">
        <v>5.66</v>
      </c>
      <c r="M150" s="1120"/>
      <c r="N150" s="1120">
        <v>0.33</v>
      </c>
      <c r="O150" s="1121"/>
      <c r="P150" s="1121"/>
      <c r="Q150" s="1121"/>
      <c r="R150" s="1093"/>
      <c r="S150" s="501"/>
      <c r="T150" s="504"/>
      <c r="U150" s="504"/>
      <c r="V150" s="501"/>
      <c r="W150" s="501"/>
      <c r="X150" s="501"/>
      <c r="Y150" s="501"/>
      <c r="Z150" s="501"/>
      <c r="AA150" s="501"/>
      <c r="AB150" s="501"/>
      <c r="AC150" s="501"/>
      <c r="AD150" s="501"/>
      <c r="AE150" s="501"/>
      <c r="AF150" s="501"/>
      <c r="AG150" s="501"/>
      <c r="AH150" s="501"/>
      <c r="AI150" s="501"/>
      <c r="AJ150" s="501"/>
      <c r="AK150" s="501"/>
      <c r="AL150" s="501"/>
      <c r="AM150" s="501"/>
      <c r="AN150" s="501"/>
      <c r="AO150" s="501"/>
      <c r="AP150" s="501"/>
      <c r="AQ150" s="501"/>
      <c r="AR150" s="501"/>
      <c r="AS150" s="501"/>
      <c r="AT150" s="501"/>
      <c r="AU150" s="501"/>
      <c r="AV150" s="501"/>
      <c r="AW150" s="501"/>
      <c r="AX150" s="501"/>
      <c r="AY150" s="501"/>
      <c r="AZ150" s="501"/>
      <c r="BA150" s="501"/>
      <c r="BB150" s="501"/>
      <c r="BC150" s="501"/>
      <c r="BD150" s="501"/>
      <c r="BE150" s="501"/>
      <c r="BF150" s="501"/>
      <c r="BG150" s="501"/>
      <c r="BH150" s="501"/>
      <c r="BI150" s="501"/>
      <c r="BJ150" s="501"/>
      <c r="BK150" s="501"/>
      <c r="BL150" s="501"/>
      <c r="BM150" s="501"/>
      <c r="BN150" s="501"/>
      <c r="BO150" s="501"/>
      <c r="BP150" s="501"/>
      <c r="BQ150" s="501"/>
      <c r="BR150" s="501"/>
      <c r="BS150" s="501"/>
      <c r="BT150" s="501"/>
      <c r="BU150" s="501"/>
      <c r="BV150" s="501"/>
      <c r="BW150" s="501"/>
      <c r="BX150" s="501"/>
      <c r="BY150" s="501"/>
      <c r="BZ150" s="501"/>
      <c r="CA150" s="501"/>
      <c r="CB150" s="501"/>
      <c r="CC150" s="501"/>
      <c r="CD150" s="501"/>
      <c r="CE150" s="501"/>
      <c r="CF150" s="501"/>
      <c r="CG150" s="501"/>
      <c r="CH150" s="501"/>
      <c r="CI150" s="501"/>
      <c r="CJ150" s="501"/>
      <c r="CK150" s="501"/>
      <c r="CL150" s="501"/>
      <c r="CM150" s="501"/>
      <c r="CN150" s="501"/>
      <c r="CO150" s="501"/>
      <c r="CP150" s="501"/>
      <c r="CQ150" s="501"/>
      <c r="CR150" s="501"/>
      <c r="CS150" s="501"/>
      <c r="CT150" s="501"/>
      <c r="CU150" s="501"/>
      <c r="CV150" s="501"/>
      <c r="CW150" s="501"/>
      <c r="CX150" s="501"/>
      <c r="CY150" s="501"/>
      <c r="CZ150" s="501"/>
      <c r="DA150" s="501"/>
      <c r="DB150" s="501"/>
      <c r="DC150" s="501"/>
      <c r="DD150" s="501"/>
      <c r="DE150" s="501"/>
      <c r="DF150" s="501"/>
      <c r="DG150" s="501"/>
      <c r="DH150" s="501"/>
      <c r="DI150" s="501"/>
      <c r="DJ150" s="501"/>
      <c r="DK150" s="501"/>
      <c r="DL150" s="501"/>
      <c r="DM150" s="501"/>
      <c r="DN150" s="501"/>
      <c r="DO150" s="501"/>
      <c r="DP150" s="501"/>
      <c r="DQ150" s="501"/>
      <c r="DR150" s="501"/>
      <c r="DS150" s="501"/>
      <c r="DT150" s="501"/>
      <c r="DU150" s="501"/>
      <c r="DV150" s="501"/>
      <c r="DW150" s="501"/>
      <c r="DX150" s="501"/>
      <c r="DY150" s="501"/>
      <c r="DZ150" s="501"/>
      <c r="EA150" s="501"/>
      <c r="EB150" s="501"/>
      <c r="EC150" s="501"/>
      <c r="ED150" s="501"/>
      <c r="EE150" s="501"/>
      <c r="EF150" s="501"/>
      <c r="EG150" s="501"/>
      <c r="EH150" s="501"/>
      <c r="EI150" s="501"/>
      <c r="EJ150" s="501"/>
      <c r="EK150" s="501"/>
      <c r="EL150" s="501"/>
      <c r="EM150" s="501"/>
      <c r="EN150" s="501"/>
      <c r="EO150" s="501"/>
      <c r="EP150" s="501"/>
      <c r="EQ150" s="501"/>
      <c r="ER150" s="501"/>
      <c r="ES150" s="501"/>
      <c r="ET150" s="501"/>
      <c r="EU150" s="501"/>
      <c r="EV150" s="501"/>
      <c r="EW150" s="501"/>
      <c r="EX150" s="501"/>
      <c r="EY150" s="501"/>
      <c r="EZ150" s="501"/>
      <c r="FA150" s="501"/>
      <c r="FB150" s="501"/>
      <c r="FC150" s="501"/>
      <c r="FD150" s="501"/>
      <c r="FE150" s="501"/>
      <c r="FF150" s="501"/>
      <c r="FG150" s="501"/>
      <c r="FH150" s="501"/>
      <c r="FI150" s="501"/>
    </row>
    <row r="151" spans="1:165" ht="25.9" customHeight="1" thickBot="1" x14ac:dyDescent="0.4">
      <c r="A151" s="1582"/>
      <c r="B151" s="1118" t="s">
        <v>947</v>
      </c>
      <c r="C151" s="1124" t="s">
        <v>897</v>
      </c>
      <c r="D151" s="1119">
        <v>319.75296384786935</v>
      </c>
      <c r="E151" s="1090">
        <v>148</v>
      </c>
      <c r="F151" s="1090">
        <v>10</v>
      </c>
      <c r="G151" s="1090"/>
      <c r="H151" s="1090"/>
      <c r="I151" s="1090">
        <v>2.2000000000000002</v>
      </c>
      <c r="J151" s="1090"/>
      <c r="K151" s="1120">
        <v>1.49</v>
      </c>
      <c r="L151" s="1120">
        <v>5.42</v>
      </c>
      <c r="M151" s="1120"/>
      <c r="N151" s="1120">
        <v>0.25</v>
      </c>
      <c r="O151" s="1121"/>
      <c r="P151" s="1121"/>
      <c r="Q151" s="1121"/>
      <c r="R151" s="1093"/>
      <c r="S151" s="501"/>
      <c r="T151" s="504"/>
      <c r="U151" s="504"/>
      <c r="V151" s="501"/>
      <c r="W151" s="501"/>
      <c r="X151" s="501"/>
      <c r="Y151" s="501"/>
      <c r="Z151" s="501"/>
      <c r="AA151" s="501"/>
      <c r="AB151" s="501"/>
      <c r="AC151" s="501"/>
      <c r="AD151" s="501"/>
      <c r="AE151" s="501"/>
      <c r="AF151" s="501"/>
      <c r="AG151" s="501"/>
      <c r="AH151" s="501"/>
      <c r="AI151" s="501"/>
      <c r="AJ151" s="501"/>
      <c r="AK151" s="501"/>
      <c r="AL151" s="501"/>
      <c r="AM151" s="501"/>
      <c r="AN151" s="501"/>
      <c r="AO151" s="501"/>
      <c r="AP151" s="501"/>
      <c r="AQ151" s="501"/>
      <c r="AR151" s="501"/>
      <c r="AS151" s="501"/>
      <c r="AT151" s="501"/>
      <c r="AU151" s="501"/>
      <c r="AV151" s="501"/>
      <c r="AW151" s="501"/>
      <c r="AX151" s="501"/>
      <c r="AY151" s="501"/>
      <c r="AZ151" s="501"/>
      <c r="BA151" s="501"/>
      <c r="BB151" s="501"/>
      <c r="BC151" s="501"/>
      <c r="BD151" s="501"/>
      <c r="BE151" s="501"/>
      <c r="BF151" s="501"/>
      <c r="BG151" s="501"/>
      <c r="BH151" s="501"/>
      <c r="BI151" s="501"/>
      <c r="BJ151" s="501"/>
      <c r="BK151" s="501"/>
      <c r="BL151" s="501"/>
      <c r="BM151" s="501"/>
      <c r="BN151" s="501"/>
      <c r="BO151" s="501"/>
      <c r="BP151" s="501"/>
      <c r="BQ151" s="501"/>
      <c r="BR151" s="501"/>
      <c r="BS151" s="501"/>
      <c r="BT151" s="501"/>
      <c r="BU151" s="501"/>
      <c r="BV151" s="501"/>
      <c r="BW151" s="501"/>
      <c r="BX151" s="501"/>
      <c r="BY151" s="501"/>
      <c r="BZ151" s="501"/>
      <c r="CA151" s="501"/>
      <c r="CB151" s="501"/>
      <c r="CC151" s="501"/>
      <c r="CD151" s="501"/>
      <c r="CE151" s="501"/>
      <c r="CF151" s="501"/>
      <c r="CG151" s="501"/>
      <c r="CH151" s="501"/>
      <c r="CI151" s="501"/>
      <c r="CJ151" s="501"/>
      <c r="CK151" s="501"/>
      <c r="CL151" s="501"/>
      <c r="CM151" s="501"/>
      <c r="CN151" s="501"/>
      <c r="CO151" s="501"/>
      <c r="CP151" s="501"/>
      <c r="CQ151" s="501"/>
      <c r="CR151" s="501"/>
      <c r="CS151" s="501"/>
      <c r="CT151" s="501"/>
      <c r="CU151" s="501"/>
      <c r="CV151" s="501"/>
      <c r="CW151" s="501"/>
      <c r="CX151" s="501"/>
      <c r="CY151" s="501"/>
      <c r="CZ151" s="501"/>
      <c r="DA151" s="501"/>
      <c r="DB151" s="501"/>
      <c r="DC151" s="501"/>
      <c r="DD151" s="501"/>
      <c r="DE151" s="501"/>
      <c r="DF151" s="501"/>
      <c r="DG151" s="501"/>
      <c r="DH151" s="501"/>
      <c r="DI151" s="501"/>
      <c r="DJ151" s="501"/>
      <c r="DK151" s="501"/>
      <c r="DL151" s="501"/>
      <c r="DM151" s="501"/>
      <c r="DN151" s="501"/>
      <c r="DO151" s="501"/>
      <c r="DP151" s="501"/>
      <c r="DQ151" s="501"/>
      <c r="DR151" s="501"/>
      <c r="DS151" s="501"/>
      <c r="DT151" s="501"/>
      <c r="DU151" s="501"/>
      <c r="DV151" s="501"/>
      <c r="DW151" s="501"/>
      <c r="DX151" s="501"/>
      <c r="DY151" s="501"/>
      <c r="DZ151" s="501"/>
      <c r="EA151" s="501"/>
      <c r="EB151" s="501"/>
      <c r="EC151" s="501"/>
      <c r="ED151" s="501"/>
      <c r="EE151" s="501"/>
      <c r="EF151" s="501"/>
      <c r="EG151" s="501"/>
      <c r="EH151" s="501"/>
      <c r="EI151" s="501"/>
      <c r="EJ151" s="501"/>
      <c r="EK151" s="501"/>
      <c r="EL151" s="501"/>
      <c r="EM151" s="501"/>
      <c r="EN151" s="501"/>
      <c r="EO151" s="501"/>
      <c r="EP151" s="501"/>
      <c r="EQ151" s="501"/>
      <c r="ER151" s="501"/>
      <c r="ES151" s="501"/>
      <c r="ET151" s="501"/>
      <c r="EU151" s="501"/>
      <c r="EV151" s="501"/>
      <c r="EW151" s="501"/>
      <c r="EX151" s="501"/>
      <c r="EY151" s="501"/>
      <c r="EZ151" s="501"/>
      <c r="FA151" s="501"/>
      <c r="FB151" s="501"/>
      <c r="FC151" s="501"/>
      <c r="FD151" s="501"/>
      <c r="FE151" s="501"/>
      <c r="FF151" s="501"/>
      <c r="FG151" s="501"/>
      <c r="FH151" s="501"/>
      <c r="FI151" s="501"/>
    </row>
    <row r="152" spans="1:165" ht="25.9" customHeight="1" thickBot="1" x14ac:dyDescent="0.4">
      <c r="A152" s="1582"/>
      <c r="B152" s="1118" t="s">
        <v>948</v>
      </c>
      <c r="C152" s="1124" t="s">
        <v>897</v>
      </c>
      <c r="D152" s="1119">
        <v>273.54333356891851</v>
      </c>
      <c r="E152" s="1090">
        <v>149</v>
      </c>
      <c r="F152" s="1090">
        <v>12</v>
      </c>
      <c r="G152" s="1090"/>
      <c r="H152" s="1090"/>
      <c r="I152" s="1090">
        <v>2.5</v>
      </c>
      <c r="J152" s="1090"/>
      <c r="K152" s="1120">
        <v>1.1499999999999999</v>
      </c>
      <c r="L152" s="1120">
        <v>5.42</v>
      </c>
      <c r="M152" s="1120"/>
      <c r="N152" s="1120">
        <v>0.33</v>
      </c>
      <c r="O152" s="1121"/>
      <c r="P152" s="1121"/>
      <c r="Q152" s="1121"/>
      <c r="R152" s="1093"/>
      <c r="S152" s="501"/>
      <c r="T152" s="504"/>
      <c r="U152" s="504"/>
      <c r="V152" s="501"/>
      <c r="W152" s="501"/>
      <c r="X152" s="501"/>
      <c r="Y152" s="501"/>
      <c r="Z152" s="501"/>
      <c r="AA152" s="501"/>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1"/>
      <c r="AY152" s="501"/>
      <c r="AZ152" s="501"/>
      <c r="BA152" s="501"/>
      <c r="BB152" s="501"/>
      <c r="BC152" s="501"/>
      <c r="BD152" s="501"/>
      <c r="BE152" s="501"/>
      <c r="BF152" s="501"/>
      <c r="BG152" s="501"/>
      <c r="BH152" s="501"/>
      <c r="BI152" s="501"/>
      <c r="BJ152" s="501"/>
      <c r="BK152" s="501"/>
      <c r="BL152" s="501"/>
      <c r="BM152" s="501"/>
      <c r="BN152" s="501"/>
      <c r="BO152" s="501"/>
      <c r="BP152" s="501"/>
      <c r="BQ152" s="501"/>
      <c r="BR152" s="501"/>
      <c r="BS152" s="501"/>
      <c r="BT152" s="501"/>
      <c r="BU152" s="501"/>
      <c r="BV152" s="501"/>
      <c r="BW152" s="501"/>
      <c r="BX152" s="501"/>
      <c r="BY152" s="501"/>
      <c r="BZ152" s="501"/>
      <c r="CA152" s="501"/>
      <c r="CB152" s="501"/>
      <c r="CC152" s="501"/>
      <c r="CD152" s="501"/>
      <c r="CE152" s="501"/>
      <c r="CF152" s="501"/>
      <c r="CG152" s="501"/>
      <c r="CH152" s="501"/>
      <c r="CI152" s="501"/>
      <c r="CJ152" s="501"/>
      <c r="CK152" s="501"/>
      <c r="CL152" s="501"/>
      <c r="CM152" s="501"/>
      <c r="CN152" s="501"/>
      <c r="CO152" s="501"/>
      <c r="CP152" s="501"/>
      <c r="CQ152" s="501"/>
      <c r="CR152" s="501"/>
      <c r="CS152" s="501"/>
      <c r="CT152" s="501"/>
      <c r="CU152" s="501"/>
      <c r="CV152" s="501"/>
      <c r="CW152" s="501"/>
      <c r="CX152" s="501"/>
      <c r="CY152" s="501"/>
      <c r="CZ152" s="501"/>
      <c r="DA152" s="501"/>
      <c r="DB152" s="501"/>
      <c r="DC152" s="501"/>
      <c r="DD152" s="501"/>
      <c r="DE152" s="501"/>
      <c r="DF152" s="501"/>
      <c r="DG152" s="501"/>
      <c r="DH152" s="501"/>
      <c r="DI152" s="501"/>
      <c r="DJ152" s="501"/>
      <c r="DK152" s="501"/>
      <c r="DL152" s="501"/>
      <c r="DM152" s="501"/>
      <c r="DN152" s="501"/>
      <c r="DO152" s="501"/>
      <c r="DP152" s="501"/>
      <c r="DQ152" s="501"/>
      <c r="DR152" s="501"/>
      <c r="DS152" s="501"/>
      <c r="DT152" s="501"/>
      <c r="DU152" s="501"/>
      <c r="DV152" s="501"/>
      <c r="DW152" s="501"/>
      <c r="DX152" s="501"/>
      <c r="DY152" s="501"/>
      <c r="DZ152" s="501"/>
      <c r="EA152" s="501"/>
      <c r="EB152" s="501"/>
      <c r="EC152" s="501"/>
      <c r="ED152" s="501"/>
      <c r="EE152" s="501"/>
      <c r="EF152" s="501"/>
      <c r="EG152" s="501"/>
      <c r="EH152" s="501"/>
      <c r="EI152" s="501"/>
      <c r="EJ152" s="501"/>
      <c r="EK152" s="501"/>
      <c r="EL152" s="501"/>
      <c r="EM152" s="501"/>
      <c r="EN152" s="501"/>
      <c r="EO152" s="501"/>
      <c r="EP152" s="501"/>
      <c r="EQ152" s="501"/>
      <c r="ER152" s="501"/>
      <c r="ES152" s="501"/>
      <c r="ET152" s="501"/>
      <c r="EU152" s="501"/>
      <c r="EV152" s="501"/>
      <c r="EW152" s="501"/>
      <c r="EX152" s="501"/>
      <c r="EY152" s="501"/>
      <c r="EZ152" s="501"/>
      <c r="FA152" s="501"/>
      <c r="FB152" s="501"/>
      <c r="FC152" s="501"/>
      <c r="FD152" s="501"/>
      <c r="FE152" s="501"/>
      <c r="FF152" s="501"/>
      <c r="FG152" s="501"/>
      <c r="FH152" s="501"/>
      <c r="FI152" s="501"/>
    </row>
    <row r="153" spans="1:165" ht="25.9" customHeight="1" thickBot="1" x14ac:dyDescent="0.4">
      <c r="A153" s="1582"/>
      <c r="B153" s="1118" t="s">
        <v>966</v>
      </c>
      <c r="C153" s="1124" t="s">
        <v>897</v>
      </c>
      <c r="D153" s="1119">
        <v>0</v>
      </c>
      <c r="E153" s="1090">
        <v>150</v>
      </c>
      <c r="F153" s="1090">
        <v>10</v>
      </c>
      <c r="G153" s="1090"/>
      <c r="H153" s="1090"/>
      <c r="I153" s="1090">
        <v>2.6</v>
      </c>
      <c r="J153" s="1090"/>
      <c r="K153" s="1120">
        <v>0.82</v>
      </c>
      <c r="L153" s="1120">
        <v>2.4</v>
      </c>
      <c r="M153" s="1120"/>
      <c r="N153" s="1120">
        <v>0.18</v>
      </c>
      <c r="O153" s="1121"/>
      <c r="P153" s="1121"/>
      <c r="Q153" s="1121"/>
      <c r="R153" s="1093"/>
      <c r="S153" s="501"/>
      <c r="T153" s="504"/>
      <c r="U153" s="504"/>
      <c r="V153" s="501"/>
      <c r="W153" s="501"/>
      <c r="X153" s="501"/>
      <c r="Y153" s="501"/>
      <c r="Z153" s="501"/>
      <c r="AA153" s="501"/>
      <c r="AB153" s="501"/>
      <c r="AC153" s="501"/>
      <c r="AD153" s="501"/>
      <c r="AE153" s="501"/>
      <c r="AF153" s="501"/>
      <c r="AG153" s="501"/>
      <c r="AH153" s="501"/>
      <c r="AI153" s="501"/>
      <c r="AJ153" s="501"/>
      <c r="AK153" s="501"/>
      <c r="AL153" s="501"/>
      <c r="AM153" s="501"/>
      <c r="AN153" s="501"/>
      <c r="AO153" s="501"/>
      <c r="AP153" s="501"/>
      <c r="AQ153" s="501"/>
      <c r="AR153" s="501"/>
      <c r="AS153" s="501"/>
      <c r="AT153" s="501"/>
      <c r="AU153" s="501"/>
      <c r="AV153" s="501"/>
      <c r="AW153" s="501"/>
      <c r="AX153" s="501"/>
      <c r="AY153" s="501"/>
      <c r="AZ153" s="501"/>
      <c r="BA153" s="501"/>
      <c r="BB153" s="501"/>
      <c r="BC153" s="501"/>
      <c r="BD153" s="501"/>
      <c r="BE153" s="501"/>
      <c r="BF153" s="501"/>
      <c r="BG153" s="501"/>
      <c r="BH153" s="501"/>
      <c r="BI153" s="501"/>
      <c r="BJ153" s="501"/>
      <c r="BK153" s="501"/>
      <c r="BL153" s="501"/>
      <c r="BM153" s="501"/>
      <c r="BN153" s="501"/>
      <c r="BO153" s="501"/>
      <c r="BP153" s="501"/>
      <c r="BQ153" s="501"/>
      <c r="BR153" s="501"/>
      <c r="BS153" s="501"/>
      <c r="BT153" s="501"/>
      <c r="BU153" s="501"/>
      <c r="BV153" s="501"/>
      <c r="BW153" s="501"/>
      <c r="BX153" s="501"/>
      <c r="BY153" s="501"/>
      <c r="BZ153" s="501"/>
      <c r="CA153" s="501"/>
      <c r="CB153" s="501"/>
      <c r="CC153" s="501"/>
      <c r="CD153" s="501"/>
      <c r="CE153" s="501"/>
      <c r="CF153" s="501"/>
      <c r="CG153" s="501"/>
      <c r="CH153" s="501"/>
      <c r="CI153" s="501"/>
      <c r="CJ153" s="501"/>
      <c r="CK153" s="501"/>
      <c r="CL153" s="501"/>
      <c r="CM153" s="501"/>
      <c r="CN153" s="501"/>
      <c r="CO153" s="501"/>
      <c r="CP153" s="501"/>
      <c r="CQ153" s="501"/>
      <c r="CR153" s="501"/>
      <c r="CS153" s="501"/>
      <c r="CT153" s="501"/>
      <c r="CU153" s="501"/>
      <c r="CV153" s="501"/>
      <c r="CW153" s="501"/>
      <c r="CX153" s="501"/>
      <c r="CY153" s="501"/>
      <c r="CZ153" s="501"/>
      <c r="DA153" s="501"/>
      <c r="DB153" s="501"/>
      <c r="DC153" s="501"/>
      <c r="DD153" s="501"/>
      <c r="DE153" s="501"/>
      <c r="DF153" s="501"/>
      <c r="DG153" s="501"/>
      <c r="DH153" s="501"/>
      <c r="DI153" s="501"/>
      <c r="DJ153" s="501"/>
      <c r="DK153" s="501"/>
      <c r="DL153" s="501"/>
      <c r="DM153" s="501"/>
      <c r="DN153" s="501"/>
      <c r="DO153" s="501"/>
      <c r="DP153" s="501"/>
      <c r="DQ153" s="501"/>
      <c r="DR153" s="501"/>
      <c r="DS153" s="501"/>
      <c r="DT153" s="501"/>
      <c r="DU153" s="501"/>
      <c r="DV153" s="501"/>
      <c r="DW153" s="501"/>
      <c r="DX153" s="501"/>
      <c r="DY153" s="501"/>
      <c r="DZ153" s="501"/>
      <c r="EA153" s="501"/>
      <c r="EB153" s="501"/>
      <c r="EC153" s="501"/>
      <c r="ED153" s="501"/>
      <c r="EE153" s="501"/>
      <c r="EF153" s="501"/>
      <c r="EG153" s="501"/>
      <c r="EH153" s="501"/>
      <c r="EI153" s="501"/>
      <c r="EJ153" s="501"/>
      <c r="EK153" s="501"/>
      <c r="EL153" s="501"/>
      <c r="EM153" s="501"/>
      <c r="EN153" s="501"/>
      <c r="EO153" s="501"/>
      <c r="EP153" s="501"/>
      <c r="EQ153" s="501"/>
      <c r="ER153" s="501"/>
      <c r="ES153" s="501"/>
      <c r="ET153" s="501"/>
      <c r="EU153" s="501"/>
      <c r="EV153" s="501"/>
      <c r="EW153" s="501"/>
      <c r="EX153" s="501"/>
      <c r="EY153" s="501"/>
      <c r="EZ153" s="501"/>
      <c r="FA153" s="501"/>
      <c r="FB153" s="501"/>
      <c r="FC153" s="501"/>
      <c r="FD153" s="501"/>
      <c r="FE153" s="501"/>
      <c r="FF153" s="501"/>
      <c r="FG153" s="501"/>
      <c r="FH153" s="501"/>
      <c r="FI153" s="501"/>
    </row>
    <row r="154" spans="1:165" ht="25.9" customHeight="1" thickBot="1" x14ac:dyDescent="0.4">
      <c r="A154" s="1582"/>
      <c r="B154" s="1118" t="s">
        <v>967</v>
      </c>
      <c r="C154" s="1124" t="s">
        <v>897</v>
      </c>
      <c r="D154" s="1119">
        <v>10.199265153858953</v>
      </c>
      <c r="E154" s="1090">
        <v>151</v>
      </c>
      <c r="F154" s="1090">
        <v>10</v>
      </c>
      <c r="G154" s="1090"/>
      <c r="H154" s="1090"/>
      <c r="I154" s="1090">
        <v>2.6</v>
      </c>
      <c r="J154" s="1090"/>
      <c r="K154" s="1120">
        <v>0.82</v>
      </c>
      <c r="L154" s="1120">
        <v>2.4</v>
      </c>
      <c r="M154" s="1120"/>
      <c r="N154" s="1120">
        <v>0.18</v>
      </c>
      <c r="O154" s="1121"/>
      <c r="P154" s="1121"/>
      <c r="Q154" s="1121"/>
      <c r="R154" s="1093"/>
      <c r="S154" s="501"/>
      <c r="T154" s="504"/>
      <c r="U154" s="504"/>
      <c r="V154" s="501"/>
      <c r="W154" s="501"/>
      <c r="X154" s="501"/>
      <c r="Y154" s="501"/>
      <c r="Z154" s="501"/>
      <c r="AA154" s="501"/>
      <c r="AB154" s="501"/>
      <c r="AC154" s="501"/>
      <c r="AD154" s="501"/>
      <c r="AE154" s="501"/>
      <c r="AF154" s="501"/>
      <c r="AG154" s="501"/>
      <c r="AH154" s="501"/>
      <c r="AI154" s="501"/>
      <c r="AJ154" s="501"/>
      <c r="AK154" s="501"/>
      <c r="AL154" s="501"/>
      <c r="AM154" s="501"/>
      <c r="AN154" s="501"/>
      <c r="AO154" s="501"/>
      <c r="AP154" s="501"/>
      <c r="AQ154" s="501"/>
      <c r="AR154" s="501"/>
      <c r="AS154" s="501"/>
      <c r="AT154" s="501"/>
      <c r="AU154" s="501"/>
      <c r="AV154" s="501"/>
      <c r="AW154" s="501"/>
      <c r="AX154" s="501"/>
      <c r="AY154" s="501"/>
      <c r="AZ154" s="501"/>
      <c r="BA154" s="501"/>
      <c r="BB154" s="501"/>
      <c r="BC154" s="501"/>
      <c r="BD154" s="501"/>
      <c r="BE154" s="501"/>
      <c r="BF154" s="501"/>
      <c r="BG154" s="501"/>
      <c r="BH154" s="501"/>
      <c r="BI154" s="501"/>
      <c r="BJ154" s="501"/>
      <c r="BK154" s="501"/>
      <c r="BL154" s="501"/>
      <c r="BM154" s="501"/>
      <c r="BN154" s="501"/>
      <c r="BO154" s="501"/>
      <c r="BP154" s="501"/>
      <c r="BQ154" s="501"/>
      <c r="BR154" s="501"/>
      <c r="BS154" s="501"/>
      <c r="BT154" s="501"/>
      <c r="BU154" s="501"/>
      <c r="BV154" s="501"/>
      <c r="BW154" s="501"/>
      <c r="BX154" s="501"/>
      <c r="BY154" s="501"/>
      <c r="BZ154" s="501"/>
      <c r="CA154" s="501"/>
      <c r="CB154" s="501"/>
      <c r="CC154" s="501"/>
      <c r="CD154" s="501"/>
      <c r="CE154" s="501"/>
      <c r="CF154" s="501"/>
      <c r="CG154" s="501"/>
      <c r="CH154" s="501"/>
      <c r="CI154" s="501"/>
      <c r="CJ154" s="501"/>
      <c r="CK154" s="501"/>
      <c r="CL154" s="501"/>
      <c r="CM154" s="501"/>
      <c r="CN154" s="501"/>
      <c r="CO154" s="501"/>
      <c r="CP154" s="501"/>
      <c r="CQ154" s="501"/>
      <c r="CR154" s="501"/>
      <c r="CS154" s="501"/>
      <c r="CT154" s="501"/>
      <c r="CU154" s="501"/>
      <c r="CV154" s="501"/>
      <c r="CW154" s="501"/>
      <c r="CX154" s="501"/>
      <c r="CY154" s="501"/>
      <c r="CZ154" s="501"/>
      <c r="DA154" s="501"/>
      <c r="DB154" s="501"/>
      <c r="DC154" s="501"/>
      <c r="DD154" s="501"/>
      <c r="DE154" s="501"/>
      <c r="DF154" s="501"/>
      <c r="DG154" s="501"/>
      <c r="DH154" s="501"/>
      <c r="DI154" s="501"/>
      <c r="DJ154" s="501"/>
      <c r="DK154" s="501"/>
      <c r="DL154" s="501"/>
      <c r="DM154" s="501"/>
      <c r="DN154" s="501"/>
      <c r="DO154" s="501"/>
      <c r="DP154" s="501"/>
      <c r="DQ154" s="501"/>
      <c r="DR154" s="501"/>
      <c r="DS154" s="501"/>
      <c r="DT154" s="501"/>
      <c r="DU154" s="501"/>
      <c r="DV154" s="501"/>
      <c r="DW154" s="501"/>
      <c r="DX154" s="501"/>
      <c r="DY154" s="501"/>
      <c r="DZ154" s="501"/>
      <c r="EA154" s="501"/>
      <c r="EB154" s="501"/>
      <c r="EC154" s="501"/>
      <c r="ED154" s="501"/>
      <c r="EE154" s="501"/>
      <c r="EF154" s="501"/>
      <c r="EG154" s="501"/>
      <c r="EH154" s="501"/>
      <c r="EI154" s="501"/>
      <c r="EJ154" s="501"/>
      <c r="EK154" s="501"/>
      <c r="EL154" s="501"/>
      <c r="EM154" s="501"/>
      <c r="EN154" s="501"/>
      <c r="EO154" s="501"/>
      <c r="EP154" s="501"/>
      <c r="EQ154" s="501"/>
      <c r="ER154" s="501"/>
      <c r="ES154" s="501"/>
      <c r="ET154" s="501"/>
      <c r="EU154" s="501"/>
      <c r="EV154" s="501"/>
      <c r="EW154" s="501"/>
      <c r="EX154" s="501"/>
      <c r="EY154" s="501"/>
      <c r="EZ154" s="501"/>
      <c r="FA154" s="501"/>
      <c r="FB154" s="501"/>
      <c r="FC154" s="501"/>
      <c r="FD154" s="501"/>
      <c r="FE154" s="501"/>
      <c r="FF154" s="501"/>
      <c r="FG154" s="501"/>
      <c r="FH154" s="501"/>
      <c r="FI154" s="501"/>
    </row>
    <row r="155" spans="1:165" ht="25.9" customHeight="1" thickBot="1" x14ac:dyDescent="0.4">
      <c r="A155" s="1582"/>
      <c r="B155" s="1118" t="s">
        <v>968</v>
      </c>
      <c r="C155" s="1124" t="s">
        <v>897</v>
      </c>
      <c r="D155" s="1119">
        <v>40.797060615435811</v>
      </c>
      <c r="E155" s="1090">
        <v>152</v>
      </c>
      <c r="F155" s="1090">
        <v>10</v>
      </c>
      <c r="G155" s="1090"/>
      <c r="H155" s="1090"/>
      <c r="I155" s="1090">
        <v>2.6</v>
      </c>
      <c r="J155" s="1090"/>
      <c r="K155" s="1120">
        <v>0.82</v>
      </c>
      <c r="L155" s="1120">
        <v>2.4</v>
      </c>
      <c r="M155" s="1120"/>
      <c r="N155" s="1120">
        <v>0.18</v>
      </c>
      <c r="O155" s="1121"/>
      <c r="P155" s="1121"/>
      <c r="Q155" s="1121"/>
      <c r="R155" s="1093"/>
      <c r="S155" s="501"/>
      <c r="T155" s="504"/>
      <c r="U155" s="504"/>
      <c r="V155" s="501"/>
      <c r="W155" s="501"/>
      <c r="X155" s="501"/>
      <c r="Y155" s="501"/>
      <c r="Z155" s="501"/>
      <c r="AA155" s="501"/>
      <c r="AB155" s="501"/>
      <c r="AC155" s="501"/>
      <c r="AD155" s="501"/>
      <c r="AE155" s="501"/>
      <c r="AF155" s="501"/>
      <c r="AG155" s="501"/>
      <c r="AH155" s="501"/>
      <c r="AI155" s="501"/>
      <c r="AJ155" s="501"/>
      <c r="AK155" s="501"/>
      <c r="AL155" s="501"/>
      <c r="AM155" s="501"/>
      <c r="AN155" s="501"/>
      <c r="AO155" s="501"/>
      <c r="AP155" s="501"/>
      <c r="AQ155" s="501"/>
      <c r="AR155" s="501"/>
      <c r="AS155" s="501"/>
      <c r="AT155" s="501"/>
      <c r="AU155" s="501"/>
      <c r="AV155" s="501"/>
      <c r="AW155" s="501"/>
      <c r="AX155" s="501"/>
      <c r="AY155" s="501"/>
      <c r="AZ155" s="501"/>
      <c r="BA155" s="501"/>
      <c r="BB155" s="501"/>
      <c r="BC155" s="501"/>
      <c r="BD155" s="501"/>
      <c r="BE155" s="501"/>
      <c r="BF155" s="501"/>
      <c r="BG155" s="501"/>
      <c r="BH155" s="501"/>
      <c r="BI155" s="501"/>
      <c r="BJ155" s="501"/>
      <c r="BK155" s="501"/>
      <c r="BL155" s="501"/>
      <c r="BM155" s="501"/>
      <c r="BN155" s="501"/>
      <c r="BO155" s="501"/>
      <c r="BP155" s="501"/>
      <c r="BQ155" s="501"/>
      <c r="BR155" s="501"/>
      <c r="BS155" s="501"/>
      <c r="BT155" s="501"/>
      <c r="BU155" s="501"/>
      <c r="BV155" s="501"/>
      <c r="BW155" s="501"/>
      <c r="BX155" s="501"/>
      <c r="BY155" s="501"/>
      <c r="BZ155" s="501"/>
      <c r="CA155" s="501"/>
      <c r="CB155" s="501"/>
      <c r="CC155" s="501"/>
      <c r="CD155" s="501"/>
      <c r="CE155" s="501"/>
      <c r="CF155" s="501"/>
      <c r="CG155" s="501"/>
      <c r="CH155" s="501"/>
      <c r="CI155" s="501"/>
      <c r="CJ155" s="501"/>
      <c r="CK155" s="501"/>
      <c r="CL155" s="501"/>
      <c r="CM155" s="501"/>
      <c r="CN155" s="501"/>
      <c r="CO155" s="501"/>
      <c r="CP155" s="501"/>
      <c r="CQ155" s="501"/>
      <c r="CR155" s="501"/>
      <c r="CS155" s="501"/>
      <c r="CT155" s="501"/>
      <c r="CU155" s="501"/>
      <c r="CV155" s="501"/>
      <c r="CW155" s="501"/>
      <c r="CX155" s="501"/>
      <c r="CY155" s="501"/>
      <c r="CZ155" s="501"/>
      <c r="DA155" s="501"/>
      <c r="DB155" s="501"/>
      <c r="DC155" s="501"/>
      <c r="DD155" s="501"/>
      <c r="DE155" s="501"/>
      <c r="DF155" s="501"/>
      <c r="DG155" s="501"/>
      <c r="DH155" s="501"/>
      <c r="DI155" s="501"/>
      <c r="DJ155" s="501"/>
      <c r="DK155" s="501"/>
      <c r="DL155" s="501"/>
      <c r="DM155" s="501"/>
      <c r="DN155" s="501"/>
      <c r="DO155" s="501"/>
      <c r="DP155" s="501"/>
      <c r="DQ155" s="501"/>
      <c r="DR155" s="501"/>
      <c r="DS155" s="501"/>
      <c r="DT155" s="501"/>
      <c r="DU155" s="501"/>
      <c r="DV155" s="501"/>
      <c r="DW155" s="501"/>
      <c r="DX155" s="501"/>
      <c r="DY155" s="501"/>
      <c r="DZ155" s="501"/>
      <c r="EA155" s="501"/>
      <c r="EB155" s="501"/>
      <c r="EC155" s="501"/>
      <c r="ED155" s="501"/>
      <c r="EE155" s="501"/>
      <c r="EF155" s="501"/>
      <c r="EG155" s="501"/>
      <c r="EH155" s="501"/>
      <c r="EI155" s="501"/>
      <c r="EJ155" s="501"/>
      <c r="EK155" s="501"/>
      <c r="EL155" s="501"/>
      <c r="EM155" s="501"/>
      <c r="EN155" s="501"/>
      <c r="EO155" s="501"/>
      <c r="EP155" s="501"/>
      <c r="EQ155" s="501"/>
      <c r="ER155" s="501"/>
      <c r="ES155" s="501"/>
      <c r="ET155" s="501"/>
      <c r="EU155" s="501"/>
      <c r="EV155" s="501"/>
      <c r="EW155" s="501"/>
      <c r="EX155" s="501"/>
      <c r="EY155" s="501"/>
      <c r="EZ155" s="501"/>
      <c r="FA155" s="501"/>
      <c r="FB155" s="501"/>
      <c r="FC155" s="501"/>
      <c r="FD155" s="501"/>
      <c r="FE155" s="501"/>
      <c r="FF155" s="501"/>
      <c r="FG155" s="501"/>
      <c r="FH155" s="501"/>
      <c r="FI155" s="501"/>
    </row>
    <row r="156" spans="1:165" ht="25.9" customHeight="1" thickBot="1" x14ac:dyDescent="0.4">
      <c r="A156" s="1582"/>
      <c r="B156" s="1118" t="s">
        <v>969</v>
      </c>
      <c r="C156" s="1124" t="s">
        <v>897</v>
      </c>
      <c r="D156" s="1119">
        <v>48.680012745184705</v>
      </c>
      <c r="E156" s="1090">
        <v>153</v>
      </c>
      <c r="F156" s="1090">
        <v>10</v>
      </c>
      <c r="G156" s="1090"/>
      <c r="H156" s="1090"/>
      <c r="I156" s="1090">
        <v>2.6</v>
      </c>
      <c r="J156" s="1090"/>
      <c r="K156" s="1120">
        <v>0.82</v>
      </c>
      <c r="L156" s="1120">
        <v>2.4</v>
      </c>
      <c r="M156" s="1120"/>
      <c r="N156" s="1120">
        <v>0.18</v>
      </c>
      <c r="O156" s="1121"/>
      <c r="P156" s="1121"/>
      <c r="Q156" s="1121"/>
      <c r="R156" s="1093"/>
      <c r="S156" s="501"/>
      <c r="T156" s="504"/>
      <c r="U156" s="504"/>
      <c r="V156" s="501"/>
      <c r="W156" s="501"/>
      <c r="X156" s="501"/>
      <c r="Y156" s="501"/>
      <c r="Z156" s="501"/>
      <c r="AA156" s="501"/>
      <c r="AB156" s="501"/>
      <c r="AC156" s="501"/>
      <c r="AD156" s="501"/>
      <c r="AE156" s="501"/>
      <c r="AF156" s="501"/>
      <c r="AG156" s="501"/>
      <c r="AH156" s="501"/>
      <c r="AI156" s="501"/>
      <c r="AJ156" s="501"/>
      <c r="AK156" s="501"/>
      <c r="AL156" s="501"/>
      <c r="AM156" s="501"/>
      <c r="AN156" s="501"/>
      <c r="AO156" s="501"/>
      <c r="AP156" s="501"/>
      <c r="AQ156" s="501"/>
      <c r="AR156" s="501"/>
      <c r="AS156" s="501"/>
      <c r="AT156" s="501"/>
      <c r="AU156" s="501"/>
      <c r="AV156" s="501"/>
      <c r="AW156" s="501"/>
      <c r="AX156" s="501"/>
      <c r="AY156" s="501"/>
      <c r="AZ156" s="501"/>
      <c r="BA156" s="501"/>
      <c r="BB156" s="501"/>
      <c r="BC156" s="501"/>
      <c r="BD156" s="501"/>
      <c r="BE156" s="501"/>
      <c r="BF156" s="501"/>
      <c r="BG156" s="501"/>
      <c r="BH156" s="501"/>
      <c r="BI156" s="501"/>
      <c r="BJ156" s="501"/>
      <c r="BK156" s="501"/>
      <c r="BL156" s="501"/>
      <c r="BM156" s="501"/>
      <c r="BN156" s="501"/>
      <c r="BO156" s="501"/>
      <c r="BP156" s="501"/>
      <c r="BQ156" s="501"/>
      <c r="BR156" s="501"/>
      <c r="BS156" s="501"/>
      <c r="BT156" s="501"/>
      <c r="BU156" s="501"/>
      <c r="BV156" s="501"/>
      <c r="BW156" s="501"/>
      <c r="BX156" s="501"/>
      <c r="BY156" s="501"/>
      <c r="BZ156" s="501"/>
      <c r="CA156" s="501"/>
      <c r="CB156" s="501"/>
      <c r="CC156" s="501"/>
      <c r="CD156" s="501"/>
      <c r="CE156" s="501"/>
      <c r="CF156" s="501"/>
      <c r="CG156" s="501"/>
      <c r="CH156" s="501"/>
      <c r="CI156" s="501"/>
      <c r="CJ156" s="501"/>
      <c r="CK156" s="501"/>
      <c r="CL156" s="501"/>
      <c r="CM156" s="501"/>
      <c r="CN156" s="501"/>
      <c r="CO156" s="501"/>
      <c r="CP156" s="501"/>
      <c r="CQ156" s="501"/>
      <c r="CR156" s="501"/>
      <c r="CS156" s="501"/>
      <c r="CT156" s="501"/>
      <c r="CU156" s="501"/>
      <c r="CV156" s="501"/>
      <c r="CW156" s="501"/>
      <c r="CX156" s="501"/>
      <c r="CY156" s="501"/>
      <c r="CZ156" s="501"/>
      <c r="DA156" s="501"/>
      <c r="DB156" s="501"/>
      <c r="DC156" s="501"/>
      <c r="DD156" s="501"/>
      <c r="DE156" s="501"/>
      <c r="DF156" s="501"/>
      <c r="DG156" s="501"/>
      <c r="DH156" s="501"/>
      <c r="DI156" s="501"/>
      <c r="DJ156" s="501"/>
      <c r="DK156" s="501"/>
      <c r="DL156" s="501"/>
      <c r="DM156" s="501"/>
      <c r="DN156" s="501"/>
      <c r="DO156" s="501"/>
      <c r="DP156" s="501"/>
      <c r="DQ156" s="501"/>
      <c r="DR156" s="501"/>
      <c r="DS156" s="501"/>
      <c r="DT156" s="501"/>
      <c r="DU156" s="501"/>
      <c r="DV156" s="501"/>
      <c r="DW156" s="501"/>
      <c r="DX156" s="501"/>
      <c r="DY156" s="501"/>
      <c r="DZ156" s="501"/>
      <c r="EA156" s="501"/>
      <c r="EB156" s="501"/>
      <c r="EC156" s="501"/>
      <c r="ED156" s="501"/>
      <c r="EE156" s="501"/>
      <c r="EF156" s="501"/>
      <c r="EG156" s="501"/>
      <c r="EH156" s="501"/>
      <c r="EI156" s="501"/>
      <c r="EJ156" s="501"/>
      <c r="EK156" s="501"/>
      <c r="EL156" s="501"/>
      <c r="EM156" s="501"/>
      <c r="EN156" s="501"/>
      <c r="EO156" s="501"/>
      <c r="EP156" s="501"/>
      <c r="EQ156" s="501"/>
      <c r="ER156" s="501"/>
      <c r="ES156" s="501"/>
      <c r="ET156" s="501"/>
      <c r="EU156" s="501"/>
      <c r="EV156" s="501"/>
      <c r="EW156" s="501"/>
      <c r="EX156" s="501"/>
      <c r="EY156" s="501"/>
      <c r="EZ156" s="501"/>
      <c r="FA156" s="501"/>
      <c r="FB156" s="501"/>
      <c r="FC156" s="501"/>
      <c r="FD156" s="501"/>
      <c r="FE156" s="501"/>
      <c r="FF156" s="501"/>
      <c r="FG156" s="501"/>
      <c r="FH156" s="501"/>
      <c r="FI156" s="501"/>
    </row>
    <row r="157" spans="1:165" ht="25.9" customHeight="1" thickBot="1" x14ac:dyDescent="0.4">
      <c r="A157" s="1582"/>
      <c r="B157" s="1118" t="s">
        <v>951</v>
      </c>
      <c r="C157" s="1124" t="s">
        <v>897</v>
      </c>
      <c r="D157" s="1119">
        <v>50.996325769294756</v>
      </c>
      <c r="E157" s="1090">
        <v>154</v>
      </c>
      <c r="F157" s="1090">
        <v>8</v>
      </c>
      <c r="G157" s="1090"/>
      <c r="H157" s="1090"/>
      <c r="I157" s="1090">
        <v>4.5</v>
      </c>
      <c r="J157" s="1090"/>
      <c r="K157" s="1120">
        <v>1.1499999999999999</v>
      </c>
      <c r="L157" s="1120">
        <v>6.62</v>
      </c>
      <c r="M157" s="1120"/>
      <c r="N157" s="1120">
        <v>0.83</v>
      </c>
      <c r="O157" s="1121"/>
      <c r="P157" s="1121"/>
      <c r="Q157" s="1121"/>
      <c r="R157" s="1093"/>
      <c r="S157" s="501"/>
      <c r="T157" s="504"/>
      <c r="U157" s="504"/>
      <c r="V157" s="501"/>
      <c r="W157" s="501"/>
      <c r="X157" s="501"/>
      <c r="Y157" s="501"/>
      <c r="Z157" s="501"/>
      <c r="AA157" s="501"/>
      <c r="AB157" s="501"/>
      <c r="AC157" s="501"/>
      <c r="AD157" s="501"/>
      <c r="AE157" s="501"/>
      <c r="AF157" s="501"/>
      <c r="AG157" s="501"/>
      <c r="AH157" s="501"/>
      <c r="AI157" s="501"/>
      <c r="AJ157" s="501"/>
      <c r="AK157" s="501"/>
      <c r="AL157" s="501"/>
      <c r="AM157" s="501"/>
      <c r="AN157" s="501"/>
      <c r="AO157" s="501"/>
      <c r="AP157" s="501"/>
      <c r="AQ157" s="501"/>
      <c r="AR157" s="501"/>
      <c r="AS157" s="501"/>
      <c r="AT157" s="501"/>
      <c r="AU157" s="501"/>
      <c r="AV157" s="501"/>
      <c r="AW157" s="501"/>
      <c r="AX157" s="501"/>
      <c r="AY157" s="501"/>
      <c r="AZ157" s="501"/>
      <c r="BA157" s="501"/>
      <c r="BB157" s="501"/>
      <c r="BC157" s="501"/>
      <c r="BD157" s="501"/>
      <c r="BE157" s="501"/>
      <c r="BF157" s="501"/>
      <c r="BG157" s="501"/>
      <c r="BH157" s="501"/>
      <c r="BI157" s="501"/>
      <c r="BJ157" s="501"/>
      <c r="BK157" s="501"/>
      <c r="BL157" s="501"/>
      <c r="BM157" s="501"/>
      <c r="BN157" s="501"/>
      <c r="BO157" s="501"/>
      <c r="BP157" s="501"/>
      <c r="BQ157" s="501"/>
      <c r="BR157" s="501"/>
      <c r="BS157" s="501"/>
      <c r="BT157" s="501"/>
      <c r="BU157" s="501"/>
      <c r="BV157" s="501"/>
      <c r="BW157" s="501"/>
      <c r="BX157" s="501"/>
      <c r="BY157" s="501"/>
      <c r="BZ157" s="501"/>
      <c r="CA157" s="501"/>
      <c r="CB157" s="501"/>
      <c r="CC157" s="501"/>
      <c r="CD157" s="501"/>
      <c r="CE157" s="501"/>
      <c r="CF157" s="501"/>
      <c r="CG157" s="501"/>
      <c r="CH157" s="501"/>
      <c r="CI157" s="501"/>
      <c r="CJ157" s="501"/>
      <c r="CK157" s="501"/>
      <c r="CL157" s="501"/>
      <c r="CM157" s="501"/>
      <c r="CN157" s="501"/>
      <c r="CO157" s="501"/>
      <c r="CP157" s="501"/>
      <c r="CQ157" s="501"/>
      <c r="CR157" s="501"/>
      <c r="CS157" s="501"/>
      <c r="CT157" s="501"/>
      <c r="CU157" s="501"/>
      <c r="CV157" s="501"/>
      <c r="CW157" s="501"/>
      <c r="CX157" s="501"/>
      <c r="CY157" s="501"/>
      <c r="CZ157" s="501"/>
      <c r="DA157" s="501"/>
      <c r="DB157" s="501"/>
      <c r="DC157" s="501"/>
      <c r="DD157" s="501"/>
      <c r="DE157" s="501"/>
      <c r="DF157" s="501"/>
      <c r="DG157" s="501"/>
      <c r="DH157" s="501"/>
      <c r="DI157" s="501"/>
      <c r="DJ157" s="501"/>
      <c r="DK157" s="501"/>
      <c r="DL157" s="501"/>
      <c r="DM157" s="501"/>
      <c r="DN157" s="501"/>
      <c r="DO157" s="501"/>
      <c r="DP157" s="501"/>
      <c r="DQ157" s="501"/>
      <c r="DR157" s="501"/>
      <c r="DS157" s="501"/>
      <c r="DT157" s="501"/>
      <c r="DU157" s="501"/>
      <c r="DV157" s="501"/>
      <c r="DW157" s="501"/>
      <c r="DX157" s="501"/>
      <c r="DY157" s="501"/>
      <c r="DZ157" s="501"/>
      <c r="EA157" s="501"/>
      <c r="EB157" s="501"/>
      <c r="EC157" s="501"/>
      <c r="ED157" s="501"/>
      <c r="EE157" s="501"/>
      <c r="EF157" s="501"/>
      <c r="EG157" s="501"/>
      <c r="EH157" s="501"/>
      <c r="EI157" s="501"/>
      <c r="EJ157" s="501"/>
      <c r="EK157" s="501"/>
      <c r="EL157" s="501"/>
      <c r="EM157" s="501"/>
      <c r="EN157" s="501"/>
      <c r="EO157" s="501"/>
      <c r="EP157" s="501"/>
      <c r="EQ157" s="501"/>
      <c r="ER157" s="501"/>
      <c r="ES157" s="501"/>
      <c r="ET157" s="501"/>
      <c r="EU157" s="501"/>
      <c r="EV157" s="501"/>
      <c r="EW157" s="501"/>
      <c r="EX157" s="501"/>
      <c r="EY157" s="501"/>
      <c r="EZ157" s="501"/>
      <c r="FA157" s="501"/>
      <c r="FB157" s="501"/>
      <c r="FC157" s="501"/>
      <c r="FD157" s="501"/>
      <c r="FE157" s="501"/>
      <c r="FF157" s="501"/>
      <c r="FG157" s="501"/>
      <c r="FH157" s="501"/>
      <c r="FI157" s="501"/>
    </row>
    <row r="158" spans="1:165" ht="25.9" customHeight="1" thickBot="1" x14ac:dyDescent="0.4">
      <c r="A158" s="1582"/>
      <c r="B158" s="1118" t="s">
        <v>952</v>
      </c>
      <c r="C158" s="1124" t="s">
        <v>897</v>
      </c>
      <c r="D158" s="1119">
        <v>145.1056663476075</v>
      </c>
      <c r="E158" s="1090">
        <v>155</v>
      </c>
      <c r="F158" s="1090">
        <v>8</v>
      </c>
      <c r="G158" s="1090"/>
      <c r="H158" s="1090"/>
      <c r="I158" s="1090">
        <v>3.6</v>
      </c>
      <c r="J158" s="1090"/>
      <c r="K158" s="1120">
        <v>1.1499999999999999</v>
      </c>
      <c r="L158" s="1120">
        <v>6.62</v>
      </c>
      <c r="M158" s="1120"/>
      <c r="N158" s="1120">
        <v>0.83</v>
      </c>
      <c r="O158" s="1121"/>
      <c r="P158" s="1121"/>
      <c r="Q158" s="1121"/>
      <c r="R158" s="1093"/>
      <c r="S158" s="501"/>
      <c r="T158" s="504"/>
      <c r="U158" s="504"/>
      <c r="V158" s="501"/>
      <c r="W158" s="501"/>
      <c r="X158" s="501"/>
      <c r="Y158" s="501"/>
      <c r="Z158" s="501"/>
      <c r="AA158" s="501"/>
      <c r="AB158" s="501"/>
      <c r="AC158" s="501"/>
      <c r="AD158" s="501"/>
      <c r="AE158" s="501"/>
      <c r="AF158" s="501"/>
      <c r="AG158" s="501"/>
      <c r="AH158" s="501"/>
      <c r="AI158" s="501"/>
      <c r="AJ158" s="501"/>
      <c r="AK158" s="501"/>
      <c r="AL158" s="501"/>
      <c r="AM158" s="501"/>
      <c r="AN158" s="501"/>
      <c r="AO158" s="501"/>
      <c r="AP158" s="501"/>
      <c r="AQ158" s="501"/>
      <c r="AR158" s="501"/>
      <c r="AS158" s="501"/>
      <c r="AT158" s="501"/>
      <c r="AU158" s="501"/>
      <c r="AV158" s="501"/>
      <c r="AW158" s="501"/>
      <c r="AX158" s="501"/>
      <c r="AY158" s="501"/>
      <c r="AZ158" s="501"/>
      <c r="BA158" s="501"/>
      <c r="BB158" s="501"/>
      <c r="BC158" s="501"/>
      <c r="BD158" s="501"/>
      <c r="BE158" s="501"/>
      <c r="BF158" s="501"/>
      <c r="BG158" s="501"/>
      <c r="BH158" s="501"/>
      <c r="BI158" s="501"/>
      <c r="BJ158" s="501"/>
      <c r="BK158" s="501"/>
      <c r="BL158" s="501"/>
      <c r="BM158" s="501"/>
      <c r="BN158" s="501"/>
      <c r="BO158" s="501"/>
      <c r="BP158" s="501"/>
      <c r="BQ158" s="501"/>
      <c r="BR158" s="501"/>
      <c r="BS158" s="501"/>
      <c r="BT158" s="501"/>
      <c r="BU158" s="501"/>
      <c r="BV158" s="501"/>
      <c r="BW158" s="501"/>
      <c r="BX158" s="501"/>
      <c r="BY158" s="501"/>
      <c r="BZ158" s="501"/>
      <c r="CA158" s="501"/>
      <c r="CB158" s="501"/>
      <c r="CC158" s="501"/>
      <c r="CD158" s="501"/>
      <c r="CE158" s="501"/>
      <c r="CF158" s="501"/>
      <c r="CG158" s="501"/>
      <c r="CH158" s="501"/>
      <c r="CI158" s="501"/>
      <c r="CJ158" s="501"/>
      <c r="CK158" s="501"/>
      <c r="CL158" s="501"/>
      <c r="CM158" s="501"/>
      <c r="CN158" s="501"/>
      <c r="CO158" s="501"/>
      <c r="CP158" s="501"/>
      <c r="CQ158" s="501"/>
      <c r="CR158" s="501"/>
      <c r="CS158" s="501"/>
      <c r="CT158" s="501"/>
      <c r="CU158" s="501"/>
      <c r="CV158" s="501"/>
      <c r="CW158" s="501"/>
      <c r="CX158" s="501"/>
      <c r="CY158" s="501"/>
      <c r="CZ158" s="501"/>
      <c r="DA158" s="501"/>
      <c r="DB158" s="501"/>
      <c r="DC158" s="501"/>
      <c r="DD158" s="501"/>
      <c r="DE158" s="501"/>
      <c r="DF158" s="501"/>
      <c r="DG158" s="501"/>
      <c r="DH158" s="501"/>
      <c r="DI158" s="501"/>
      <c r="DJ158" s="501"/>
      <c r="DK158" s="501"/>
      <c r="DL158" s="501"/>
      <c r="DM158" s="501"/>
      <c r="DN158" s="501"/>
      <c r="DO158" s="501"/>
      <c r="DP158" s="501"/>
      <c r="DQ158" s="501"/>
      <c r="DR158" s="501"/>
      <c r="DS158" s="501"/>
      <c r="DT158" s="501"/>
      <c r="DU158" s="501"/>
      <c r="DV158" s="501"/>
      <c r="DW158" s="501"/>
      <c r="DX158" s="501"/>
      <c r="DY158" s="501"/>
      <c r="DZ158" s="501"/>
      <c r="EA158" s="501"/>
      <c r="EB158" s="501"/>
      <c r="EC158" s="501"/>
      <c r="ED158" s="501"/>
      <c r="EE158" s="501"/>
      <c r="EF158" s="501"/>
      <c r="EG158" s="501"/>
      <c r="EH158" s="501"/>
      <c r="EI158" s="501"/>
      <c r="EJ158" s="501"/>
      <c r="EK158" s="501"/>
      <c r="EL158" s="501"/>
      <c r="EM158" s="501"/>
      <c r="EN158" s="501"/>
      <c r="EO158" s="501"/>
      <c r="EP158" s="501"/>
      <c r="EQ158" s="501"/>
      <c r="ER158" s="501"/>
      <c r="ES158" s="501"/>
      <c r="ET158" s="501"/>
      <c r="EU158" s="501"/>
      <c r="EV158" s="501"/>
      <c r="EW158" s="501"/>
      <c r="EX158" s="501"/>
      <c r="EY158" s="501"/>
      <c r="EZ158" s="501"/>
      <c r="FA158" s="501"/>
      <c r="FB158" s="501"/>
      <c r="FC158" s="501"/>
      <c r="FD158" s="501"/>
      <c r="FE158" s="501"/>
      <c r="FF158" s="501"/>
      <c r="FG158" s="501"/>
      <c r="FH158" s="501"/>
      <c r="FI158" s="501"/>
    </row>
    <row r="159" spans="1:165" ht="25.9" customHeight="1" thickBot="1" x14ac:dyDescent="0.4">
      <c r="A159" s="1582"/>
      <c r="B159" s="1118" t="s">
        <v>953</v>
      </c>
      <c r="C159" s="1124" t="s">
        <v>897</v>
      </c>
      <c r="D159" s="1119">
        <v>152.98897730788428</v>
      </c>
      <c r="E159" s="1090">
        <v>156</v>
      </c>
      <c r="F159" s="1090">
        <v>8</v>
      </c>
      <c r="G159" s="1090"/>
      <c r="H159" s="1090"/>
      <c r="I159" s="1090">
        <v>3.6</v>
      </c>
      <c r="J159" s="1090"/>
      <c r="K159" s="1120">
        <v>1.1499999999999999</v>
      </c>
      <c r="L159" s="1120">
        <v>6.62</v>
      </c>
      <c r="M159" s="1120"/>
      <c r="N159" s="1120">
        <v>0.83</v>
      </c>
      <c r="O159" s="1121"/>
      <c r="P159" s="1121"/>
      <c r="Q159" s="1121"/>
      <c r="R159" s="1093"/>
      <c r="S159" s="501"/>
      <c r="T159" s="504"/>
      <c r="U159" s="504"/>
      <c r="V159" s="501"/>
      <c r="W159" s="501"/>
      <c r="X159" s="501"/>
      <c r="Y159" s="501"/>
      <c r="Z159" s="501"/>
      <c r="AA159" s="501"/>
      <c r="AB159" s="501"/>
      <c r="AC159" s="501"/>
      <c r="AD159" s="501"/>
      <c r="AE159" s="501"/>
      <c r="AF159" s="501"/>
      <c r="AG159" s="501"/>
      <c r="AH159" s="501"/>
      <c r="AI159" s="501"/>
      <c r="AJ159" s="501"/>
      <c r="AK159" s="501"/>
      <c r="AL159" s="501"/>
      <c r="AM159" s="501"/>
      <c r="AN159" s="501"/>
      <c r="AO159" s="501"/>
      <c r="AP159" s="501"/>
      <c r="AQ159" s="501"/>
      <c r="AR159" s="501"/>
      <c r="AS159" s="501"/>
      <c r="AT159" s="501"/>
      <c r="AU159" s="501"/>
      <c r="AV159" s="501"/>
      <c r="AW159" s="501"/>
      <c r="AX159" s="501"/>
      <c r="AY159" s="501"/>
      <c r="AZ159" s="501"/>
      <c r="BA159" s="501"/>
      <c r="BB159" s="501"/>
      <c r="BC159" s="501"/>
      <c r="BD159" s="501"/>
      <c r="BE159" s="501"/>
      <c r="BF159" s="501"/>
      <c r="BG159" s="501"/>
      <c r="BH159" s="501"/>
      <c r="BI159" s="501"/>
      <c r="BJ159" s="501"/>
      <c r="BK159" s="501"/>
      <c r="BL159" s="501"/>
      <c r="BM159" s="501"/>
      <c r="BN159" s="501"/>
      <c r="BO159" s="501"/>
      <c r="BP159" s="501"/>
      <c r="BQ159" s="501"/>
      <c r="BR159" s="501"/>
      <c r="BS159" s="501"/>
      <c r="BT159" s="501"/>
      <c r="BU159" s="501"/>
      <c r="BV159" s="501"/>
      <c r="BW159" s="501"/>
      <c r="BX159" s="501"/>
      <c r="BY159" s="501"/>
      <c r="BZ159" s="501"/>
      <c r="CA159" s="501"/>
      <c r="CB159" s="501"/>
      <c r="CC159" s="501"/>
      <c r="CD159" s="501"/>
      <c r="CE159" s="501"/>
      <c r="CF159" s="501"/>
      <c r="CG159" s="501"/>
      <c r="CH159" s="501"/>
      <c r="CI159" s="501"/>
      <c r="CJ159" s="501"/>
      <c r="CK159" s="501"/>
      <c r="CL159" s="501"/>
      <c r="CM159" s="501"/>
      <c r="CN159" s="501"/>
      <c r="CO159" s="501"/>
      <c r="CP159" s="501"/>
      <c r="CQ159" s="501"/>
      <c r="CR159" s="501"/>
      <c r="CS159" s="501"/>
      <c r="CT159" s="501"/>
      <c r="CU159" s="501"/>
      <c r="CV159" s="501"/>
      <c r="CW159" s="501"/>
      <c r="CX159" s="501"/>
      <c r="CY159" s="501"/>
      <c r="CZ159" s="501"/>
      <c r="DA159" s="501"/>
      <c r="DB159" s="501"/>
      <c r="DC159" s="501"/>
      <c r="DD159" s="501"/>
      <c r="DE159" s="501"/>
      <c r="DF159" s="501"/>
      <c r="DG159" s="501"/>
      <c r="DH159" s="501"/>
      <c r="DI159" s="501"/>
      <c r="DJ159" s="501"/>
      <c r="DK159" s="501"/>
      <c r="DL159" s="501"/>
      <c r="DM159" s="501"/>
      <c r="DN159" s="501"/>
      <c r="DO159" s="501"/>
      <c r="DP159" s="501"/>
      <c r="DQ159" s="501"/>
      <c r="DR159" s="501"/>
      <c r="DS159" s="501"/>
      <c r="DT159" s="501"/>
      <c r="DU159" s="501"/>
      <c r="DV159" s="501"/>
      <c r="DW159" s="501"/>
      <c r="DX159" s="501"/>
      <c r="DY159" s="501"/>
      <c r="DZ159" s="501"/>
      <c r="EA159" s="501"/>
      <c r="EB159" s="501"/>
      <c r="EC159" s="501"/>
      <c r="ED159" s="501"/>
      <c r="EE159" s="501"/>
      <c r="EF159" s="501"/>
      <c r="EG159" s="501"/>
      <c r="EH159" s="501"/>
      <c r="EI159" s="501"/>
      <c r="EJ159" s="501"/>
      <c r="EK159" s="501"/>
      <c r="EL159" s="501"/>
      <c r="EM159" s="501"/>
      <c r="EN159" s="501"/>
      <c r="EO159" s="501"/>
      <c r="EP159" s="501"/>
      <c r="EQ159" s="501"/>
      <c r="ER159" s="501"/>
      <c r="ES159" s="501"/>
      <c r="ET159" s="501"/>
      <c r="EU159" s="501"/>
      <c r="EV159" s="501"/>
      <c r="EW159" s="501"/>
      <c r="EX159" s="501"/>
      <c r="EY159" s="501"/>
      <c r="EZ159" s="501"/>
      <c r="FA159" s="501"/>
      <c r="FB159" s="501"/>
      <c r="FC159" s="501"/>
      <c r="FD159" s="501"/>
      <c r="FE159" s="501"/>
      <c r="FF159" s="501"/>
      <c r="FG159" s="501"/>
      <c r="FH159" s="501"/>
      <c r="FI159" s="501"/>
    </row>
    <row r="160" spans="1:165" ht="25.9" customHeight="1" thickBot="1" x14ac:dyDescent="0.4">
      <c r="A160" s="1582"/>
      <c r="B160" s="1118" t="s">
        <v>954</v>
      </c>
      <c r="C160" s="1124" t="s">
        <v>897</v>
      </c>
      <c r="D160" s="1119">
        <v>69.523809523809518</v>
      </c>
      <c r="E160" s="1090">
        <v>157</v>
      </c>
      <c r="F160" s="1090">
        <v>8</v>
      </c>
      <c r="G160" s="1090"/>
      <c r="H160" s="1090"/>
      <c r="I160" s="1090">
        <v>2.5</v>
      </c>
      <c r="J160" s="1090"/>
      <c r="K160" s="1120">
        <v>0.92</v>
      </c>
      <c r="L160" s="1120">
        <v>3.01</v>
      </c>
      <c r="M160" s="1120"/>
      <c r="N160" s="1120">
        <v>0.41</v>
      </c>
      <c r="O160" s="1121"/>
      <c r="P160" s="1121"/>
      <c r="Q160" s="1121"/>
      <c r="R160" s="1093"/>
      <c r="S160" s="501"/>
      <c r="T160" s="504"/>
      <c r="U160" s="504"/>
      <c r="V160" s="501"/>
      <c r="W160" s="501"/>
      <c r="X160" s="501"/>
      <c r="Y160" s="501"/>
      <c r="Z160" s="501"/>
      <c r="AA160" s="501"/>
      <c r="AB160" s="501"/>
      <c r="AC160" s="501"/>
      <c r="AD160" s="501"/>
      <c r="AE160" s="501"/>
      <c r="AF160" s="501"/>
      <c r="AG160" s="501"/>
      <c r="AH160" s="501"/>
      <c r="AI160" s="501"/>
      <c r="AJ160" s="501"/>
      <c r="AK160" s="501"/>
      <c r="AL160" s="501"/>
      <c r="AM160" s="501"/>
      <c r="AN160" s="501"/>
      <c r="AO160" s="501"/>
      <c r="AP160" s="501"/>
      <c r="AQ160" s="501"/>
      <c r="AR160" s="501"/>
      <c r="AS160" s="501"/>
      <c r="AT160" s="501"/>
      <c r="AU160" s="501"/>
      <c r="AV160" s="501"/>
      <c r="AW160" s="501"/>
      <c r="AX160" s="501"/>
      <c r="AY160" s="501"/>
      <c r="AZ160" s="501"/>
      <c r="BA160" s="501"/>
      <c r="BB160" s="501"/>
      <c r="BC160" s="501"/>
      <c r="BD160" s="501"/>
      <c r="BE160" s="501"/>
      <c r="BF160" s="501"/>
      <c r="BG160" s="501"/>
      <c r="BH160" s="501"/>
      <c r="BI160" s="501"/>
      <c r="BJ160" s="501"/>
      <c r="BK160" s="501"/>
      <c r="BL160" s="501"/>
      <c r="BM160" s="501"/>
      <c r="BN160" s="501"/>
      <c r="BO160" s="501"/>
      <c r="BP160" s="501"/>
      <c r="BQ160" s="501"/>
      <c r="BR160" s="501"/>
      <c r="BS160" s="501"/>
      <c r="BT160" s="501"/>
      <c r="BU160" s="501"/>
      <c r="BV160" s="501"/>
      <c r="BW160" s="501"/>
      <c r="BX160" s="501"/>
      <c r="BY160" s="501"/>
      <c r="BZ160" s="501"/>
      <c r="CA160" s="501"/>
      <c r="CB160" s="501"/>
      <c r="CC160" s="501"/>
      <c r="CD160" s="501"/>
      <c r="CE160" s="501"/>
      <c r="CF160" s="501"/>
      <c r="CG160" s="501"/>
      <c r="CH160" s="501"/>
      <c r="CI160" s="501"/>
      <c r="CJ160" s="501"/>
      <c r="CK160" s="501"/>
      <c r="CL160" s="501"/>
      <c r="CM160" s="501"/>
      <c r="CN160" s="501"/>
      <c r="CO160" s="501"/>
      <c r="CP160" s="501"/>
      <c r="CQ160" s="501"/>
      <c r="CR160" s="501"/>
      <c r="CS160" s="501"/>
      <c r="CT160" s="501"/>
      <c r="CU160" s="501"/>
      <c r="CV160" s="501"/>
      <c r="CW160" s="501"/>
      <c r="CX160" s="501"/>
      <c r="CY160" s="501"/>
      <c r="CZ160" s="501"/>
      <c r="DA160" s="501"/>
      <c r="DB160" s="501"/>
      <c r="DC160" s="501"/>
      <c r="DD160" s="501"/>
      <c r="DE160" s="501"/>
      <c r="DF160" s="501"/>
      <c r="DG160" s="501"/>
      <c r="DH160" s="501"/>
      <c r="DI160" s="501"/>
      <c r="DJ160" s="501"/>
      <c r="DK160" s="501"/>
      <c r="DL160" s="501"/>
      <c r="DM160" s="501"/>
      <c r="DN160" s="501"/>
      <c r="DO160" s="501"/>
      <c r="DP160" s="501"/>
      <c r="DQ160" s="501"/>
      <c r="DR160" s="501"/>
      <c r="DS160" s="501"/>
      <c r="DT160" s="501"/>
      <c r="DU160" s="501"/>
      <c r="DV160" s="501"/>
      <c r="DW160" s="501"/>
      <c r="DX160" s="501"/>
      <c r="DY160" s="501"/>
      <c r="DZ160" s="501"/>
      <c r="EA160" s="501"/>
      <c r="EB160" s="501"/>
      <c r="EC160" s="501"/>
      <c r="ED160" s="501"/>
      <c r="EE160" s="501"/>
      <c r="EF160" s="501"/>
      <c r="EG160" s="501"/>
      <c r="EH160" s="501"/>
      <c r="EI160" s="501"/>
      <c r="EJ160" s="501"/>
      <c r="EK160" s="501"/>
      <c r="EL160" s="501"/>
      <c r="EM160" s="501"/>
      <c r="EN160" s="501"/>
      <c r="EO160" s="501"/>
      <c r="EP160" s="501"/>
      <c r="EQ160" s="501"/>
      <c r="ER160" s="501"/>
      <c r="ES160" s="501"/>
      <c r="ET160" s="501"/>
      <c r="EU160" s="501"/>
      <c r="EV160" s="501"/>
      <c r="EW160" s="501"/>
      <c r="EX160" s="501"/>
      <c r="EY160" s="501"/>
      <c r="EZ160" s="501"/>
      <c r="FA160" s="501"/>
      <c r="FB160" s="501"/>
      <c r="FC160" s="501"/>
      <c r="FD160" s="501"/>
      <c r="FE160" s="501"/>
      <c r="FF160" s="501"/>
      <c r="FG160" s="501"/>
      <c r="FH160" s="501"/>
      <c r="FI160" s="501"/>
    </row>
    <row r="161" spans="1:165" ht="25.9" customHeight="1" thickBot="1" x14ac:dyDescent="0.4">
      <c r="A161" s="1582"/>
      <c r="B161" s="1118" t="s">
        <v>950</v>
      </c>
      <c r="C161" s="1124" t="s">
        <v>897</v>
      </c>
      <c r="D161" s="1119">
        <v>76.494488653942142</v>
      </c>
      <c r="E161" s="1090">
        <v>158</v>
      </c>
      <c r="F161" s="1091">
        <v>20</v>
      </c>
      <c r="G161" s="1090"/>
      <c r="H161" s="1090"/>
      <c r="I161" s="1090">
        <v>4.5</v>
      </c>
      <c r="J161" s="1090"/>
      <c r="K161" s="1120">
        <v>2.41</v>
      </c>
      <c r="L161" s="1120">
        <v>6.62</v>
      </c>
      <c r="M161" s="1120"/>
      <c r="N161" s="1120">
        <v>0.83</v>
      </c>
      <c r="O161" s="1121"/>
      <c r="P161" s="1121"/>
      <c r="Q161" s="1121"/>
      <c r="R161" s="1093"/>
      <c r="S161" s="501"/>
      <c r="T161" s="504"/>
      <c r="U161" s="504"/>
      <c r="V161" s="501"/>
      <c r="W161" s="501"/>
      <c r="X161" s="501"/>
      <c r="Y161" s="501"/>
      <c r="Z161" s="501"/>
      <c r="AA161" s="501"/>
      <c r="AB161" s="501"/>
      <c r="AC161" s="501"/>
      <c r="AD161" s="501"/>
      <c r="AE161" s="501"/>
      <c r="AF161" s="501"/>
      <c r="AG161" s="501"/>
      <c r="AH161" s="501"/>
      <c r="AI161" s="501"/>
      <c r="AJ161" s="501"/>
      <c r="AK161" s="501"/>
      <c r="AL161" s="501"/>
      <c r="AM161" s="501"/>
      <c r="AN161" s="501"/>
      <c r="AO161" s="501"/>
      <c r="AP161" s="501"/>
      <c r="AQ161" s="501"/>
      <c r="AR161" s="501"/>
      <c r="AS161" s="501"/>
      <c r="AT161" s="501"/>
      <c r="AU161" s="501"/>
      <c r="AV161" s="501"/>
      <c r="AW161" s="501"/>
      <c r="AX161" s="501"/>
      <c r="AY161" s="501"/>
      <c r="AZ161" s="501"/>
      <c r="BA161" s="501"/>
      <c r="BB161" s="501"/>
      <c r="BC161" s="501"/>
      <c r="BD161" s="501"/>
      <c r="BE161" s="501"/>
      <c r="BF161" s="501"/>
      <c r="BG161" s="501"/>
      <c r="BH161" s="501"/>
      <c r="BI161" s="501"/>
      <c r="BJ161" s="501"/>
      <c r="BK161" s="501"/>
      <c r="BL161" s="501"/>
      <c r="BM161" s="501"/>
      <c r="BN161" s="501"/>
      <c r="BO161" s="501"/>
      <c r="BP161" s="501"/>
      <c r="BQ161" s="501"/>
      <c r="BR161" s="501"/>
      <c r="BS161" s="501"/>
      <c r="BT161" s="501"/>
      <c r="BU161" s="501"/>
      <c r="BV161" s="501"/>
      <c r="BW161" s="501"/>
      <c r="BX161" s="501"/>
      <c r="BY161" s="501"/>
      <c r="BZ161" s="501"/>
      <c r="CA161" s="501"/>
      <c r="CB161" s="501"/>
      <c r="CC161" s="501"/>
      <c r="CD161" s="501"/>
      <c r="CE161" s="501"/>
      <c r="CF161" s="501"/>
      <c r="CG161" s="501"/>
      <c r="CH161" s="501"/>
      <c r="CI161" s="501"/>
      <c r="CJ161" s="501"/>
      <c r="CK161" s="501"/>
      <c r="CL161" s="501"/>
      <c r="CM161" s="501"/>
      <c r="CN161" s="501"/>
      <c r="CO161" s="501"/>
      <c r="CP161" s="501"/>
      <c r="CQ161" s="501"/>
      <c r="CR161" s="501"/>
      <c r="CS161" s="501"/>
      <c r="CT161" s="501"/>
      <c r="CU161" s="501"/>
      <c r="CV161" s="501"/>
      <c r="CW161" s="501"/>
      <c r="CX161" s="501"/>
      <c r="CY161" s="501"/>
      <c r="CZ161" s="501"/>
      <c r="DA161" s="501"/>
      <c r="DB161" s="501"/>
      <c r="DC161" s="501"/>
      <c r="DD161" s="501"/>
      <c r="DE161" s="501"/>
      <c r="DF161" s="501"/>
      <c r="DG161" s="501"/>
      <c r="DH161" s="501"/>
      <c r="DI161" s="501"/>
      <c r="DJ161" s="501"/>
      <c r="DK161" s="501"/>
      <c r="DL161" s="501"/>
      <c r="DM161" s="501"/>
      <c r="DN161" s="501"/>
      <c r="DO161" s="501"/>
      <c r="DP161" s="501"/>
      <c r="DQ161" s="501"/>
      <c r="DR161" s="501"/>
      <c r="DS161" s="501"/>
      <c r="DT161" s="501"/>
      <c r="DU161" s="501"/>
      <c r="DV161" s="501"/>
      <c r="DW161" s="501"/>
      <c r="DX161" s="501"/>
      <c r="DY161" s="501"/>
      <c r="DZ161" s="501"/>
      <c r="EA161" s="501"/>
      <c r="EB161" s="501"/>
      <c r="EC161" s="501"/>
      <c r="ED161" s="501"/>
      <c r="EE161" s="501"/>
      <c r="EF161" s="501"/>
      <c r="EG161" s="501"/>
      <c r="EH161" s="501"/>
      <c r="EI161" s="501"/>
      <c r="EJ161" s="501"/>
      <c r="EK161" s="501"/>
      <c r="EL161" s="501"/>
      <c r="EM161" s="501"/>
      <c r="EN161" s="501"/>
      <c r="EO161" s="501"/>
      <c r="EP161" s="501"/>
      <c r="EQ161" s="501"/>
      <c r="ER161" s="501"/>
      <c r="ES161" s="501"/>
      <c r="ET161" s="501"/>
      <c r="EU161" s="501"/>
      <c r="EV161" s="501"/>
      <c r="EW161" s="501"/>
      <c r="EX161" s="501"/>
      <c r="EY161" s="501"/>
      <c r="EZ161" s="501"/>
      <c r="FA161" s="501"/>
      <c r="FB161" s="501"/>
      <c r="FC161" s="501"/>
      <c r="FD161" s="501"/>
      <c r="FE161" s="501"/>
      <c r="FF161" s="501"/>
      <c r="FG161" s="501"/>
      <c r="FH161" s="501"/>
      <c r="FI161" s="501"/>
    </row>
    <row r="162" spans="1:165" ht="25.9" customHeight="1" thickBot="1" x14ac:dyDescent="0.4">
      <c r="A162" s="1582"/>
      <c r="B162" s="1118" t="s">
        <v>955</v>
      </c>
      <c r="C162" s="1124" t="s">
        <v>897</v>
      </c>
      <c r="D162" s="1119">
        <v>530.53346053030634</v>
      </c>
      <c r="E162" s="1090">
        <v>159</v>
      </c>
      <c r="F162" s="1091">
        <v>8</v>
      </c>
      <c r="G162" s="1090"/>
      <c r="H162" s="1090"/>
      <c r="I162" s="1090">
        <v>2</v>
      </c>
      <c r="J162" s="1090"/>
      <c r="K162" s="1120">
        <v>0.73</v>
      </c>
      <c r="L162" s="1120">
        <v>3.13</v>
      </c>
      <c r="M162" s="1120"/>
      <c r="N162" s="1120">
        <v>0.25</v>
      </c>
      <c r="O162" s="1121"/>
      <c r="P162" s="1121"/>
      <c r="Q162" s="1121"/>
      <c r="R162" s="1093"/>
      <c r="S162" s="501"/>
      <c r="T162" s="504"/>
      <c r="U162" s="504"/>
      <c r="V162" s="501"/>
      <c r="W162" s="501"/>
      <c r="X162" s="501"/>
      <c r="Y162" s="501"/>
      <c r="Z162" s="501"/>
      <c r="AA162" s="501"/>
      <c r="AB162" s="501"/>
      <c r="AC162" s="501"/>
      <c r="AD162" s="501"/>
      <c r="AE162" s="501"/>
      <c r="AF162" s="501"/>
      <c r="AG162" s="501"/>
      <c r="AH162" s="501"/>
      <c r="AI162" s="501"/>
      <c r="AJ162" s="501"/>
      <c r="AK162" s="501"/>
      <c r="AL162" s="501"/>
      <c r="AM162" s="501"/>
      <c r="AN162" s="501"/>
      <c r="AO162" s="501"/>
      <c r="AP162" s="501"/>
      <c r="AQ162" s="501"/>
      <c r="AR162" s="501"/>
      <c r="AS162" s="501"/>
      <c r="AT162" s="501"/>
      <c r="AU162" s="501"/>
      <c r="AV162" s="501"/>
      <c r="AW162" s="501"/>
      <c r="AX162" s="501"/>
      <c r="AY162" s="501"/>
      <c r="AZ162" s="501"/>
      <c r="BA162" s="501"/>
      <c r="BB162" s="501"/>
      <c r="BC162" s="501"/>
      <c r="BD162" s="501"/>
      <c r="BE162" s="501"/>
      <c r="BF162" s="501"/>
      <c r="BG162" s="501"/>
      <c r="BH162" s="501"/>
      <c r="BI162" s="501"/>
      <c r="BJ162" s="501"/>
      <c r="BK162" s="501"/>
      <c r="BL162" s="501"/>
      <c r="BM162" s="501"/>
      <c r="BN162" s="501"/>
      <c r="BO162" s="501"/>
      <c r="BP162" s="501"/>
      <c r="BQ162" s="501"/>
      <c r="BR162" s="501"/>
      <c r="BS162" s="501"/>
      <c r="BT162" s="501"/>
      <c r="BU162" s="501"/>
      <c r="BV162" s="501"/>
      <c r="BW162" s="501"/>
      <c r="BX162" s="501"/>
      <c r="BY162" s="501"/>
      <c r="BZ162" s="501"/>
      <c r="CA162" s="501"/>
      <c r="CB162" s="501"/>
      <c r="CC162" s="501"/>
      <c r="CD162" s="501"/>
      <c r="CE162" s="501"/>
      <c r="CF162" s="501"/>
      <c r="CG162" s="501"/>
      <c r="CH162" s="501"/>
      <c r="CI162" s="501"/>
      <c r="CJ162" s="501"/>
      <c r="CK162" s="501"/>
      <c r="CL162" s="501"/>
      <c r="CM162" s="501"/>
      <c r="CN162" s="501"/>
      <c r="CO162" s="501"/>
      <c r="CP162" s="501"/>
      <c r="CQ162" s="501"/>
      <c r="CR162" s="501"/>
      <c r="CS162" s="501"/>
      <c r="CT162" s="501"/>
      <c r="CU162" s="501"/>
      <c r="CV162" s="501"/>
      <c r="CW162" s="501"/>
      <c r="CX162" s="501"/>
      <c r="CY162" s="501"/>
      <c r="CZ162" s="501"/>
      <c r="DA162" s="501"/>
      <c r="DB162" s="501"/>
      <c r="DC162" s="501"/>
      <c r="DD162" s="501"/>
      <c r="DE162" s="501"/>
      <c r="DF162" s="501"/>
      <c r="DG162" s="501"/>
      <c r="DH162" s="501"/>
      <c r="DI162" s="501"/>
      <c r="DJ162" s="501"/>
      <c r="DK162" s="501"/>
      <c r="DL162" s="501"/>
      <c r="DM162" s="501"/>
      <c r="DN162" s="501"/>
      <c r="DO162" s="501"/>
      <c r="DP162" s="501"/>
      <c r="DQ162" s="501"/>
      <c r="DR162" s="501"/>
      <c r="DS162" s="501"/>
      <c r="DT162" s="501"/>
      <c r="DU162" s="501"/>
      <c r="DV162" s="501"/>
      <c r="DW162" s="501"/>
      <c r="DX162" s="501"/>
      <c r="DY162" s="501"/>
      <c r="DZ162" s="501"/>
      <c r="EA162" s="501"/>
      <c r="EB162" s="501"/>
      <c r="EC162" s="501"/>
      <c r="ED162" s="501"/>
      <c r="EE162" s="501"/>
      <c r="EF162" s="501"/>
      <c r="EG162" s="501"/>
      <c r="EH162" s="501"/>
      <c r="EI162" s="501"/>
      <c r="EJ162" s="501"/>
      <c r="EK162" s="501"/>
      <c r="EL162" s="501"/>
      <c r="EM162" s="501"/>
      <c r="EN162" s="501"/>
      <c r="EO162" s="501"/>
      <c r="EP162" s="501"/>
      <c r="EQ162" s="501"/>
      <c r="ER162" s="501"/>
      <c r="ES162" s="501"/>
      <c r="ET162" s="501"/>
      <c r="EU162" s="501"/>
      <c r="EV162" s="501"/>
      <c r="EW162" s="501"/>
      <c r="EX162" s="501"/>
      <c r="EY162" s="501"/>
      <c r="EZ162" s="501"/>
      <c r="FA162" s="501"/>
      <c r="FB162" s="501"/>
      <c r="FC162" s="501"/>
      <c r="FD162" s="501"/>
      <c r="FE162" s="501"/>
      <c r="FF162" s="501"/>
      <c r="FG162" s="501"/>
      <c r="FH162" s="501"/>
      <c r="FI162" s="501"/>
    </row>
    <row r="163" spans="1:165" ht="25.9" customHeight="1" thickBot="1" x14ac:dyDescent="0.4">
      <c r="A163" s="1582"/>
      <c r="B163" s="1118" t="s">
        <v>956</v>
      </c>
      <c r="C163" s="1124" t="s">
        <v>897</v>
      </c>
      <c r="D163" s="1119">
        <v>509.96325769294759</v>
      </c>
      <c r="E163" s="1090">
        <v>160</v>
      </c>
      <c r="F163" s="1091">
        <v>8</v>
      </c>
      <c r="G163" s="1090"/>
      <c r="H163" s="1090"/>
      <c r="I163" s="1090">
        <v>2</v>
      </c>
      <c r="J163" s="1090"/>
      <c r="K163" s="1120">
        <v>0.73</v>
      </c>
      <c r="L163" s="1120">
        <v>3.13</v>
      </c>
      <c r="M163" s="1120"/>
      <c r="N163" s="1120">
        <v>0.25</v>
      </c>
      <c r="O163" s="1121"/>
      <c r="P163" s="1121"/>
      <c r="Q163" s="1121"/>
      <c r="R163" s="1093"/>
      <c r="S163" s="501"/>
      <c r="T163" s="504"/>
      <c r="U163" s="504"/>
      <c r="V163" s="501"/>
      <c r="W163" s="501"/>
      <c r="X163" s="501"/>
      <c r="Y163" s="501"/>
      <c r="Z163" s="501"/>
      <c r="AA163" s="501"/>
      <c r="AB163" s="501"/>
      <c r="AC163" s="501"/>
      <c r="AD163" s="501"/>
      <c r="AE163" s="501"/>
      <c r="AF163" s="501"/>
      <c r="AG163" s="501"/>
      <c r="AH163" s="501"/>
      <c r="AI163" s="501"/>
      <c r="AJ163" s="501"/>
      <c r="AK163" s="501"/>
      <c r="AL163" s="501"/>
      <c r="AM163" s="501"/>
      <c r="AN163" s="501"/>
      <c r="AO163" s="501"/>
      <c r="AP163" s="501"/>
      <c r="AQ163" s="501"/>
      <c r="AR163" s="501"/>
      <c r="AS163" s="501"/>
      <c r="AT163" s="501"/>
      <c r="AU163" s="501"/>
      <c r="AV163" s="501"/>
      <c r="AW163" s="501"/>
      <c r="AX163" s="501"/>
      <c r="AY163" s="501"/>
      <c r="AZ163" s="501"/>
      <c r="BA163" s="501"/>
      <c r="BB163" s="501"/>
      <c r="BC163" s="501"/>
      <c r="BD163" s="501"/>
      <c r="BE163" s="501"/>
      <c r="BF163" s="501"/>
      <c r="BG163" s="501"/>
      <c r="BH163" s="501"/>
      <c r="BI163" s="501"/>
      <c r="BJ163" s="501"/>
      <c r="BK163" s="501"/>
      <c r="BL163" s="501"/>
      <c r="BM163" s="501"/>
      <c r="BN163" s="501"/>
      <c r="BO163" s="501"/>
      <c r="BP163" s="501"/>
      <c r="BQ163" s="501"/>
      <c r="BR163" s="501"/>
      <c r="BS163" s="501"/>
      <c r="BT163" s="501"/>
      <c r="BU163" s="501"/>
      <c r="BV163" s="501"/>
      <c r="BW163" s="501"/>
      <c r="BX163" s="501"/>
      <c r="BY163" s="501"/>
      <c r="BZ163" s="501"/>
      <c r="CA163" s="501"/>
      <c r="CB163" s="501"/>
      <c r="CC163" s="501"/>
      <c r="CD163" s="501"/>
      <c r="CE163" s="501"/>
      <c r="CF163" s="501"/>
      <c r="CG163" s="501"/>
      <c r="CH163" s="501"/>
      <c r="CI163" s="501"/>
      <c r="CJ163" s="501"/>
      <c r="CK163" s="501"/>
      <c r="CL163" s="501"/>
      <c r="CM163" s="501"/>
      <c r="CN163" s="501"/>
      <c r="CO163" s="501"/>
      <c r="CP163" s="501"/>
      <c r="CQ163" s="501"/>
      <c r="CR163" s="501"/>
      <c r="CS163" s="501"/>
      <c r="CT163" s="501"/>
      <c r="CU163" s="501"/>
      <c r="CV163" s="501"/>
      <c r="CW163" s="501"/>
      <c r="CX163" s="501"/>
      <c r="CY163" s="501"/>
      <c r="CZ163" s="501"/>
      <c r="DA163" s="501"/>
      <c r="DB163" s="501"/>
      <c r="DC163" s="501"/>
      <c r="DD163" s="501"/>
      <c r="DE163" s="501"/>
      <c r="DF163" s="501"/>
      <c r="DG163" s="501"/>
      <c r="DH163" s="501"/>
      <c r="DI163" s="501"/>
      <c r="DJ163" s="501"/>
      <c r="DK163" s="501"/>
      <c r="DL163" s="501"/>
      <c r="DM163" s="501"/>
      <c r="DN163" s="501"/>
      <c r="DO163" s="501"/>
      <c r="DP163" s="501"/>
      <c r="DQ163" s="501"/>
      <c r="DR163" s="501"/>
      <c r="DS163" s="501"/>
      <c r="DT163" s="501"/>
      <c r="DU163" s="501"/>
      <c r="DV163" s="501"/>
      <c r="DW163" s="501"/>
      <c r="DX163" s="501"/>
      <c r="DY163" s="501"/>
      <c r="DZ163" s="501"/>
      <c r="EA163" s="501"/>
      <c r="EB163" s="501"/>
      <c r="EC163" s="501"/>
      <c r="ED163" s="501"/>
      <c r="EE163" s="501"/>
      <c r="EF163" s="501"/>
      <c r="EG163" s="501"/>
      <c r="EH163" s="501"/>
      <c r="EI163" s="501"/>
      <c r="EJ163" s="501"/>
      <c r="EK163" s="501"/>
      <c r="EL163" s="501"/>
      <c r="EM163" s="501"/>
      <c r="EN163" s="501"/>
      <c r="EO163" s="501"/>
      <c r="EP163" s="501"/>
      <c r="EQ163" s="501"/>
      <c r="ER163" s="501"/>
      <c r="ES163" s="501"/>
      <c r="ET163" s="501"/>
      <c r="EU163" s="501"/>
      <c r="EV163" s="501"/>
      <c r="EW163" s="501"/>
      <c r="EX163" s="501"/>
      <c r="EY163" s="501"/>
      <c r="EZ163" s="501"/>
      <c r="FA163" s="501"/>
      <c r="FB163" s="501"/>
      <c r="FC163" s="501"/>
      <c r="FD163" s="501"/>
      <c r="FE163" s="501"/>
      <c r="FF163" s="501"/>
      <c r="FG163" s="501"/>
      <c r="FH163" s="501"/>
      <c r="FI163" s="501"/>
    </row>
    <row r="164" spans="1:165" ht="25.9" customHeight="1" thickBot="1" x14ac:dyDescent="0.4">
      <c r="A164" s="1582"/>
      <c r="B164" s="1118" t="s">
        <v>957</v>
      </c>
      <c r="C164" s="1124" t="s">
        <v>897</v>
      </c>
      <c r="D164" s="1119">
        <v>214.01343105316377</v>
      </c>
      <c r="E164" s="1090">
        <v>161</v>
      </c>
      <c r="F164" s="1091">
        <v>10</v>
      </c>
      <c r="G164" s="1090"/>
      <c r="H164" s="1090"/>
      <c r="I164" s="1090">
        <v>3.5</v>
      </c>
      <c r="J164" s="1090"/>
      <c r="K164" s="1120">
        <v>1.1499999999999999</v>
      </c>
      <c r="L164" s="1120">
        <v>3.85</v>
      </c>
      <c r="M164" s="1120"/>
      <c r="N164" s="1120">
        <v>0.25</v>
      </c>
      <c r="O164" s="1121"/>
      <c r="P164" s="1121"/>
      <c r="Q164" s="1121"/>
      <c r="R164" s="1093"/>
      <c r="S164" s="501"/>
      <c r="T164" s="504"/>
      <c r="U164" s="504"/>
      <c r="V164" s="501"/>
      <c r="W164" s="501"/>
      <c r="X164" s="501"/>
      <c r="Y164" s="501"/>
      <c r="Z164" s="501"/>
      <c r="AA164" s="501"/>
      <c r="AB164" s="501"/>
      <c r="AC164" s="501"/>
      <c r="AD164" s="501"/>
      <c r="AE164" s="501"/>
      <c r="AF164" s="501"/>
      <c r="AG164" s="501"/>
      <c r="AH164" s="501"/>
      <c r="AI164" s="501"/>
      <c r="AJ164" s="501"/>
      <c r="AK164" s="501"/>
      <c r="AL164" s="501"/>
      <c r="AM164" s="501"/>
      <c r="AN164" s="501"/>
      <c r="AO164" s="501"/>
      <c r="AP164" s="501"/>
      <c r="AQ164" s="501"/>
      <c r="AR164" s="501"/>
      <c r="AS164" s="501"/>
      <c r="AT164" s="501"/>
      <c r="AU164" s="501"/>
      <c r="AV164" s="501"/>
      <c r="AW164" s="501"/>
      <c r="AX164" s="501"/>
      <c r="AY164" s="501"/>
      <c r="AZ164" s="501"/>
      <c r="BA164" s="501"/>
      <c r="BB164" s="501"/>
      <c r="BC164" s="501"/>
      <c r="BD164" s="501"/>
      <c r="BE164" s="501"/>
      <c r="BF164" s="501"/>
      <c r="BG164" s="501"/>
      <c r="BH164" s="501"/>
      <c r="BI164" s="501"/>
      <c r="BJ164" s="501"/>
      <c r="BK164" s="501"/>
      <c r="BL164" s="501"/>
      <c r="BM164" s="501"/>
      <c r="BN164" s="501"/>
      <c r="BO164" s="501"/>
      <c r="BP164" s="501"/>
      <c r="BQ164" s="501"/>
      <c r="BR164" s="501"/>
      <c r="BS164" s="501"/>
      <c r="BT164" s="501"/>
      <c r="BU164" s="501"/>
      <c r="BV164" s="501"/>
      <c r="BW164" s="501"/>
      <c r="BX164" s="501"/>
      <c r="BY164" s="501"/>
      <c r="BZ164" s="501"/>
      <c r="CA164" s="501"/>
      <c r="CB164" s="501"/>
      <c r="CC164" s="501"/>
      <c r="CD164" s="501"/>
      <c r="CE164" s="501"/>
      <c r="CF164" s="501"/>
      <c r="CG164" s="501"/>
      <c r="CH164" s="501"/>
      <c r="CI164" s="501"/>
      <c r="CJ164" s="501"/>
      <c r="CK164" s="501"/>
      <c r="CL164" s="501"/>
      <c r="CM164" s="501"/>
      <c r="CN164" s="501"/>
      <c r="CO164" s="501"/>
      <c r="CP164" s="501"/>
      <c r="CQ164" s="501"/>
      <c r="CR164" s="501"/>
      <c r="CS164" s="501"/>
      <c r="CT164" s="501"/>
      <c r="CU164" s="501"/>
      <c r="CV164" s="501"/>
      <c r="CW164" s="501"/>
      <c r="CX164" s="501"/>
      <c r="CY164" s="501"/>
      <c r="CZ164" s="501"/>
      <c r="DA164" s="501"/>
      <c r="DB164" s="501"/>
      <c r="DC164" s="501"/>
      <c r="DD164" s="501"/>
      <c r="DE164" s="501"/>
      <c r="DF164" s="501"/>
      <c r="DG164" s="501"/>
      <c r="DH164" s="501"/>
      <c r="DI164" s="501"/>
      <c r="DJ164" s="501"/>
      <c r="DK164" s="501"/>
      <c r="DL164" s="501"/>
      <c r="DM164" s="501"/>
      <c r="DN164" s="501"/>
      <c r="DO164" s="501"/>
      <c r="DP164" s="501"/>
      <c r="DQ164" s="501"/>
      <c r="DR164" s="501"/>
      <c r="DS164" s="501"/>
      <c r="DT164" s="501"/>
      <c r="DU164" s="501"/>
      <c r="DV164" s="501"/>
      <c r="DW164" s="501"/>
      <c r="DX164" s="501"/>
      <c r="DY164" s="501"/>
      <c r="DZ164" s="501"/>
      <c r="EA164" s="501"/>
      <c r="EB164" s="501"/>
      <c r="EC164" s="501"/>
      <c r="ED164" s="501"/>
      <c r="EE164" s="501"/>
      <c r="EF164" s="501"/>
      <c r="EG164" s="501"/>
      <c r="EH164" s="501"/>
      <c r="EI164" s="501"/>
      <c r="EJ164" s="501"/>
      <c r="EK164" s="501"/>
      <c r="EL164" s="501"/>
      <c r="EM164" s="501"/>
      <c r="EN164" s="501"/>
      <c r="EO164" s="501"/>
      <c r="EP164" s="501"/>
      <c r="EQ164" s="501"/>
      <c r="ER164" s="501"/>
      <c r="ES164" s="501"/>
      <c r="ET164" s="501"/>
      <c r="EU164" s="501"/>
      <c r="EV164" s="501"/>
      <c r="EW164" s="501"/>
      <c r="EX164" s="501"/>
      <c r="EY164" s="501"/>
      <c r="EZ164" s="501"/>
      <c r="FA164" s="501"/>
      <c r="FB164" s="501"/>
      <c r="FC164" s="501"/>
      <c r="FD164" s="501"/>
      <c r="FE164" s="501"/>
      <c r="FF164" s="501"/>
      <c r="FG164" s="501"/>
      <c r="FH164" s="501"/>
      <c r="FI164" s="501"/>
    </row>
    <row r="165" spans="1:165" ht="25.9" customHeight="1" thickBot="1" x14ac:dyDescent="0.4">
      <c r="A165" s="1582"/>
      <c r="B165" s="1118" t="s">
        <v>958</v>
      </c>
      <c r="C165" s="1124" t="s">
        <v>897</v>
      </c>
      <c r="D165" s="1119">
        <v>297.86846919921976</v>
      </c>
      <c r="E165" s="1090">
        <v>162</v>
      </c>
      <c r="F165" s="1090">
        <v>5</v>
      </c>
      <c r="G165" s="1090"/>
      <c r="H165" s="1090"/>
      <c r="I165" s="1090">
        <v>1.6</v>
      </c>
      <c r="J165" s="1090"/>
      <c r="K165" s="1120">
        <v>0.6</v>
      </c>
      <c r="L165" s="1120">
        <v>2.0499999999999998</v>
      </c>
      <c r="M165" s="1120"/>
      <c r="N165" s="1120">
        <v>0.27</v>
      </c>
      <c r="O165" s="1121"/>
      <c r="P165" s="1121"/>
      <c r="Q165" s="1121"/>
      <c r="R165" s="1093"/>
      <c r="S165" s="501"/>
      <c r="T165" s="504"/>
      <c r="U165" s="504"/>
      <c r="V165" s="501"/>
      <c r="W165" s="501"/>
      <c r="X165" s="501"/>
      <c r="Y165" s="501"/>
      <c r="Z165" s="501"/>
      <c r="AA165" s="501"/>
      <c r="AB165" s="501"/>
      <c r="AC165" s="501"/>
      <c r="AD165" s="501"/>
      <c r="AE165" s="501"/>
      <c r="AF165" s="501"/>
      <c r="AG165" s="501"/>
      <c r="AH165" s="501"/>
      <c r="AI165" s="501"/>
      <c r="AJ165" s="501"/>
      <c r="AK165" s="501"/>
      <c r="AL165" s="501"/>
      <c r="AM165" s="501"/>
      <c r="AN165" s="501"/>
      <c r="AO165" s="501"/>
      <c r="AP165" s="501"/>
      <c r="AQ165" s="501"/>
      <c r="AR165" s="501"/>
      <c r="AS165" s="501"/>
      <c r="AT165" s="501"/>
      <c r="AU165" s="501"/>
      <c r="AV165" s="501"/>
      <c r="AW165" s="501"/>
      <c r="AX165" s="501"/>
      <c r="AY165" s="501"/>
      <c r="AZ165" s="501"/>
      <c r="BA165" s="501"/>
      <c r="BB165" s="501"/>
      <c r="BC165" s="501"/>
      <c r="BD165" s="501"/>
      <c r="BE165" s="501"/>
      <c r="BF165" s="501"/>
      <c r="BG165" s="501"/>
      <c r="BH165" s="501"/>
      <c r="BI165" s="501"/>
      <c r="BJ165" s="501"/>
      <c r="BK165" s="501"/>
      <c r="BL165" s="501"/>
      <c r="BM165" s="501"/>
      <c r="BN165" s="501"/>
      <c r="BO165" s="501"/>
      <c r="BP165" s="501"/>
      <c r="BQ165" s="501"/>
      <c r="BR165" s="501"/>
      <c r="BS165" s="501"/>
      <c r="BT165" s="501"/>
      <c r="BU165" s="501"/>
      <c r="BV165" s="501"/>
      <c r="BW165" s="501"/>
      <c r="BX165" s="501"/>
      <c r="BY165" s="501"/>
      <c r="BZ165" s="501"/>
      <c r="CA165" s="501"/>
      <c r="CB165" s="501"/>
      <c r="CC165" s="501"/>
      <c r="CD165" s="501"/>
      <c r="CE165" s="501"/>
      <c r="CF165" s="501"/>
      <c r="CG165" s="501"/>
      <c r="CH165" s="501"/>
      <c r="CI165" s="501"/>
      <c r="CJ165" s="501"/>
      <c r="CK165" s="501"/>
      <c r="CL165" s="501"/>
      <c r="CM165" s="501"/>
      <c r="CN165" s="501"/>
      <c r="CO165" s="501"/>
      <c r="CP165" s="501"/>
      <c r="CQ165" s="501"/>
      <c r="CR165" s="501"/>
      <c r="CS165" s="501"/>
      <c r="CT165" s="501"/>
      <c r="CU165" s="501"/>
      <c r="CV165" s="501"/>
      <c r="CW165" s="501"/>
      <c r="CX165" s="501"/>
      <c r="CY165" s="501"/>
      <c r="CZ165" s="501"/>
      <c r="DA165" s="501"/>
      <c r="DB165" s="501"/>
      <c r="DC165" s="501"/>
      <c r="DD165" s="501"/>
      <c r="DE165" s="501"/>
      <c r="DF165" s="501"/>
      <c r="DG165" s="501"/>
      <c r="DH165" s="501"/>
      <c r="DI165" s="501"/>
      <c r="DJ165" s="501"/>
      <c r="DK165" s="501"/>
      <c r="DL165" s="501"/>
      <c r="DM165" s="501"/>
      <c r="DN165" s="501"/>
      <c r="DO165" s="501"/>
      <c r="DP165" s="501"/>
      <c r="DQ165" s="501"/>
      <c r="DR165" s="501"/>
      <c r="DS165" s="501"/>
      <c r="DT165" s="501"/>
      <c r="DU165" s="501"/>
      <c r="DV165" s="501"/>
      <c r="DW165" s="501"/>
      <c r="DX165" s="501"/>
      <c r="DY165" s="501"/>
      <c r="DZ165" s="501"/>
      <c r="EA165" s="501"/>
      <c r="EB165" s="501"/>
      <c r="EC165" s="501"/>
      <c r="ED165" s="501"/>
      <c r="EE165" s="501"/>
      <c r="EF165" s="501"/>
      <c r="EG165" s="501"/>
      <c r="EH165" s="501"/>
      <c r="EI165" s="501"/>
      <c r="EJ165" s="501"/>
      <c r="EK165" s="501"/>
      <c r="EL165" s="501"/>
      <c r="EM165" s="501"/>
      <c r="EN165" s="501"/>
      <c r="EO165" s="501"/>
      <c r="EP165" s="501"/>
      <c r="EQ165" s="501"/>
      <c r="ER165" s="501"/>
      <c r="ES165" s="501"/>
      <c r="ET165" s="501"/>
      <c r="EU165" s="501"/>
      <c r="EV165" s="501"/>
      <c r="EW165" s="501"/>
      <c r="EX165" s="501"/>
      <c r="EY165" s="501"/>
      <c r="EZ165" s="501"/>
      <c r="FA165" s="501"/>
      <c r="FB165" s="501"/>
      <c r="FC165" s="501"/>
      <c r="FD165" s="501"/>
      <c r="FE165" s="501"/>
      <c r="FF165" s="501"/>
      <c r="FG165" s="501"/>
      <c r="FH165" s="501"/>
      <c r="FI165" s="501"/>
    </row>
    <row r="166" spans="1:165" ht="25.9" customHeight="1" thickBot="1" x14ac:dyDescent="0.4">
      <c r="A166" s="1582"/>
      <c r="B166" s="1118" t="s">
        <v>959</v>
      </c>
      <c r="C166" s="1124" t="s">
        <v>897</v>
      </c>
      <c r="D166" s="1119">
        <v>84.48389893562036</v>
      </c>
      <c r="E166" s="1090">
        <v>163</v>
      </c>
      <c r="F166" s="1090">
        <v>22</v>
      </c>
      <c r="G166" s="1090"/>
      <c r="H166" s="1090"/>
      <c r="I166" s="1090">
        <v>3.5</v>
      </c>
      <c r="J166" s="1090"/>
      <c r="K166" s="1120">
        <v>1.6</v>
      </c>
      <c r="L166" s="1120">
        <v>2.65</v>
      </c>
      <c r="M166" s="1120"/>
      <c r="N166" s="1120">
        <v>0.57999999999999996</v>
      </c>
      <c r="O166" s="1121"/>
      <c r="P166" s="1121"/>
      <c r="Q166" s="1121"/>
      <c r="R166" s="1093"/>
      <c r="S166" s="501"/>
      <c r="T166" s="504"/>
      <c r="U166" s="504"/>
      <c r="V166" s="501"/>
      <c r="W166" s="501"/>
      <c r="X166" s="501"/>
      <c r="Y166" s="501"/>
      <c r="Z166" s="501"/>
      <c r="AA166" s="501"/>
      <c r="AB166" s="501"/>
      <c r="AC166" s="501"/>
      <c r="AD166" s="501"/>
      <c r="AE166" s="501"/>
      <c r="AF166" s="501"/>
      <c r="AG166" s="501"/>
      <c r="AH166" s="501"/>
      <c r="AI166" s="501"/>
      <c r="AJ166" s="501"/>
      <c r="AK166" s="501"/>
      <c r="AL166" s="501"/>
      <c r="AM166" s="501"/>
      <c r="AN166" s="501"/>
      <c r="AO166" s="501"/>
      <c r="AP166" s="501"/>
      <c r="AQ166" s="501"/>
      <c r="AR166" s="501"/>
      <c r="AS166" s="501"/>
      <c r="AT166" s="501"/>
      <c r="AU166" s="501"/>
      <c r="AV166" s="501"/>
      <c r="AW166" s="501"/>
      <c r="AX166" s="501"/>
      <c r="AY166" s="501"/>
      <c r="AZ166" s="501"/>
      <c r="BA166" s="501"/>
      <c r="BB166" s="501"/>
      <c r="BC166" s="501"/>
      <c r="BD166" s="501"/>
      <c r="BE166" s="501"/>
      <c r="BF166" s="501"/>
      <c r="BG166" s="501"/>
      <c r="BH166" s="501"/>
      <c r="BI166" s="501"/>
      <c r="BJ166" s="501"/>
      <c r="BK166" s="501"/>
      <c r="BL166" s="501"/>
      <c r="BM166" s="501"/>
      <c r="BN166" s="501"/>
      <c r="BO166" s="501"/>
      <c r="BP166" s="501"/>
      <c r="BQ166" s="501"/>
      <c r="BR166" s="501"/>
      <c r="BS166" s="501"/>
      <c r="BT166" s="501"/>
      <c r="BU166" s="501"/>
      <c r="BV166" s="501"/>
      <c r="BW166" s="501"/>
      <c r="BX166" s="501"/>
      <c r="BY166" s="501"/>
      <c r="BZ166" s="501"/>
      <c r="CA166" s="501"/>
      <c r="CB166" s="501"/>
      <c r="CC166" s="501"/>
      <c r="CD166" s="501"/>
      <c r="CE166" s="501"/>
      <c r="CF166" s="501"/>
      <c r="CG166" s="501"/>
      <c r="CH166" s="501"/>
      <c r="CI166" s="501"/>
      <c r="CJ166" s="501"/>
      <c r="CK166" s="501"/>
      <c r="CL166" s="501"/>
      <c r="CM166" s="501"/>
      <c r="CN166" s="501"/>
      <c r="CO166" s="501"/>
      <c r="CP166" s="501"/>
      <c r="CQ166" s="501"/>
      <c r="CR166" s="501"/>
      <c r="CS166" s="501"/>
      <c r="CT166" s="501"/>
      <c r="CU166" s="501"/>
      <c r="CV166" s="501"/>
      <c r="CW166" s="501"/>
      <c r="CX166" s="501"/>
      <c r="CY166" s="501"/>
      <c r="CZ166" s="501"/>
      <c r="DA166" s="501"/>
      <c r="DB166" s="501"/>
      <c r="DC166" s="501"/>
      <c r="DD166" s="501"/>
      <c r="DE166" s="501"/>
      <c r="DF166" s="501"/>
      <c r="DG166" s="501"/>
      <c r="DH166" s="501"/>
      <c r="DI166" s="501"/>
      <c r="DJ166" s="501"/>
      <c r="DK166" s="501"/>
      <c r="DL166" s="501"/>
      <c r="DM166" s="501"/>
      <c r="DN166" s="501"/>
      <c r="DO166" s="501"/>
      <c r="DP166" s="501"/>
      <c r="DQ166" s="501"/>
      <c r="DR166" s="501"/>
      <c r="DS166" s="501"/>
      <c r="DT166" s="501"/>
      <c r="DU166" s="501"/>
      <c r="DV166" s="501"/>
      <c r="DW166" s="501"/>
      <c r="DX166" s="501"/>
      <c r="DY166" s="501"/>
      <c r="DZ166" s="501"/>
      <c r="EA166" s="501"/>
      <c r="EB166" s="501"/>
      <c r="EC166" s="501"/>
      <c r="ED166" s="501"/>
      <c r="EE166" s="501"/>
      <c r="EF166" s="501"/>
      <c r="EG166" s="501"/>
      <c r="EH166" s="501"/>
      <c r="EI166" s="501"/>
      <c r="EJ166" s="501"/>
      <c r="EK166" s="501"/>
      <c r="EL166" s="501"/>
      <c r="EM166" s="501"/>
      <c r="EN166" s="501"/>
      <c r="EO166" s="501"/>
      <c r="EP166" s="501"/>
      <c r="EQ166" s="501"/>
      <c r="ER166" s="501"/>
      <c r="ES166" s="501"/>
      <c r="ET166" s="501"/>
      <c r="EU166" s="501"/>
      <c r="EV166" s="501"/>
      <c r="EW166" s="501"/>
      <c r="EX166" s="501"/>
      <c r="EY166" s="501"/>
      <c r="EZ166" s="501"/>
      <c r="FA166" s="501"/>
      <c r="FB166" s="501"/>
      <c r="FC166" s="501"/>
      <c r="FD166" s="501"/>
      <c r="FE166" s="501"/>
      <c r="FF166" s="501"/>
      <c r="FG166" s="501"/>
      <c r="FH166" s="501"/>
      <c r="FI166" s="501"/>
    </row>
    <row r="167" spans="1:165" ht="25.9" customHeight="1" thickBot="1" x14ac:dyDescent="0.4">
      <c r="A167" s="1582"/>
      <c r="B167" s="1118" t="s">
        <v>960</v>
      </c>
      <c r="C167" s="1124" t="s">
        <v>897</v>
      </c>
      <c r="D167" s="1119">
        <v>196.4107444279858</v>
      </c>
      <c r="E167" s="1090">
        <v>164</v>
      </c>
      <c r="F167" s="1090">
        <v>10</v>
      </c>
      <c r="G167" s="1090"/>
      <c r="H167" s="1090"/>
      <c r="I167" s="1090">
        <v>2</v>
      </c>
      <c r="J167" s="1090"/>
      <c r="K167" s="1120">
        <v>0.6</v>
      </c>
      <c r="L167" s="1120">
        <v>2.41</v>
      </c>
      <c r="M167" s="1120"/>
      <c r="N167" s="1120">
        <v>0.3</v>
      </c>
      <c r="O167" s="1121"/>
      <c r="P167" s="1121"/>
      <c r="Q167" s="1121"/>
      <c r="R167" s="1093"/>
      <c r="S167" s="501"/>
      <c r="T167" s="504"/>
      <c r="U167" s="504"/>
      <c r="V167" s="501"/>
      <c r="W167" s="501"/>
      <c r="X167" s="501"/>
      <c r="Y167" s="501"/>
      <c r="Z167" s="501"/>
      <c r="AA167" s="501"/>
      <c r="AB167" s="501"/>
      <c r="AC167" s="501"/>
      <c r="AD167" s="501"/>
      <c r="AE167" s="501"/>
      <c r="AF167" s="501"/>
      <c r="AG167" s="501"/>
      <c r="AH167" s="501"/>
      <c r="AI167" s="501"/>
      <c r="AJ167" s="501"/>
      <c r="AK167" s="501"/>
      <c r="AL167" s="501"/>
      <c r="AM167" s="501"/>
      <c r="AN167" s="501"/>
      <c r="AO167" s="501"/>
      <c r="AP167" s="501"/>
      <c r="AQ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c r="CD167" s="501"/>
      <c r="CE167" s="501"/>
      <c r="CF167" s="501"/>
      <c r="CG167" s="501"/>
      <c r="CH167" s="501"/>
      <c r="CI167" s="501"/>
      <c r="CJ167" s="501"/>
      <c r="CK167" s="501"/>
      <c r="CL167" s="501"/>
      <c r="CM167" s="501"/>
      <c r="CN167" s="501"/>
      <c r="CO167" s="501"/>
      <c r="CP167" s="501"/>
      <c r="CQ167" s="501"/>
      <c r="CR167" s="501"/>
      <c r="CS167" s="501"/>
      <c r="CT167" s="501"/>
      <c r="CU167" s="501"/>
      <c r="CV167" s="501"/>
      <c r="CW167" s="501"/>
      <c r="CX167" s="501"/>
      <c r="CY167" s="501"/>
      <c r="CZ167" s="501"/>
      <c r="DA167" s="501"/>
      <c r="DB167" s="501"/>
      <c r="DC167" s="501"/>
      <c r="DD167" s="501"/>
      <c r="DE167" s="501"/>
      <c r="DF167" s="501"/>
      <c r="DG167" s="501"/>
      <c r="DH167" s="501"/>
      <c r="DI167" s="501"/>
      <c r="DJ167" s="501"/>
      <c r="DK167" s="501"/>
      <c r="DL167" s="501"/>
      <c r="DM167" s="501"/>
      <c r="DN167" s="501"/>
      <c r="DO167" s="501"/>
      <c r="DP167" s="501"/>
      <c r="DQ167" s="501"/>
      <c r="DR167" s="501"/>
      <c r="DS167" s="501"/>
      <c r="DT167" s="501"/>
      <c r="DU167" s="501"/>
      <c r="DV167" s="501"/>
      <c r="DW167" s="501"/>
      <c r="DX167" s="501"/>
      <c r="DY167" s="501"/>
      <c r="DZ167" s="501"/>
      <c r="EA167" s="501"/>
      <c r="EB167" s="501"/>
      <c r="EC167" s="501"/>
      <c r="ED167" s="501"/>
      <c r="EE167" s="501"/>
      <c r="EF167" s="501"/>
      <c r="EG167" s="501"/>
      <c r="EH167" s="501"/>
      <c r="EI167" s="501"/>
      <c r="EJ167" s="501"/>
      <c r="EK167" s="501"/>
      <c r="EL167" s="501"/>
      <c r="EM167" s="501"/>
      <c r="EN167" s="501"/>
      <c r="EO167" s="501"/>
      <c r="EP167" s="501"/>
      <c r="EQ167" s="501"/>
      <c r="ER167" s="501"/>
      <c r="ES167" s="501"/>
      <c r="ET167" s="501"/>
      <c r="EU167" s="501"/>
      <c r="EV167" s="501"/>
      <c r="EW167" s="501"/>
      <c r="EX167" s="501"/>
      <c r="EY167" s="501"/>
      <c r="EZ167" s="501"/>
      <c r="FA167" s="501"/>
      <c r="FB167" s="501"/>
      <c r="FC167" s="501"/>
      <c r="FD167" s="501"/>
      <c r="FE167" s="501"/>
      <c r="FF167" s="501"/>
      <c r="FG167" s="501"/>
      <c r="FH167" s="501"/>
      <c r="FI167" s="501"/>
    </row>
    <row r="168" spans="1:165" ht="25.9" customHeight="1" thickBot="1" x14ac:dyDescent="0.4">
      <c r="A168" s="1582"/>
      <c r="B168" s="1118" t="s">
        <v>961</v>
      </c>
      <c r="C168" s="1124" t="s">
        <v>897</v>
      </c>
      <c r="D168" s="1119">
        <v>307.74932777943826</v>
      </c>
      <c r="E168" s="1090">
        <v>165</v>
      </c>
      <c r="F168" s="1090">
        <v>14</v>
      </c>
      <c r="G168" s="1090"/>
      <c r="H168" s="1090"/>
      <c r="I168" s="1090">
        <v>1.8</v>
      </c>
      <c r="J168" s="1090"/>
      <c r="K168" s="1120">
        <v>0.8</v>
      </c>
      <c r="L168" s="1120">
        <v>2.41</v>
      </c>
      <c r="M168" s="1120"/>
      <c r="N168" s="1120">
        <v>0.25</v>
      </c>
      <c r="O168" s="1121"/>
      <c r="P168" s="1121"/>
      <c r="Q168" s="1121"/>
      <c r="R168" s="1093"/>
      <c r="S168" s="501"/>
      <c r="T168" s="504"/>
      <c r="U168" s="504"/>
      <c r="V168" s="501"/>
      <c r="W168" s="501"/>
      <c r="X168" s="501"/>
      <c r="Y168" s="501"/>
      <c r="Z168" s="501"/>
      <c r="AA168" s="501"/>
      <c r="AB168" s="501"/>
      <c r="AC168" s="501"/>
      <c r="AD168" s="501"/>
      <c r="AE168" s="501"/>
      <c r="AF168" s="501"/>
      <c r="AG168" s="501"/>
      <c r="AH168" s="501"/>
      <c r="AI168" s="501"/>
      <c r="AJ168" s="501"/>
      <c r="AK168" s="501"/>
      <c r="AL168" s="501"/>
      <c r="AM168" s="501"/>
      <c r="AN168" s="501"/>
      <c r="AO168" s="501"/>
      <c r="AP168" s="501"/>
      <c r="AQ168" s="501"/>
      <c r="AR168" s="501"/>
      <c r="AS168" s="501"/>
      <c r="AT168" s="501"/>
      <c r="AU168" s="501"/>
      <c r="AV168" s="501"/>
      <c r="AW168" s="501"/>
      <c r="AX168" s="501"/>
      <c r="AY168" s="501"/>
      <c r="AZ168" s="501"/>
      <c r="BA168" s="501"/>
      <c r="BB168" s="501"/>
      <c r="BC168" s="501"/>
      <c r="BD168" s="501"/>
      <c r="BE168" s="501"/>
      <c r="BF168" s="501"/>
      <c r="BG168" s="501"/>
      <c r="BH168" s="501"/>
      <c r="BI168" s="501"/>
      <c r="BJ168" s="501"/>
      <c r="BK168" s="501"/>
      <c r="BL168" s="501"/>
      <c r="BM168" s="501"/>
      <c r="BN168" s="501"/>
      <c r="BO168" s="501"/>
      <c r="BP168" s="501"/>
      <c r="BQ168" s="501"/>
      <c r="BR168" s="501"/>
      <c r="BS168" s="501"/>
      <c r="BT168" s="501"/>
      <c r="BU168" s="501"/>
      <c r="BV168" s="501"/>
      <c r="BW168" s="501"/>
      <c r="BX168" s="501"/>
      <c r="BY168" s="501"/>
      <c r="BZ168" s="501"/>
      <c r="CA168" s="501"/>
      <c r="CB168" s="501"/>
      <c r="CC168" s="501"/>
      <c r="CD168" s="501"/>
      <c r="CE168" s="501"/>
      <c r="CF168" s="501"/>
      <c r="CG168" s="501"/>
      <c r="CH168" s="501"/>
      <c r="CI168" s="501"/>
      <c r="CJ168" s="501"/>
      <c r="CK168" s="501"/>
      <c r="CL168" s="501"/>
      <c r="CM168" s="501"/>
      <c r="CN168" s="501"/>
      <c r="CO168" s="501"/>
      <c r="CP168" s="501"/>
      <c r="CQ168" s="501"/>
      <c r="CR168" s="501"/>
      <c r="CS168" s="501"/>
      <c r="CT168" s="501"/>
      <c r="CU168" s="501"/>
      <c r="CV168" s="501"/>
      <c r="CW168" s="501"/>
      <c r="CX168" s="501"/>
      <c r="CY168" s="501"/>
      <c r="CZ168" s="501"/>
      <c r="DA168" s="501"/>
      <c r="DB168" s="501"/>
      <c r="DC168" s="501"/>
      <c r="DD168" s="501"/>
      <c r="DE168" s="501"/>
      <c r="DF168" s="501"/>
      <c r="DG168" s="501"/>
      <c r="DH168" s="501"/>
      <c r="DI168" s="501"/>
      <c r="DJ168" s="501"/>
      <c r="DK168" s="501"/>
      <c r="DL168" s="501"/>
      <c r="DM168" s="501"/>
      <c r="DN168" s="501"/>
      <c r="DO168" s="501"/>
      <c r="DP168" s="501"/>
      <c r="DQ168" s="501"/>
      <c r="DR168" s="501"/>
      <c r="DS168" s="501"/>
      <c r="DT168" s="501"/>
      <c r="DU168" s="501"/>
      <c r="DV168" s="501"/>
      <c r="DW168" s="501"/>
      <c r="DX168" s="501"/>
      <c r="DY168" s="501"/>
      <c r="DZ168" s="501"/>
      <c r="EA168" s="501"/>
      <c r="EB168" s="501"/>
      <c r="EC168" s="501"/>
      <c r="ED168" s="501"/>
      <c r="EE168" s="501"/>
      <c r="EF168" s="501"/>
      <c r="EG168" s="501"/>
      <c r="EH168" s="501"/>
      <c r="EI168" s="501"/>
      <c r="EJ168" s="501"/>
      <c r="EK168" s="501"/>
      <c r="EL168" s="501"/>
      <c r="EM168" s="501"/>
      <c r="EN168" s="501"/>
      <c r="EO168" s="501"/>
      <c r="EP168" s="501"/>
      <c r="EQ168" s="501"/>
      <c r="ER168" s="501"/>
      <c r="ES168" s="501"/>
      <c r="ET168" s="501"/>
      <c r="EU168" s="501"/>
      <c r="EV168" s="501"/>
      <c r="EW168" s="501"/>
      <c r="EX168" s="501"/>
      <c r="EY168" s="501"/>
      <c r="EZ168" s="501"/>
      <c r="FA168" s="501"/>
      <c r="FB168" s="501"/>
      <c r="FC168" s="501"/>
      <c r="FD168" s="501"/>
      <c r="FE168" s="501"/>
      <c r="FF168" s="501"/>
      <c r="FG168" s="501"/>
      <c r="FH168" s="501"/>
      <c r="FI168" s="501"/>
    </row>
    <row r="169" spans="1:165" ht="25.9" customHeight="1" thickBot="1" x14ac:dyDescent="0.4">
      <c r="A169" s="1582"/>
      <c r="B169" s="1118" t="s">
        <v>970</v>
      </c>
      <c r="C169" s="1124" t="s">
        <v>897</v>
      </c>
      <c r="D169" s="1119">
        <v>254.9816288464738</v>
      </c>
      <c r="E169" s="1090">
        <v>166</v>
      </c>
      <c r="F169" s="1090">
        <v>10</v>
      </c>
      <c r="G169" s="1090"/>
      <c r="H169" s="1090"/>
      <c r="I169" s="1090">
        <v>2</v>
      </c>
      <c r="J169" s="1090"/>
      <c r="K169" s="1120">
        <v>0.55000000000000004</v>
      </c>
      <c r="L169" s="1120">
        <v>3.01</v>
      </c>
      <c r="M169" s="1120"/>
      <c r="N169" s="1120">
        <v>0.25</v>
      </c>
      <c r="O169" s="1121"/>
      <c r="P169" s="1121"/>
      <c r="Q169" s="1121"/>
      <c r="R169" s="1093"/>
      <c r="S169" s="501"/>
      <c r="T169" s="504"/>
      <c r="U169" s="504"/>
      <c r="V169" s="501"/>
      <c r="W169" s="501"/>
      <c r="X169" s="501"/>
      <c r="Y169" s="501"/>
      <c r="Z169" s="501"/>
      <c r="AA169" s="501"/>
      <c r="AB169" s="501"/>
      <c r="AC169" s="501"/>
      <c r="AD169" s="501"/>
      <c r="AE169" s="501"/>
      <c r="AF169" s="501"/>
      <c r="AG169" s="501"/>
      <c r="AH169" s="501"/>
      <c r="AI169" s="501"/>
      <c r="AJ169" s="501"/>
      <c r="AK169" s="501"/>
      <c r="AL169" s="501"/>
      <c r="AM169" s="501"/>
      <c r="AN169" s="501"/>
      <c r="AO169" s="501"/>
      <c r="AP169" s="501"/>
      <c r="AQ169" s="501"/>
      <c r="AR169" s="501"/>
      <c r="AS169" s="501"/>
      <c r="AT169" s="501"/>
      <c r="AU169" s="501"/>
      <c r="AV169" s="501"/>
      <c r="AW169" s="501"/>
      <c r="AX169" s="501"/>
      <c r="AY169" s="501"/>
      <c r="AZ169" s="501"/>
      <c r="BA169" s="501"/>
      <c r="BB169" s="501"/>
      <c r="BC169" s="501"/>
      <c r="BD169" s="501"/>
      <c r="BE169" s="501"/>
      <c r="BF169" s="501"/>
      <c r="BG169" s="501"/>
      <c r="BH169" s="501"/>
      <c r="BI169" s="501"/>
      <c r="BJ169" s="501"/>
      <c r="BK169" s="501"/>
      <c r="BL169" s="501"/>
      <c r="BM169" s="501"/>
      <c r="BN169" s="501"/>
      <c r="BO169" s="501"/>
      <c r="BP169" s="501"/>
      <c r="BQ169" s="501"/>
      <c r="BR169" s="501"/>
      <c r="BS169" s="501"/>
      <c r="BT169" s="501"/>
      <c r="BU169" s="501"/>
      <c r="BV169" s="501"/>
      <c r="BW169" s="501"/>
      <c r="BX169" s="501"/>
      <c r="BY169" s="501"/>
      <c r="BZ169" s="501"/>
      <c r="CA169" s="501"/>
      <c r="CB169" s="501"/>
      <c r="CC169" s="501"/>
      <c r="CD169" s="501"/>
      <c r="CE169" s="501"/>
      <c r="CF169" s="501"/>
      <c r="CG169" s="501"/>
      <c r="CH169" s="501"/>
      <c r="CI169" s="501"/>
      <c r="CJ169" s="501"/>
      <c r="CK169" s="501"/>
      <c r="CL169" s="501"/>
      <c r="CM169" s="501"/>
      <c r="CN169" s="501"/>
      <c r="CO169" s="501"/>
      <c r="CP169" s="501"/>
      <c r="CQ169" s="501"/>
      <c r="CR169" s="501"/>
      <c r="CS169" s="501"/>
      <c r="CT169" s="501"/>
      <c r="CU169" s="501"/>
      <c r="CV169" s="501"/>
      <c r="CW169" s="501"/>
      <c r="CX169" s="501"/>
      <c r="CY169" s="501"/>
      <c r="CZ169" s="501"/>
      <c r="DA169" s="501"/>
      <c r="DB169" s="501"/>
      <c r="DC169" s="501"/>
      <c r="DD169" s="501"/>
      <c r="DE169" s="501"/>
      <c r="DF169" s="501"/>
      <c r="DG169" s="501"/>
      <c r="DH169" s="501"/>
      <c r="DI169" s="501"/>
      <c r="DJ169" s="501"/>
      <c r="DK169" s="501"/>
      <c r="DL169" s="501"/>
      <c r="DM169" s="501"/>
      <c r="DN169" s="501"/>
      <c r="DO169" s="501"/>
      <c r="DP169" s="501"/>
      <c r="DQ169" s="501"/>
      <c r="DR169" s="501"/>
      <c r="DS169" s="501"/>
      <c r="DT169" s="501"/>
      <c r="DU169" s="501"/>
      <c r="DV169" s="501"/>
      <c r="DW169" s="501"/>
      <c r="DX169" s="501"/>
      <c r="DY169" s="501"/>
      <c r="DZ169" s="501"/>
      <c r="EA169" s="501"/>
      <c r="EB169" s="501"/>
      <c r="EC169" s="501"/>
      <c r="ED169" s="501"/>
      <c r="EE169" s="501"/>
      <c r="EF169" s="501"/>
      <c r="EG169" s="501"/>
      <c r="EH169" s="501"/>
      <c r="EI169" s="501"/>
      <c r="EJ169" s="501"/>
      <c r="EK169" s="501"/>
      <c r="EL169" s="501"/>
      <c r="EM169" s="501"/>
      <c r="EN169" s="501"/>
      <c r="EO169" s="501"/>
      <c r="EP169" s="501"/>
      <c r="EQ169" s="501"/>
      <c r="ER169" s="501"/>
      <c r="ES169" s="501"/>
      <c r="ET169" s="501"/>
      <c r="EU169" s="501"/>
      <c r="EV169" s="501"/>
      <c r="EW169" s="501"/>
      <c r="EX169" s="501"/>
      <c r="EY169" s="501"/>
      <c r="EZ169" s="501"/>
      <c r="FA169" s="501"/>
      <c r="FB169" s="501"/>
      <c r="FC169" s="501"/>
      <c r="FD169" s="501"/>
      <c r="FE169" s="501"/>
      <c r="FF169" s="501"/>
      <c r="FG169" s="501"/>
      <c r="FH169" s="501"/>
      <c r="FI169" s="501"/>
    </row>
    <row r="170" spans="1:165" ht="25.9" customHeight="1" thickBot="1" x14ac:dyDescent="0.4">
      <c r="A170" s="1582"/>
      <c r="B170" s="1118" t="s">
        <v>971</v>
      </c>
      <c r="C170" s="1124" t="s">
        <v>897</v>
      </c>
      <c r="D170" s="1119">
        <v>764.94488653942142</v>
      </c>
      <c r="E170" s="1090">
        <v>167</v>
      </c>
      <c r="F170" s="1090">
        <v>10</v>
      </c>
      <c r="G170" s="1090"/>
      <c r="H170" s="1090"/>
      <c r="I170" s="1090">
        <v>2</v>
      </c>
      <c r="J170" s="1090"/>
      <c r="K170" s="1120">
        <v>0.55000000000000004</v>
      </c>
      <c r="L170" s="1120">
        <v>3.01</v>
      </c>
      <c r="M170" s="1120"/>
      <c r="N170" s="1120">
        <v>0.25</v>
      </c>
      <c r="O170" s="1121"/>
      <c r="P170" s="1121"/>
      <c r="Q170" s="1121"/>
      <c r="R170" s="1093"/>
      <c r="S170" s="501"/>
      <c r="T170" s="504"/>
      <c r="U170" s="504"/>
      <c r="V170" s="501"/>
      <c r="W170" s="501"/>
      <c r="X170" s="501"/>
      <c r="Y170" s="501"/>
      <c r="Z170" s="501"/>
      <c r="AA170" s="501"/>
      <c r="AB170" s="501"/>
      <c r="AC170" s="501"/>
      <c r="AD170" s="501"/>
      <c r="AE170" s="501"/>
      <c r="AF170" s="501"/>
      <c r="AG170" s="501"/>
      <c r="AH170" s="501"/>
      <c r="AI170" s="501"/>
      <c r="AJ170" s="501"/>
      <c r="AK170" s="501"/>
      <c r="AL170" s="501"/>
      <c r="AM170" s="501"/>
      <c r="AN170" s="501"/>
      <c r="AO170" s="501"/>
      <c r="AP170" s="501"/>
      <c r="AQ170" s="501"/>
      <c r="AR170" s="501"/>
      <c r="AS170" s="501"/>
      <c r="AT170" s="501"/>
      <c r="AU170" s="501"/>
      <c r="AV170" s="501"/>
      <c r="AW170" s="501"/>
      <c r="AX170" s="501"/>
      <c r="AY170" s="501"/>
      <c r="AZ170" s="501"/>
      <c r="BA170" s="501"/>
      <c r="BB170" s="501"/>
      <c r="BC170" s="501"/>
      <c r="BD170" s="501"/>
      <c r="BE170" s="501"/>
      <c r="BF170" s="501"/>
      <c r="BG170" s="501"/>
      <c r="BH170" s="501"/>
      <c r="BI170" s="501"/>
      <c r="BJ170" s="501"/>
      <c r="BK170" s="501"/>
      <c r="BL170" s="501"/>
      <c r="BM170" s="501"/>
      <c r="BN170" s="501"/>
      <c r="BO170" s="501"/>
      <c r="BP170" s="501"/>
      <c r="BQ170" s="501"/>
      <c r="BR170" s="501"/>
      <c r="BS170" s="501"/>
      <c r="BT170" s="501"/>
      <c r="BU170" s="501"/>
      <c r="BV170" s="501"/>
      <c r="BW170" s="501"/>
      <c r="BX170" s="501"/>
      <c r="BY170" s="501"/>
      <c r="BZ170" s="501"/>
      <c r="CA170" s="501"/>
      <c r="CB170" s="501"/>
      <c r="CC170" s="501"/>
      <c r="CD170" s="501"/>
      <c r="CE170" s="501"/>
      <c r="CF170" s="501"/>
      <c r="CG170" s="501"/>
      <c r="CH170" s="501"/>
      <c r="CI170" s="501"/>
      <c r="CJ170" s="501"/>
      <c r="CK170" s="501"/>
      <c r="CL170" s="501"/>
      <c r="CM170" s="501"/>
      <c r="CN170" s="501"/>
      <c r="CO170" s="501"/>
      <c r="CP170" s="501"/>
      <c r="CQ170" s="501"/>
      <c r="CR170" s="501"/>
      <c r="CS170" s="501"/>
      <c r="CT170" s="501"/>
      <c r="CU170" s="501"/>
      <c r="CV170" s="501"/>
      <c r="CW170" s="501"/>
      <c r="CX170" s="501"/>
      <c r="CY170" s="501"/>
      <c r="CZ170" s="501"/>
      <c r="DA170" s="501"/>
      <c r="DB170" s="501"/>
      <c r="DC170" s="501"/>
      <c r="DD170" s="501"/>
      <c r="DE170" s="501"/>
      <c r="DF170" s="501"/>
      <c r="DG170" s="501"/>
      <c r="DH170" s="501"/>
      <c r="DI170" s="501"/>
      <c r="DJ170" s="501"/>
      <c r="DK170" s="501"/>
      <c r="DL170" s="501"/>
      <c r="DM170" s="501"/>
      <c r="DN170" s="501"/>
      <c r="DO170" s="501"/>
      <c r="DP170" s="501"/>
      <c r="DQ170" s="501"/>
      <c r="DR170" s="501"/>
      <c r="DS170" s="501"/>
      <c r="DT170" s="501"/>
      <c r="DU170" s="501"/>
      <c r="DV170" s="501"/>
      <c r="DW170" s="501"/>
      <c r="DX170" s="501"/>
      <c r="DY170" s="501"/>
      <c r="DZ170" s="501"/>
      <c r="EA170" s="501"/>
      <c r="EB170" s="501"/>
      <c r="EC170" s="501"/>
      <c r="ED170" s="501"/>
      <c r="EE170" s="501"/>
      <c r="EF170" s="501"/>
      <c r="EG170" s="501"/>
      <c r="EH170" s="501"/>
      <c r="EI170" s="501"/>
      <c r="EJ170" s="501"/>
      <c r="EK170" s="501"/>
      <c r="EL170" s="501"/>
      <c r="EM170" s="501"/>
      <c r="EN170" s="501"/>
      <c r="EO170" s="501"/>
      <c r="EP170" s="501"/>
      <c r="EQ170" s="501"/>
      <c r="ER170" s="501"/>
      <c r="ES170" s="501"/>
      <c r="ET170" s="501"/>
      <c r="EU170" s="501"/>
      <c r="EV170" s="501"/>
      <c r="EW170" s="501"/>
      <c r="EX170" s="501"/>
      <c r="EY170" s="501"/>
      <c r="EZ170" s="501"/>
      <c r="FA170" s="501"/>
      <c r="FB170" s="501"/>
      <c r="FC170" s="501"/>
      <c r="FD170" s="501"/>
      <c r="FE170" s="501"/>
      <c r="FF170" s="501"/>
      <c r="FG170" s="501"/>
      <c r="FH170" s="501"/>
      <c r="FI170" s="501"/>
    </row>
    <row r="171" spans="1:165" ht="25.9" customHeight="1" thickBot="1" x14ac:dyDescent="0.4">
      <c r="A171" s="1582"/>
      <c r="B171" s="1118" t="s">
        <v>972</v>
      </c>
      <c r="C171" s="1124" t="s">
        <v>897</v>
      </c>
      <c r="D171" s="1119">
        <v>1361.9479014372221</v>
      </c>
      <c r="E171" s="1090">
        <v>168</v>
      </c>
      <c r="F171" s="1090">
        <v>4</v>
      </c>
      <c r="G171" s="1090"/>
      <c r="H171" s="1090"/>
      <c r="I171" s="1090">
        <v>1.6</v>
      </c>
      <c r="J171" s="1090"/>
      <c r="K171" s="1120">
        <v>0.9</v>
      </c>
      <c r="L171" s="1120">
        <v>2.79</v>
      </c>
      <c r="M171" s="1120"/>
      <c r="N171" s="1120">
        <v>0.4</v>
      </c>
      <c r="O171" s="1121"/>
      <c r="P171" s="1121"/>
      <c r="Q171" s="1121"/>
      <c r="R171" s="1093"/>
      <c r="S171" s="501"/>
      <c r="T171" s="504"/>
      <c r="U171" s="504"/>
      <c r="V171" s="501"/>
      <c r="W171" s="501"/>
      <c r="X171" s="501"/>
      <c r="Y171" s="501"/>
      <c r="Z171" s="501"/>
      <c r="AA171" s="501"/>
      <c r="AB171" s="501"/>
      <c r="AC171" s="501"/>
      <c r="AD171" s="501"/>
      <c r="AE171" s="501"/>
      <c r="AF171" s="501"/>
      <c r="AG171" s="501"/>
      <c r="AH171" s="501"/>
      <c r="AI171" s="501"/>
      <c r="AJ171" s="501"/>
      <c r="AK171" s="501"/>
      <c r="AL171" s="501"/>
      <c r="AM171" s="501"/>
      <c r="AN171" s="501"/>
      <c r="AO171" s="501"/>
      <c r="AP171" s="501"/>
      <c r="AQ171" s="501"/>
      <c r="AR171" s="501"/>
      <c r="AS171" s="501"/>
      <c r="AT171" s="501"/>
      <c r="AU171" s="501"/>
      <c r="AV171" s="501"/>
      <c r="AW171" s="501"/>
      <c r="AX171" s="501"/>
      <c r="AY171" s="501"/>
      <c r="AZ171" s="501"/>
      <c r="BA171" s="501"/>
      <c r="BB171" s="501"/>
      <c r="BC171" s="501"/>
      <c r="BD171" s="501"/>
      <c r="BE171" s="501"/>
      <c r="BF171" s="501"/>
      <c r="BG171" s="501"/>
      <c r="BH171" s="501"/>
      <c r="BI171" s="501"/>
      <c r="BJ171" s="501"/>
      <c r="BK171" s="501"/>
      <c r="BL171" s="501"/>
      <c r="BM171" s="501"/>
      <c r="BN171" s="501"/>
      <c r="BO171" s="501"/>
      <c r="BP171" s="501"/>
      <c r="BQ171" s="501"/>
      <c r="BR171" s="501"/>
      <c r="BS171" s="501"/>
      <c r="BT171" s="501"/>
      <c r="BU171" s="501"/>
      <c r="BV171" s="501"/>
      <c r="BW171" s="501"/>
      <c r="BX171" s="501"/>
      <c r="BY171" s="501"/>
      <c r="BZ171" s="501"/>
      <c r="CA171" s="501"/>
      <c r="CB171" s="501"/>
      <c r="CC171" s="501"/>
      <c r="CD171" s="501"/>
      <c r="CE171" s="501"/>
      <c r="CF171" s="501"/>
      <c r="CG171" s="501"/>
      <c r="CH171" s="501"/>
      <c r="CI171" s="501"/>
      <c r="CJ171" s="501"/>
      <c r="CK171" s="501"/>
      <c r="CL171" s="501"/>
      <c r="CM171" s="501"/>
      <c r="CN171" s="501"/>
      <c r="CO171" s="501"/>
      <c r="CP171" s="501"/>
      <c r="CQ171" s="501"/>
      <c r="CR171" s="501"/>
      <c r="CS171" s="501"/>
      <c r="CT171" s="501"/>
      <c r="CU171" s="501"/>
      <c r="CV171" s="501"/>
      <c r="CW171" s="501"/>
      <c r="CX171" s="501"/>
      <c r="CY171" s="501"/>
      <c r="CZ171" s="501"/>
      <c r="DA171" s="501"/>
      <c r="DB171" s="501"/>
      <c r="DC171" s="501"/>
      <c r="DD171" s="501"/>
      <c r="DE171" s="501"/>
      <c r="DF171" s="501"/>
      <c r="DG171" s="501"/>
      <c r="DH171" s="501"/>
      <c r="DI171" s="501"/>
      <c r="DJ171" s="501"/>
      <c r="DK171" s="501"/>
      <c r="DL171" s="501"/>
      <c r="DM171" s="501"/>
      <c r="DN171" s="501"/>
      <c r="DO171" s="501"/>
      <c r="DP171" s="501"/>
      <c r="DQ171" s="501"/>
      <c r="DR171" s="501"/>
      <c r="DS171" s="501"/>
      <c r="DT171" s="501"/>
      <c r="DU171" s="501"/>
      <c r="DV171" s="501"/>
      <c r="DW171" s="501"/>
      <c r="DX171" s="501"/>
      <c r="DY171" s="501"/>
      <c r="DZ171" s="501"/>
      <c r="EA171" s="501"/>
      <c r="EB171" s="501"/>
      <c r="EC171" s="501"/>
      <c r="ED171" s="501"/>
      <c r="EE171" s="501"/>
      <c r="EF171" s="501"/>
      <c r="EG171" s="501"/>
      <c r="EH171" s="501"/>
      <c r="EI171" s="501"/>
      <c r="EJ171" s="501"/>
      <c r="EK171" s="501"/>
      <c r="EL171" s="501"/>
      <c r="EM171" s="501"/>
      <c r="EN171" s="501"/>
      <c r="EO171" s="501"/>
      <c r="EP171" s="501"/>
      <c r="EQ171" s="501"/>
      <c r="ER171" s="501"/>
      <c r="ES171" s="501"/>
      <c r="ET171" s="501"/>
      <c r="EU171" s="501"/>
      <c r="EV171" s="501"/>
      <c r="EW171" s="501"/>
      <c r="EX171" s="501"/>
      <c r="EY171" s="501"/>
      <c r="EZ171" s="501"/>
      <c r="FA171" s="501"/>
      <c r="FB171" s="501"/>
      <c r="FC171" s="501"/>
      <c r="FD171" s="501"/>
      <c r="FE171" s="501"/>
      <c r="FF171" s="501"/>
      <c r="FG171" s="501"/>
      <c r="FH171" s="501"/>
      <c r="FI171" s="501"/>
    </row>
    <row r="172" spans="1:165" ht="25.9" customHeight="1" thickBot="1" x14ac:dyDescent="0.4">
      <c r="A172" s="1582"/>
      <c r="B172" s="1118" t="s">
        <v>973</v>
      </c>
      <c r="C172" s="1124" t="s">
        <v>897</v>
      </c>
      <c r="D172" s="1119">
        <v>254.9816288464738</v>
      </c>
      <c r="E172" s="1090">
        <v>169</v>
      </c>
      <c r="F172" s="1090">
        <v>10</v>
      </c>
      <c r="G172" s="1090"/>
      <c r="H172" s="1090"/>
      <c r="I172" s="1090">
        <v>2.2999999999999998</v>
      </c>
      <c r="J172" s="1090"/>
      <c r="K172" s="1120">
        <v>0.56999999999999995</v>
      </c>
      <c r="L172" s="1120">
        <v>2.65</v>
      </c>
      <c r="M172" s="1120"/>
      <c r="N172" s="1120">
        <v>0.2</v>
      </c>
      <c r="O172" s="1121"/>
      <c r="P172" s="1121"/>
      <c r="Q172" s="1121"/>
      <c r="R172" s="1093"/>
      <c r="S172" s="501"/>
      <c r="T172" s="504"/>
      <c r="U172" s="504"/>
      <c r="V172" s="501"/>
      <c r="W172" s="501"/>
      <c r="X172" s="501"/>
      <c r="Y172" s="501"/>
      <c r="Z172" s="501"/>
      <c r="AA172" s="501"/>
      <c r="AB172" s="501"/>
      <c r="AC172" s="501"/>
      <c r="AD172" s="501"/>
      <c r="AE172" s="501"/>
      <c r="AF172" s="501"/>
      <c r="AG172" s="501"/>
      <c r="AH172" s="501"/>
      <c r="AI172" s="501"/>
      <c r="AJ172" s="501"/>
      <c r="AK172" s="501"/>
      <c r="AL172" s="501"/>
      <c r="AM172" s="501"/>
      <c r="AN172" s="501"/>
      <c r="AO172" s="501"/>
      <c r="AP172" s="501"/>
      <c r="AQ172" s="501"/>
      <c r="AR172" s="501"/>
      <c r="AS172" s="501"/>
      <c r="AT172" s="501"/>
      <c r="AU172" s="501"/>
      <c r="AV172" s="501"/>
      <c r="AW172" s="501"/>
      <c r="AX172" s="501"/>
      <c r="AY172" s="501"/>
      <c r="AZ172" s="501"/>
      <c r="BA172" s="501"/>
      <c r="BB172" s="501"/>
      <c r="BC172" s="501"/>
      <c r="BD172" s="501"/>
      <c r="BE172" s="501"/>
      <c r="BF172" s="501"/>
      <c r="BG172" s="501"/>
      <c r="BH172" s="501"/>
      <c r="BI172" s="501"/>
      <c r="BJ172" s="501"/>
      <c r="BK172" s="501"/>
      <c r="BL172" s="501"/>
      <c r="BM172" s="501"/>
      <c r="BN172" s="501"/>
      <c r="BO172" s="501"/>
      <c r="BP172" s="501"/>
      <c r="BQ172" s="501"/>
      <c r="BR172" s="501"/>
      <c r="BS172" s="501"/>
      <c r="BT172" s="501"/>
      <c r="BU172" s="501"/>
      <c r="BV172" s="501"/>
      <c r="BW172" s="501"/>
      <c r="BX172" s="501"/>
      <c r="BY172" s="501"/>
      <c r="BZ172" s="501"/>
      <c r="CA172" s="501"/>
      <c r="CB172" s="501"/>
      <c r="CC172" s="501"/>
      <c r="CD172" s="501"/>
      <c r="CE172" s="501"/>
      <c r="CF172" s="501"/>
      <c r="CG172" s="501"/>
      <c r="CH172" s="501"/>
      <c r="CI172" s="501"/>
      <c r="CJ172" s="501"/>
      <c r="CK172" s="501"/>
      <c r="CL172" s="501"/>
      <c r="CM172" s="501"/>
      <c r="CN172" s="501"/>
      <c r="CO172" s="501"/>
      <c r="CP172" s="501"/>
      <c r="CQ172" s="501"/>
      <c r="CR172" s="501"/>
      <c r="CS172" s="501"/>
      <c r="CT172" s="501"/>
      <c r="CU172" s="501"/>
      <c r="CV172" s="501"/>
      <c r="CW172" s="501"/>
      <c r="CX172" s="501"/>
      <c r="CY172" s="501"/>
      <c r="CZ172" s="501"/>
      <c r="DA172" s="501"/>
      <c r="DB172" s="501"/>
      <c r="DC172" s="501"/>
      <c r="DD172" s="501"/>
      <c r="DE172" s="501"/>
      <c r="DF172" s="501"/>
      <c r="DG172" s="501"/>
      <c r="DH172" s="501"/>
      <c r="DI172" s="501"/>
      <c r="DJ172" s="501"/>
      <c r="DK172" s="501"/>
      <c r="DL172" s="501"/>
      <c r="DM172" s="501"/>
      <c r="DN172" s="501"/>
      <c r="DO172" s="501"/>
      <c r="DP172" s="501"/>
      <c r="DQ172" s="501"/>
      <c r="DR172" s="501"/>
      <c r="DS172" s="501"/>
      <c r="DT172" s="501"/>
      <c r="DU172" s="501"/>
      <c r="DV172" s="501"/>
      <c r="DW172" s="501"/>
      <c r="DX172" s="501"/>
      <c r="DY172" s="501"/>
      <c r="DZ172" s="501"/>
      <c r="EA172" s="501"/>
      <c r="EB172" s="501"/>
      <c r="EC172" s="501"/>
      <c r="ED172" s="501"/>
      <c r="EE172" s="501"/>
      <c r="EF172" s="501"/>
      <c r="EG172" s="501"/>
      <c r="EH172" s="501"/>
      <c r="EI172" s="501"/>
      <c r="EJ172" s="501"/>
      <c r="EK172" s="501"/>
      <c r="EL172" s="501"/>
      <c r="EM172" s="501"/>
      <c r="EN172" s="501"/>
      <c r="EO172" s="501"/>
      <c r="EP172" s="501"/>
      <c r="EQ172" s="501"/>
      <c r="ER172" s="501"/>
      <c r="ES172" s="501"/>
      <c r="ET172" s="501"/>
      <c r="EU172" s="501"/>
      <c r="EV172" s="501"/>
      <c r="EW172" s="501"/>
      <c r="EX172" s="501"/>
      <c r="EY172" s="501"/>
      <c r="EZ172" s="501"/>
      <c r="FA172" s="501"/>
      <c r="FB172" s="501"/>
      <c r="FC172" s="501"/>
      <c r="FD172" s="501"/>
      <c r="FE172" s="501"/>
      <c r="FF172" s="501"/>
      <c r="FG172" s="501"/>
      <c r="FH172" s="501"/>
      <c r="FI172" s="501"/>
    </row>
    <row r="173" spans="1:165" ht="25.9" customHeight="1" thickBot="1" x14ac:dyDescent="0.4">
      <c r="A173" s="1582"/>
      <c r="B173" s="1118" t="s">
        <v>974</v>
      </c>
      <c r="C173" s="1124" t="s">
        <v>897</v>
      </c>
      <c r="D173" s="1119">
        <v>779.29903239834732</v>
      </c>
      <c r="E173" s="1090">
        <v>170</v>
      </c>
      <c r="F173" s="1090">
        <v>10</v>
      </c>
      <c r="G173" s="1090"/>
      <c r="H173" s="1090"/>
      <c r="I173" s="1090">
        <v>2.2999999999999998</v>
      </c>
      <c r="J173" s="1090"/>
      <c r="K173" s="1120">
        <v>0.56999999999999995</v>
      </c>
      <c r="L173" s="1120">
        <v>2.65</v>
      </c>
      <c r="M173" s="1120"/>
      <c r="N173" s="1120">
        <v>0.2</v>
      </c>
      <c r="O173" s="1121"/>
      <c r="P173" s="1121"/>
      <c r="Q173" s="1121"/>
      <c r="R173" s="1093"/>
      <c r="S173" s="501"/>
      <c r="T173" s="504"/>
      <c r="U173" s="504"/>
      <c r="V173" s="501"/>
      <c r="W173" s="501"/>
      <c r="X173" s="501"/>
      <c r="Y173" s="501"/>
      <c r="Z173" s="501"/>
      <c r="AA173" s="501"/>
      <c r="AB173" s="501"/>
      <c r="AC173" s="501"/>
      <c r="AD173" s="501"/>
      <c r="AE173" s="501"/>
      <c r="AF173" s="501"/>
      <c r="AG173" s="501"/>
      <c r="AH173" s="501"/>
      <c r="AI173" s="501"/>
      <c r="AJ173" s="501"/>
      <c r="AK173" s="501"/>
      <c r="AL173" s="501"/>
      <c r="AM173" s="501"/>
      <c r="AN173" s="501"/>
      <c r="AO173" s="501"/>
      <c r="AP173" s="501"/>
      <c r="AQ173" s="501"/>
      <c r="AR173" s="501"/>
      <c r="AS173" s="501"/>
      <c r="AT173" s="501"/>
      <c r="AU173" s="501"/>
      <c r="AV173" s="501"/>
      <c r="AW173" s="501"/>
      <c r="AX173" s="501"/>
      <c r="AY173" s="501"/>
      <c r="AZ173" s="501"/>
      <c r="BA173" s="501"/>
      <c r="BB173" s="501"/>
      <c r="BC173" s="501"/>
      <c r="BD173" s="501"/>
      <c r="BE173" s="501"/>
      <c r="BF173" s="501"/>
      <c r="BG173" s="501"/>
      <c r="BH173" s="501"/>
      <c r="BI173" s="501"/>
      <c r="BJ173" s="501"/>
      <c r="BK173" s="501"/>
      <c r="BL173" s="501"/>
      <c r="BM173" s="501"/>
      <c r="BN173" s="501"/>
      <c r="BO173" s="501"/>
      <c r="BP173" s="501"/>
      <c r="BQ173" s="501"/>
      <c r="BR173" s="501"/>
      <c r="BS173" s="501"/>
      <c r="BT173" s="501"/>
      <c r="BU173" s="501"/>
      <c r="BV173" s="501"/>
      <c r="BW173" s="501"/>
      <c r="BX173" s="501"/>
      <c r="BY173" s="501"/>
      <c r="BZ173" s="501"/>
      <c r="CA173" s="501"/>
      <c r="CB173" s="501"/>
      <c r="CC173" s="501"/>
      <c r="CD173" s="501"/>
      <c r="CE173" s="501"/>
      <c r="CF173" s="501"/>
      <c r="CG173" s="501"/>
      <c r="CH173" s="501"/>
      <c r="CI173" s="501"/>
      <c r="CJ173" s="501"/>
      <c r="CK173" s="501"/>
      <c r="CL173" s="501"/>
      <c r="CM173" s="501"/>
      <c r="CN173" s="501"/>
      <c r="CO173" s="501"/>
      <c r="CP173" s="501"/>
      <c r="CQ173" s="501"/>
      <c r="CR173" s="501"/>
      <c r="CS173" s="501"/>
      <c r="CT173" s="501"/>
      <c r="CU173" s="501"/>
      <c r="CV173" s="501"/>
      <c r="CW173" s="501"/>
      <c r="CX173" s="501"/>
      <c r="CY173" s="501"/>
      <c r="CZ173" s="501"/>
      <c r="DA173" s="501"/>
      <c r="DB173" s="501"/>
      <c r="DC173" s="501"/>
      <c r="DD173" s="501"/>
      <c r="DE173" s="501"/>
      <c r="DF173" s="501"/>
      <c r="DG173" s="501"/>
      <c r="DH173" s="501"/>
      <c r="DI173" s="501"/>
      <c r="DJ173" s="501"/>
      <c r="DK173" s="501"/>
      <c r="DL173" s="501"/>
      <c r="DM173" s="501"/>
      <c r="DN173" s="501"/>
      <c r="DO173" s="501"/>
      <c r="DP173" s="501"/>
      <c r="DQ173" s="501"/>
      <c r="DR173" s="501"/>
      <c r="DS173" s="501"/>
      <c r="DT173" s="501"/>
      <c r="DU173" s="501"/>
      <c r="DV173" s="501"/>
      <c r="DW173" s="501"/>
      <c r="DX173" s="501"/>
      <c r="DY173" s="501"/>
      <c r="DZ173" s="501"/>
      <c r="EA173" s="501"/>
      <c r="EB173" s="501"/>
      <c r="EC173" s="501"/>
      <c r="ED173" s="501"/>
      <c r="EE173" s="501"/>
      <c r="EF173" s="501"/>
      <c r="EG173" s="501"/>
      <c r="EH173" s="501"/>
      <c r="EI173" s="501"/>
      <c r="EJ173" s="501"/>
      <c r="EK173" s="501"/>
      <c r="EL173" s="501"/>
      <c r="EM173" s="501"/>
      <c r="EN173" s="501"/>
      <c r="EO173" s="501"/>
      <c r="EP173" s="501"/>
      <c r="EQ173" s="501"/>
      <c r="ER173" s="501"/>
      <c r="ES173" s="501"/>
      <c r="ET173" s="501"/>
      <c r="EU173" s="501"/>
      <c r="EV173" s="501"/>
      <c r="EW173" s="501"/>
      <c r="EX173" s="501"/>
      <c r="EY173" s="501"/>
      <c r="EZ173" s="501"/>
      <c r="FA173" s="501"/>
      <c r="FB173" s="501"/>
      <c r="FC173" s="501"/>
      <c r="FD173" s="501"/>
      <c r="FE173" s="501"/>
      <c r="FF173" s="501"/>
      <c r="FG173" s="501"/>
      <c r="FH173" s="501"/>
      <c r="FI173" s="501"/>
    </row>
    <row r="174" spans="1:165" ht="25.9" customHeight="1" thickBot="1" x14ac:dyDescent="0.4">
      <c r="A174" s="1582"/>
      <c r="B174" s="1118" t="s">
        <v>975</v>
      </c>
      <c r="C174" s="1124" t="s">
        <v>897</v>
      </c>
      <c r="D174" s="1119">
        <v>229.48346596182643</v>
      </c>
      <c r="E174" s="1090">
        <v>171</v>
      </c>
      <c r="F174" s="1090">
        <v>6</v>
      </c>
      <c r="G174" s="1090"/>
      <c r="H174" s="1090"/>
      <c r="I174" s="1090">
        <v>1.6</v>
      </c>
      <c r="J174" s="1090"/>
      <c r="K174" s="1120">
        <v>0.46</v>
      </c>
      <c r="L174" s="1120">
        <v>3.85</v>
      </c>
      <c r="M174" s="1120"/>
      <c r="N174" s="1120">
        <v>0.2</v>
      </c>
      <c r="O174" s="1121"/>
      <c r="P174" s="1121"/>
      <c r="Q174" s="1121"/>
      <c r="R174" s="1093"/>
      <c r="S174" s="501"/>
      <c r="T174" s="504"/>
      <c r="U174" s="504"/>
      <c r="V174" s="501"/>
      <c r="W174" s="501"/>
      <c r="X174" s="501"/>
      <c r="Y174" s="501"/>
      <c r="Z174" s="501"/>
      <c r="AA174" s="501"/>
      <c r="AB174" s="501"/>
      <c r="AC174" s="501"/>
      <c r="AD174" s="501"/>
      <c r="AE174" s="501"/>
      <c r="AF174" s="501"/>
      <c r="AG174" s="501"/>
      <c r="AH174" s="501"/>
      <c r="AI174" s="501"/>
      <c r="AJ174" s="501"/>
      <c r="AK174" s="501"/>
      <c r="AL174" s="501"/>
      <c r="AM174" s="501"/>
      <c r="AN174" s="501"/>
      <c r="AO174" s="501"/>
      <c r="AP174" s="501"/>
      <c r="AQ174" s="501"/>
      <c r="AR174" s="501"/>
      <c r="AS174" s="501"/>
      <c r="AT174" s="501"/>
      <c r="AU174" s="501"/>
      <c r="AV174" s="501"/>
      <c r="AW174" s="501"/>
      <c r="AX174" s="501"/>
      <c r="AY174" s="501"/>
      <c r="AZ174" s="501"/>
      <c r="BA174" s="501"/>
      <c r="BB174" s="501"/>
      <c r="BC174" s="501"/>
      <c r="BD174" s="501"/>
      <c r="BE174" s="501"/>
      <c r="BF174" s="501"/>
      <c r="BG174" s="501"/>
      <c r="BH174" s="501"/>
      <c r="BI174" s="501"/>
      <c r="BJ174" s="501"/>
      <c r="BK174" s="501"/>
      <c r="BL174" s="501"/>
      <c r="BM174" s="501"/>
      <c r="BN174" s="501"/>
      <c r="BO174" s="501"/>
      <c r="BP174" s="501"/>
      <c r="BQ174" s="501"/>
      <c r="BR174" s="501"/>
      <c r="BS174" s="501"/>
      <c r="BT174" s="501"/>
      <c r="BU174" s="501"/>
      <c r="BV174" s="501"/>
      <c r="BW174" s="501"/>
      <c r="BX174" s="501"/>
      <c r="BY174" s="501"/>
      <c r="BZ174" s="501"/>
      <c r="CA174" s="501"/>
      <c r="CB174" s="501"/>
      <c r="CC174" s="501"/>
      <c r="CD174" s="501"/>
      <c r="CE174" s="501"/>
      <c r="CF174" s="501"/>
      <c r="CG174" s="501"/>
      <c r="CH174" s="501"/>
      <c r="CI174" s="501"/>
      <c r="CJ174" s="501"/>
      <c r="CK174" s="501"/>
      <c r="CL174" s="501"/>
      <c r="CM174" s="501"/>
      <c r="CN174" s="501"/>
      <c r="CO174" s="501"/>
      <c r="CP174" s="501"/>
      <c r="CQ174" s="501"/>
      <c r="CR174" s="501"/>
      <c r="CS174" s="501"/>
      <c r="CT174" s="501"/>
      <c r="CU174" s="501"/>
      <c r="CV174" s="501"/>
      <c r="CW174" s="501"/>
      <c r="CX174" s="501"/>
      <c r="CY174" s="501"/>
      <c r="CZ174" s="501"/>
      <c r="DA174" s="501"/>
      <c r="DB174" s="501"/>
      <c r="DC174" s="501"/>
      <c r="DD174" s="501"/>
      <c r="DE174" s="501"/>
      <c r="DF174" s="501"/>
      <c r="DG174" s="501"/>
      <c r="DH174" s="501"/>
      <c r="DI174" s="501"/>
      <c r="DJ174" s="501"/>
      <c r="DK174" s="501"/>
      <c r="DL174" s="501"/>
      <c r="DM174" s="501"/>
      <c r="DN174" s="501"/>
      <c r="DO174" s="501"/>
      <c r="DP174" s="501"/>
      <c r="DQ174" s="501"/>
      <c r="DR174" s="501"/>
      <c r="DS174" s="501"/>
      <c r="DT174" s="501"/>
      <c r="DU174" s="501"/>
      <c r="DV174" s="501"/>
      <c r="DW174" s="501"/>
      <c r="DX174" s="501"/>
      <c r="DY174" s="501"/>
      <c r="DZ174" s="501"/>
      <c r="EA174" s="501"/>
      <c r="EB174" s="501"/>
      <c r="EC174" s="501"/>
      <c r="ED174" s="501"/>
      <c r="EE174" s="501"/>
      <c r="EF174" s="501"/>
      <c r="EG174" s="501"/>
      <c r="EH174" s="501"/>
      <c r="EI174" s="501"/>
      <c r="EJ174" s="501"/>
      <c r="EK174" s="501"/>
      <c r="EL174" s="501"/>
      <c r="EM174" s="501"/>
      <c r="EN174" s="501"/>
      <c r="EO174" s="501"/>
      <c r="EP174" s="501"/>
      <c r="EQ174" s="501"/>
      <c r="ER174" s="501"/>
      <c r="ES174" s="501"/>
      <c r="ET174" s="501"/>
      <c r="EU174" s="501"/>
      <c r="EV174" s="501"/>
      <c r="EW174" s="501"/>
      <c r="EX174" s="501"/>
      <c r="EY174" s="501"/>
      <c r="EZ174" s="501"/>
      <c r="FA174" s="501"/>
      <c r="FB174" s="501"/>
      <c r="FC174" s="501"/>
      <c r="FD174" s="501"/>
      <c r="FE174" s="501"/>
      <c r="FF174" s="501"/>
      <c r="FG174" s="501"/>
      <c r="FH174" s="501"/>
      <c r="FI174" s="501"/>
    </row>
    <row r="175" spans="1:165" ht="25.9" customHeight="1" thickBot="1" x14ac:dyDescent="0.4">
      <c r="A175" s="1582"/>
      <c r="B175" s="1118" t="s">
        <v>976</v>
      </c>
      <c r="C175" s="1124" t="s">
        <v>897</v>
      </c>
      <c r="D175" s="1119">
        <v>1823.736369901226</v>
      </c>
      <c r="E175" s="1090">
        <v>172</v>
      </c>
      <c r="F175" s="1090">
        <v>6</v>
      </c>
      <c r="G175" s="1090"/>
      <c r="H175" s="1090"/>
      <c r="I175" s="1090">
        <v>2</v>
      </c>
      <c r="J175" s="1090"/>
      <c r="K175" s="1120">
        <v>0.71</v>
      </c>
      <c r="L175" s="1120">
        <v>3.79</v>
      </c>
      <c r="M175" s="1120"/>
      <c r="N175" s="1120">
        <v>0.5</v>
      </c>
      <c r="O175" s="1121"/>
      <c r="P175" s="1121"/>
      <c r="Q175" s="1121"/>
      <c r="R175" s="1093"/>
      <c r="S175" s="501"/>
      <c r="T175" s="504"/>
      <c r="U175" s="504"/>
      <c r="V175" s="501"/>
      <c r="W175" s="501"/>
      <c r="X175" s="501"/>
      <c r="Y175" s="501"/>
      <c r="Z175" s="501"/>
      <c r="AA175" s="501"/>
      <c r="AB175" s="501"/>
      <c r="AC175" s="501"/>
      <c r="AD175" s="501"/>
      <c r="AE175" s="501"/>
      <c r="AF175" s="501"/>
      <c r="AG175" s="501"/>
      <c r="AH175" s="501"/>
      <c r="AI175" s="501"/>
      <c r="AJ175" s="501"/>
      <c r="AK175" s="501"/>
      <c r="AL175" s="501"/>
      <c r="AM175" s="501"/>
      <c r="AN175" s="501"/>
      <c r="AO175" s="501"/>
      <c r="AP175" s="501"/>
      <c r="AQ175" s="501"/>
      <c r="AR175" s="501"/>
      <c r="AS175" s="501"/>
      <c r="AT175" s="501"/>
      <c r="AU175" s="501"/>
      <c r="AV175" s="501"/>
      <c r="AW175" s="501"/>
      <c r="AX175" s="501"/>
      <c r="AY175" s="501"/>
      <c r="AZ175" s="501"/>
      <c r="BA175" s="501"/>
      <c r="BB175" s="501"/>
      <c r="BC175" s="501"/>
      <c r="BD175" s="501"/>
      <c r="BE175" s="501"/>
      <c r="BF175" s="501"/>
      <c r="BG175" s="501"/>
      <c r="BH175" s="501"/>
      <c r="BI175" s="501"/>
      <c r="BJ175" s="501"/>
      <c r="BK175" s="501"/>
      <c r="BL175" s="501"/>
      <c r="BM175" s="501"/>
      <c r="BN175" s="501"/>
      <c r="BO175" s="501"/>
      <c r="BP175" s="501"/>
      <c r="BQ175" s="501"/>
      <c r="BR175" s="501"/>
      <c r="BS175" s="501"/>
      <c r="BT175" s="501"/>
      <c r="BU175" s="501"/>
      <c r="BV175" s="501"/>
      <c r="BW175" s="501"/>
      <c r="BX175" s="501"/>
      <c r="BY175" s="501"/>
      <c r="BZ175" s="501"/>
      <c r="CA175" s="501"/>
      <c r="CB175" s="501"/>
      <c r="CC175" s="501"/>
      <c r="CD175" s="501"/>
      <c r="CE175" s="501"/>
      <c r="CF175" s="501"/>
      <c r="CG175" s="501"/>
      <c r="CH175" s="501"/>
      <c r="CI175" s="501"/>
      <c r="CJ175" s="501"/>
      <c r="CK175" s="501"/>
      <c r="CL175" s="501"/>
      <c r="CM175" s="501"/>
      <c r="CN175" s="501"/>
      <c r="CO175" s="501"/>
      <c r="CP175" s="501"/>
      <c r="CQ175" s="501"/>
      <c r="CR175" s="501"/>
      <c r="CS175" s="501"/>
      <c r="CT175" s="501"/>
      <c r="CU175" s="501"/>
      <c r="CV175" s="501"/>
      <c r="CW175" s="501"/>
      <c r="CX175" s="501"/>
      <c r="CY175" s="501"/>
      <c r="CZ175" s="501"/>
      <c r="DA175" s="501"/>
      <c r="DB175" s="501"/>
      <c r="DC175" s="501"/>
      <c r="DD175" s="501"/>
      <c r="DE175" s="501"/>
      <c r="DF175" s="501"/>
      <c r="DG175" s="501"/>
      <c r="DH175" s="501"/>
      <c r="DI175" s="501"/>
      <c r="DJ175" s="501"/>
      <c r="DK175" s="501"/>
      <c r="DL175" s="501"/>
      <c r="DM175" s="501"/>
      <c r="DN175" s="501"/>
      <c r="DO175" s="501"/>
      <c r="DP175" s="501"/>
      <c r="DQ175" s="501"/>
      <c r="DR175" s="501"/>
      <c r="DS175" s="501"/>
      <c r="DT175" s="501"/>
      <c r="DU175" s="501"/>
      <c r="DV175" s="501"/>
      <c r="DW175" s="501"/>
      <c r="DX175" s="501"/>
      <c r="DY175" s="501"/>
      <c r="DZ175" s="501"/>
      <c r="EA175" s="501"/>
      <c r="EB175" s="501"/>
      <c r="EC175" s="501"/>
      <c r="ED175" s="501"/>
      <c r="EE175" s="501"/>
      <c r="EF175" s="501"/>
      <c r="EG175" s="501"/>
      <c r="EH175" s="501"/>
      <c r="EI175" s="501"/>
      <c r="EJ175" s="501"/>
      <c r="EK175" s="501"/>
      <c r="EL175" s="501"/>
      <c r="EM175" s="501"/>
      <c r="EN175" s="501"/>
      <c r="EO175" s="501"/>
      <c r="EP175" s="501"/>
      <c r="EQ175" s="501"/>
      <c r="ER175" s="501"/>
      <c r="ES175" s="501"/>
      <c r="ET175" s="501"/>
      <c r="EU175" s="501"/>
      <c r="EV175" s="501"/>
      <c r="EW175" s="501"/>
      <c r="EX175" s="501"/>
      <c r="EY175" s="501"/>
      <c r="EZ175" s="501"/>
      <c r="FA175" s="501"/>
      <c r="FB175" s="501"/>
      <c r="FC175" s="501"/>
      <c r="FD175" s="501"/>
      <c r="FE175" s="501"/>
      <c r="FF175" s="501"/>
      <c r="FG175" s="501"/>
      <c r="FH175" s="501"/>
      <c r="FI175" s="501"/>
    </row>
    <row r="176" spans="1:165" ht="25.9" customHeight="1" x14ac:dyDescent="0.35">
      <c r="A176" s="1579" t="s">
        <v>1179</v>
      </c>
      <c r="B176" s="1122" t="s">
        <v>977</v>
      </c>
      <c r="C176" s="1088" t="s">
        <v>1214</v>
      </c>
      <c r="D176" s="1089">
        <v>132</v>
      </c>
      <c r="E176" s="1090">
        <v>173</v>
      </c>
      <c r="F176" s="1090">
        <v>15</v>
      </c>
      <c r="G176" s="1090"/>
      <c r="H176" s="1090"/>
      <c r="I176" s="1092">
        <v>1.1000000000000001</v>
      </c>
      <c r="J176" s="1090"/>
      <c r="K176" s="1092">
        <v>0.3</v>
      </c>
      <c r="L176" s="1092">
        <v>2</v>
      </c>
      <c r="M176" s="1090"/>
      <c r="N176" s="1090"/>
      <c r="O176" s="1090"/>
      <c r="P176" s="1090"/>
      <c r="Q176" s="1090"/>
      <c r="R176" s="1090"/>
      <c r="S176" s="501"/>
      <c r="T176" s="504"/>
      <c r="U176" s="504"/>
      <c r="V176" s="501"/>
      <c r="W176" s="501"/>
      <c r="X176" s="501"/>
      <c r="Y176" s="501"/>
      <c r="Z176" s="501"/>
      <c r="AA176" s="501"/>
      <c r="AB176" s="501"/>
      <c r="AC176" s="501"/>
      <c r="AD176" s="501"/>
      <c r="AE176" s="501"/>
      <c r="AF176" s="501"/>
      <c r="AG176" s="501"/>
      <c r="AH176" s="501"/>
      <c r="AI176" s="501"/>
      <c r="AJ176" s="501"/>
      <c r="AK176" s="501"/>
      <c r="AL176" s="501"/>
      <c r="AM176" s="501"/>
      <c r="AN176" s="501"/>
      <c r="AO176" s="501"/>
      <c r="AP176" s="501"/>
      <c r="AQ176" s="501"/>
      <c r="AR176" s="501"/>
      <c r="AS176" s="501"/>
      <c r="AT176" s="501"/>
      <c r="AU176" s="501"/>
      <c r="AV176" s="501"/>
      <c r="AW176" s="501"/>
      <c r="AX176" s="501"/>
      <c r="AY176" s="501"/>
      <c r="AZ176" s="501"/>
      <c r="BA176" s="501"/>
      <c r="BB176" s="501"/>
      <c r="BC176" s="501"/>
      <c r="BD176" s="501"/>
      <c r="BE176" s="501"/>
      <c r="BF176" s="501"/>
      <c r="BG176" s="501"/>
      <c r="BH176" s="501"/>
      <c r="BI176" s="501"/>
      <c r="BJ176" s="501"/>
      <c r="BK176" s="501"/>
      <c r="BL176" s="501"/>
      <c r="BM176" s="501"/>
      <c r="BN176" s="501"/>
      <c r="BO176" s="501"/>
      <c r="BP176" s="501"/>
      <c r="BQ176" s="501"/>
      <c r="BR176" s="501"/>
      <c r="BS176" s="501"/>
      <c r="BT176" s="501"/>
      <c r="BU176" s="501"/>
      <c r="BV176" s="501"/>
      <c r="BW176" s="501"/>
      <c r="BX176" s="501"/>
      <c r="BY176" s="501"/>
      <c r="BZ176" s="501"/>
      <c r="CA176" s="501"/>
      <c r="CB176" s="501"/>
      <c r="CC176" s="501"/>
      <c r="CD176" s="501"/>
      <c r="CE176" s="501"/>
      <c r="CF176" s="501"/>
      <c r="CG176" s="501"/>
      <c r="CH176" s="501"/>
      <c r="CI176" s="501"/>
      <c r="CJ176" s="501"/>
      <c r="CK176" s="501"/>
      <c r="CL176" s="501"/>
      <c r="CM176" s="501"/>
      <c r="CN176" s="501"/>
      <c r="CO176" s="501"/>
      <c r="CP176" s="501"/>
      <c r="CQ176" s="501"/>
      <c r="CR176" s="501"/>
      <c r="CS176" s="501"/>
      <c r="CT176" s="501"/>
      <c r="CU176" s="501"/>
      <c r="CV176" s="501"/>
      <c r="CW176" s="501"/>
      <c r="CX176" s="501"/>
      <c r="CY176" s="501"/>
      <c r="CZ176" s="501"/>
      <c r="DA176" s="501"/>
      <c r="DB176" s="501"/>
      <c r="DC176" s="501"/>
      <c r="DD176" s="501"/>
      <c r="DE176" s="501"/>
      <c r="DF176" s="501"/>
      <c r="DG176" s="501"/>
      <c r="DH176" s="501"/>
      <c r="DI176" s="501"/>
      <c r="DJ176" s="501"/>
      <c r="DK176" s="501"/>
      <c r="DL176" s="501"/>
      <c r="DM176" s="501"/>
      <c r="DN176" s="501"/>
      <c r="DO176" s="501"/>
      <c r="DP176" s="501"/>
      <c r="DQ176" s="501"/>
      <c r="DR176" s="501"/>
      <c r="DS176" s="501"/>
      <c r="DT176" s="501"/>
      <c r="DU176" s="501"/>
      <c r="DV176" s="501"/>
      <c r="DW176" s="501"/>
      <c r="DX176" s="501"/>
      <c r="DY176" s="501"/>
      <c r="DZ176" s="501"/>
      <c r="EA176" s="501"/>
      <c r="EB176" s="501"/>
      <c r="EC176" s="501"/>
      <c r="ED176" s="501"/>
      <c r="EE176" s="501"/>
      <c r="EF176" s="501"/>
      <c r="EG176" s="501"/>
      <c r="EH176" s="501"/>
      <c r="EI176" s="501"/>
      <c r="EJ176" s="501"/>
      <c r="EK176" s="501"/>
      <c r="EL176" s="501"/>
      <c r="EM176" s="501"/>
      <c r="EN176" s="501"/>
      <c r="EO176" s="501"/>
      <c r="EP176" s="501"/>
      <c r="EQ176" s="501"/>
      <c r="ER176" s="501"/>
      <c r="ES176" s="501"/>
      <c r="ET176" s="501"/>
      <c r="EU176" s="501"/>
      <c r="EV176" s="501"/>
      <c r="EW176" s="501"/>
      <c r="EX176" s="501"/>
      <c r="EY176" s="501"/>
      <c r="EZ176" s="501"/>
      <c r="FA176" s="501"/>
      <c r="FB176" s="501"/>
      <c r="FC176" s="501"/>
      <c r="FD176" s="501"/>
      <c r="FE176" s="501"/>
      <c r="FF176" s="501"/>
      <c r="FG176" s="501"/>
      <c r="FH176" s="501"/>
      <c r="FI176" s="501"/>
    </row>
    <row r="177" spans="1:165" ht="25.9" customHeight="1" x14ac:dyDescent="0.35">
      <c r="A177" s="1580"/>
      <c r="B177" s="1087" t="s">
        <v>220</v>
      </c>
      <c r="C177" s="1088" t="s">
        <v>1214</v>
      </c>
      <c r="D177" s="1089">
        <v>102</v>
      </c>
      <c r="E177" s="1090">
        <v>174</v>
      </c>
      <c r="F177" s="1091">
        <v>16</v>
      </c>
      <c r="G177" s="1090"/>
      <c r="H177" s="1090"/>
      <c r="I177" s="1092">
        <v>18</v>
      </c>
      <c r="J177" s="1090"/>
      <c r="K177" s="1092">
        <v>0.6</v>
      </c>
      <c r="L177" s="1092">
        <v>3</v>
      </c>
      <c r="M177" s="1092"/>
      <c r="N177" s="1092">
        <v>0.2</v>
      </c>
      <c r="O177" s="1090"/>
      <c r="P177" s="1090"/>
      <c r="Q177" s="1090"/>
      <c r="R177" s="1090"/>
      <c r="S177" s="501"/>
      <c r="T177" s="504"/>
      <c r="U177" s="504"/>
      <c r="V177" s="501"/>
      <c r="W177" s="501"/>
      <c r="X177" s="501"/>
      <c r="Y177" s="501"/>
      <c r="Z177" s="501"/>
      <c r="AA177" s="501"/>
      <c r="AB177" s="501"/>
      <c r="AC177" s="501"/>
      <c r="AD177" s="501"/>
      <c r="AE177" s="501"/>
      <c r="AF177" s="501"/>
      <c r="AG177" s="501"/>
      <c r="AH177" s="501"/>
      <c r="AI177" s="501"/>
      <c r="AJ177" s="501"/>
      <c r="AK177" s="501"/>
      <c r="AL177" s="501"/>
      <c r="AM177" s="501"/>
      <c r="AN177" s="501"/>
      <c r="AO177" s="501"/>
      <c r="AP177" s="501"/>
      <c r="AQ177" s="501"/>
      <c r="AR177" s="501"/>
      <c r="AS177" s="501"/>
      <c r="AT177" s="501"/>
      <c r="AU177" s="501"/>
      <c r="AV177" s="501"/>
      <c r="AW177" s="501"/>
      <c r="AX177" s="501"/>
      <c r="AY177" s="501"/>
      <c r="AZ177" s="501"/>
      <c r="BA177" s="501"/>
      <c r="BB177" s="501"/>
      <c r="BC177" s="501"/>
      <c r="BD177" s="501"/>
      <c r="BE177" s="501"/>
      <c r="BF177" s="501"/>
      <c r="BG177" s="501"/>
      <c r="BH177" s="501"/>
      <c r="BI177" s="501"/>
      <c r="BJ177" s="501"/>
      <c r="BK177" s="501"/>
      <c r="BL177" s="501"/>
      <c r="BM177" s="501"/>
      <c r="BN177" s="501"/>
      <c r="BO177" s="501"/>
      <c r="BP177" s="501"/>
      <c r="BQ177" s="501"/>
      <c r="BR177" s="501"/>
      <c r="BS177" s="501"/>
      <c r="BT177" s="501"/>
      <c r="BU177" s="501"/>
      <c r="BV177" s="501"/>
      <c r="BW177" s="501"/>
      <c r="BX177" s="501"/>
      <c r="BY177" s="501"/>
      <c r="BZ177" s="501"/>
      <c r="CA177" s="501"/>
      <c r="CB177" s="501"/>
      <c r="CC177" s="501"/>
      <c r="CD177" s="501"/>
      <c r="CE177" s="501"/>
      <c r="CF177" s="501"/>
      <c r="CG177" s="501"/>
      <c r="CH177" s="501"/>
      <c r="CI177" s="501"/>
      <c r="CJ177" s="501"/>
      <c r="CK177" s="501"/>
      <c r="CL177" s="501"/>
      <c r="CM177" s="501"/>
      <c r="CN177" s="501"/>
      <c r="CO177" s="501"/>
      <c r="CP177" s="501"/>
      <c r="CQ177" s="501"/>
      <c r="CR177" s="501"/>
      <c r="CS177" s="501"/>
      <c r="CT177" s="501"/>
      <c r="CU177" s="501"/>
      <c r="CV177" s="501"/>
      <c r="CW177" s="501"/>
      <c r="CX177" s="501"/>
      <c r="CY177" s="501"/>
      <c r="CZ177" s="501"/>
      <c r="DA177" s="501"/>
      <c r="DB177" s="501"/>
      <c r="DC177" s="501"/>
      <c r="DD177" s="501"/>
      <c r="DE177" s="501"/>
      <c r="DF177" s="501"/>
      <c r="DG177" s="501"/>
      <c r="DH177" s="501"/>
      <c r="DI177" s="501"/>
      <c r="DJ177" s="501"/>
      <c r="DK177" s="501"/>
      <c r="DL177" s="501"/>
      <c r="DM177" s="501"/>
      <c r="DN177" s="501"/>
      <c r="DO177" s="501"/>
      <c r="DP177" s="501"/>
      <c r="DQ177" s="501"/>
      <c r="DR177" s="501"/>
      <c r="DS177" s="501"/>
      <c r="DT177" s="501"/>
      <c r="DU177" s="501"/>
      <c r="DV177" s="501"/>
      <c r="DW177" s="501"/>
      <c r="DX177" s="501"/>
      <c r="DY177" s="501"/>
      <c r="DZ177" s="501"/>
      <c r="EA177" s="501"/>
      <c r="EB177" s="501"/>
      <c r="EC177" s="501"/>
      <c r="ED177" s="501"/>
      <c r="EE177" s="501"/>
      <c r="EF177" s="501"/>
      <c r="EG177" s="501"/>
      <c r="EH177" s="501"/>
      <c r="EI177" s="501"/>
      <c r="EJ177" s="501"/>
      <c r="EK177" s="501"/>
      <c r="EL177" s="501"/>
      <c r="EM177" s="501"/>
      <c r="EN177" s="501"/>
      <c r="EO177" s="501"/>
      <c r="EP177" s="501"/>
      <c r="EQ177" s="501"/>
      <c r="ER177" s="501"/>
      <c r="ES177" s="501"/>
      <c r="ET177" s="501"/>
      <c r="EU177" s="501"/>
      <c r="EV177" s="501"/>
      <c r="EW177" s="501"/>
      <c r="EX177" s="501"/>
      <c r="EY177" s="501"/>
      <c r="EZ177" s="501"/>
      <c r="FA177" s="501"/>
      <c r="FB177" s="501"/>
      <c r="FC177" s="501"/>
      <c r="FD177" s="501"/>
      <c r="FE177" s="501"/>
      <c r="FF177" s="501"/>
      <c r="FG177" s="501"/>
      <c r="FH177" s="501"/>
      <c r="FI177" s="501"/>
    </row>
    <row r="178" spans="1:165" ht="25.9" customHeight="1" x14ac:dyDescent="0.35">
      <c r="A178" s="1580"/>
      <c r="B178" s="1118" t="s">
        <v>216</v>
      </c>
      <c r="C178" s="1088" t="s">
        <v>1214</v>
      </c>
      <c r="D178" s="1089">
        <v>84</v>
      </c>
      <c r="E178" s="1090">
        <v>175</v>
      </c>
      <c r="F178" s="1091">
        <v>14</v>
      </c>
      <c r="G178" s="1090"/>
      <c r="H178" s="1090"/>
      <c r="I178" s="1092">
        <v>17</v>
      </c>
      <c r="J178" s="1092"/>
      <c r="K178" s="1092">
        <v>0.5</v>
      </c>
      <c r="L178" s="1092">
        <v>2.8</v>
      </c>
      <c r="M178" s="1092"/>
      <c r="N178" s="1092">
        <v>0.2</v>
      </c>
      <c r="O178" s="1090"/>
      <c r="P178" s="1090"/>
      <c r="Q178" s="1090"/>
      <c r="R178" s="1090"/>
      <c r="S178" s="501"/>
      <c r="T178" s="504"/>
      <c r="U178" s="504"/>
      <c r="V178" s="501"/>
      <c r="W178" s="501"/>
      <c r="X178" s="501"/>
      <c r="Y178" s="501"/>
      <c r="Z178" s="501"/>
      <c r="AA178" s="501"/>
      <c r="AB178" s="501"/>
      <c r="AC178" s="501"/>
      <c r="AD178" s="501"/>
      <c r="AE178" s="501"/>
      <c r="AF178" s="501"/>
      <c r="AG178" s="501"/>
      <c r="AH178" s="501"/>
      <c r="AI178" s="501"/>
      <c r="AJ178" s="501"/>
      <c r="AK178" s="501"/>
      <c r="AL178" s="501"/>
      <c r="AM178" s="501"/>
      <c r="AN178" s="501"/>
      <c r="AO178" s="501"/>
      <c r="AP178" s="501"/>
      <c r="AQ178" s="501"/>
      <c r="AR178" s="501"/>
      <c r="AS178" s="501"/>
      <c r="AT178" s="501"/>
      <c r="AU178" s="501"/>
      <c r="AV178" s="501"/>
      <c r="AW178" s="501"/>
      <c r="AX178" s="501"/>
      <c r="AY178" s="501"/>
      <c r="AZ178" s="501"/>
      <c r="BA178" s="501"/>
      <c r="BB178" s="501"/>
      <c r="BC178" s="501"/>
      <c r="BD178" s="501"/>
      <c r="BE178" s="501"/>
      <c r="BF178" s="501"/>
      <c r="BG178" s="501"/>
      <c r="BH178" s="501"/>
      <c r="BI178" s="501"/>
      <c r="BJ178" s="501"/>
      <c r="BK178" s="501"/>
      <c r="BL178" s="501"/>
      <c r="BM178" s="501"/>
      <c r="BN178" s="501"/>
      <c r="BO178" s="501"/>
      <c r="BP178" s="501"/>
      <c r="BQ178" s="501"/>
      <c r="BR178" s="501"/>
      <c r="BS178" s="501"/>
      <c r="BT178" s="501"/>
      <c r="BU178" s="501"/>
      <c r="BV178" s="501"/>
      <c r="BW178" s="501"/>
      <c r="BX178" s="501"/>
      <c r="BY178" s="501"/>
      <c r="BZ178" s="501"/>
      <c r="CA178" s="501"/>
      <c r="CB178" s="501"/>
      <c r="CC178" s="501"/>
      <c r="CD178" s="501"/>
      <c r="CE178" s="501"/>
      <c r="CF178" s="501"/>
      <c r="CG178" s="501"/>
      <c r="CH178" s="501"/>
      <c r="CI178" s="501"/>
      <c r="CJ178" s="501"/>
      <c r="CK178" s="501"/>
      <c r="CL178" s="501"/>
      <c r="CM178" s="501"/>
      <c r="CN178" s="501"/>
      <c r="CO178" s="501"/>
      <c r="CP178" s="501"/>
      <c r="CQ178" s="501"/>
      <c r="CR178" s="501"/>
      <c r="CS178" s="501"/>
      <c r="CT178" s="501"/>
      <c r="CU178" s="501"/>
      <c r="CV178" s="501"/>
      <c r="CW178" s="501"/>
      <c r="CX178" s="501"/>
      <c r="CY178" s="501"/>
      <c r="CZ178" s="501"/>
      <c r="DA178" s="501"/>
      <c r="DB178" s="501"/>
      <c r="DC178" s="501"/>
      <c r="DD178" s="501"/>
      <c r="DE178" s="501"/>
      <c r="DF178" s="501"/>
      <c r="DG178" s="501"/>
      <c r="DH178" s="501"/>
      <c r="DI178" s="501"/>
      <c r="DJ178" s="501"/>
      <c r="DK178" s="501"/>
      <c r="DL178" s="501"/>
      <c r="DM178" s="501"/>
      <c r="DN178" s="501"/>
      <c r="DO178" s="501"/>
      <c r="DP178" s="501"/>
      <c r="DQ178" s="501"/>
      <c r="DR178" s="501"/>
      <c r="DS178" s="501"/>
      <c r="DT178" s="501"/>
      <c r="DU178" s="501"/>
      <c r="DV178" s="501"/>
      <c r="DW178" s="501"/>
      <c r="DX178" s="501"/>
      <c r="DY178" s="501"/>
      <c r="DZ178" s="501"/>
      <c r="EA178" s="501"/>
      <c r="EB178" s="501"/>
      <c r="EC178" s="501"/>
      <c r="ED178" s="501"/>
      <c r="EE178" s="501"/>
      <c r="EF178" s="501"/>
      <c r="EG178" s="501"/>
      <c r="EH178" s="501"/>
      <c r="EI178" s="501"/>
      <c r="EJ178" s="501"/>
      <c r="EK178" s="501"/>
      <c r="EL178" s="501"/>
      <c r="EM178" s="501"/>
      <c r="EN178" s="501"/>
      <c r="EO178" s="501"/>
      <c r="EP178" s="501"/>
      <c r="EQ178" s="501"/>
      <c r="ER178" s="501"/>
      <c r="ES178" s="501"/>
      <c r="ET178" s="501"/>
      <c r="EU178" s="501"/>
      <c r="EV178" s="501"/>
      <c r="EW178" s="501"/>
      <c r="EX178" s="501"/>
      <c r="EY178" s="501"/>
      <c r="EZ178" s="501"/>
      <c r="FA178" s="501"/>
      <c r="FB178" s="501"/>
      <c r="FC178" s="501"/>
      <c r="FD178" s="501"/>
      <c r="FE178" s="501"/>
      <c r="FF178" s="501"/>
      <c r="FG178" s="501"/>
      <c r="FH178" s="501"/>
      <c r="FI178" s="501"/>
    </row>
    <row r="179" spans="1:165" ht="25.9" customHeight="1" x14ac:dyDescent="0.35">
      <c r="A179" s="1580"/>
      <c r="B179" s="1123" t="s">
        <v>978</v>
      </c>
      <c r="C179" s="1088" t="s">
        <v>1214</v>
      </c>
      <c r="D179" s="1089">
        <v>108</v>
      </c>
      <c r="E179" s="1090">
        <v>176</v>
      </c>
      <c r="F179" s="1091">
        <v>16</v>
      </c>
      <c r="G179" s="1090"/>
      <c r="H179" s="1090"/>
      <c r="I179" s="1092">
        <v>1.8</v>
      </c>
      <c r="J179" s="1090"/>
      <c r="K179" s="1092">
        <v>0.6</v>
      </c>
      <c r="L179" s="1092">
        <v>3</v>
      </c>
      <c r="M179" s="1090"/>
      <c r="N179" s="1090"/>
      <c r="O179" s="1090"/>
      <c r="P179" s="1090"/>
      <c r="Q179" s="1090"/>
      <c r="R179" s="1090"/>
      <c r="S179" s="501"/>
      <c r="T179" s="504"/>
      <c r="U179" s="504"/>
      <c r="V179" s="501"/>
      <c r="W179" s="501"/>
      <c r="X179" s="501"/>
      <c r="Y179" s="501"/>
      <c r="Z179" s="501"/>
      <c r="AA179" s="501"/>
      <c r="AB179" s="501"/>
      <c r="AC179" s="501"/>
      <c r="AD179" s="501"/>
      <c r="AE179" s="501"/>
      <c r="AF179" s="501"/>
      <c r="AG179" s="501"/>
      <c r="AH179" s="501"/>
      <c r="AI179" s="501"/>
      <c r="AJ179" s="501"/>
      <c r="AK179" s="501"/>
      <c r="AL179" s="501"/>
      <c r="AM179" s="501"/>
      <c r="AN179" s="501"/>
      <c r="AO179" s="501"/>
      <c r="AP179" s="501"/>
      <c r="AQ179" s="501"/>
      <c r="AR179" s="501"/>
      <c r="AS179" s="501"/>
      <c r="AT179" s="501"/>
      <c r="AU179" s="501"/>
      <c r="AV179" s="501"/>
      <c r="AW179" s="501"/>
      <c r="AX179" s="501"/>
      <c r="AY179" s="501"/>
      <c r="AZ179" s="501"/>
      <c r="BA179" s="501"/>
      <c r="BB179" s="501"/>
      <c r="BC179" s="501"/>
      <c r="BD179" s="501"/>
      <c r="BE179" s="501"/>
      <c r="BF179" s="501"/>
      <c r="BG179" s="501"/>
      <c r="BH179" s="501"/>
      <c r="BI179" s="501"/>
      <c r="BJ179" s="501"/>
      <c r="BK179" s="501"/>
      <c r="BL179" s="501"/>
      <c r="BM179" s="501"/>
      <c r="BN179" s="501"/>
      <c r="BO179" s="501"/>
      <c r="BP179" s="501"/>
      <c r="BQ179" s="501"/>
      <c r="BR179" s="501"/>
      <c r="BS179" s="501"/>
      <c r="BT179" s="501"/>
      <c r="BU179" s="501"/>
      <c r="BV179" s="501"/>
      <c r="BW179" s="501"/>
      <c r="BX179" s="501"/>
      <c r="BY179" s="501"/>
      <c r="BZ179" s="501"/>
      <c r="CA179" s="501"/>
      <c r="CB179" s="501"/>
      <c r="CC179" s="501"/>
      <c r="CD179" s="501"/>
      <c r="CE179" s="501"/>
      <c r="CF179" s="501"/>
      <c r="CG179" s="501"/>
      <c r="CH179" s="501"/>
      <c r="CI179" s="501"/>
      <c r="CJ179" s="501"/>
      <c r="CK179" s="501"/>
      <c r="CL179" s="501"/>
      <c r="CM179" s="501"/>
      <c r="CN179" s="501"/>
      <c r="CO179" s="501"/>
      <c r="CP179" s="501"/>
      <c r="CQ179" s="501"/>
      <c r="CR179" s="501"/>
      <c r="CS179" s="501"/>
      <c r="CT179" s="501"/>
      <c r="CU179" s="501"/>
      <c r="CV179" s="501"/>
      <c r="CW179" s="501"/>
      <c r="CX179" s="501"/>
      <c r="CY179" s="501"/>
      <c r="CZ179" s="501"/>
      <c r="DA179" s="501"/>
      <c r="DB179" s="501"/>
      <c r="DC179" s="501"/>
      <c r="DD179" s="501"/>
      <c r="DE179" s="501"/>
      <c r="DF179" s="501"/>
      <c r="DG179" s="501"/>
      <c r="DH179" s="501"/>
      <c r="DI179" s="501"/>
      <c r="DJ179" s="501"/>
      <c r="DK179" s="501"/>
      <c r="DL179" s="501"/>
      <c r="DM179" s="501"/>
      <c r="DN179" s="501"/>
      <c r="DO179" s="501"/>
      <c r="DP179" s="501"/>
      <c r="DQ179" s="501"/>
      <c r="DR179" s="501"/>
      <c r="DS179" s="501"/>
      <c r="DT179" s="501"/>
      <c r="DU179" s="501"/>
      <c r="DV179" s="501"/>
      <c r="DW179" s="501"/>
      <c r="DX179" s="501"/>
      <c r="DY179" s="501"/>
      <c r="DZ179" s="501"/>
      <c r="EA179" s="501"/>
      <c r="EB179" s="501"/>
      <c r="EC179" s="501"/>
      <c r="ED179" s="501"/>
      <c r="EE179" s="501"/>
      <c r="EF179" s="501"/>
      <c r="EG179" s="501"/>
      <c r="EH179" s="501"/>
      <c r="EI179" s="501"/>
      <c r="EJ179" s="501"/>
      <c r="EK179" s="501"/>
      <c r="EL179" s="501"/>
      <c r="EM179" s="501"/>
      <c r="EN179" s="501"/>
      <c r="EO179" s="501"/>
      <c r="EP179" s="501"/>
      <c r="EQ179" s="501"/>
      <c r="ER179" s="501"/>
      <c r="ES179" s="501"/>
      <c r="ET179" s="501"/>
      <c r="EU179" s="501"/>
      <c r="EV179" s="501"/>
      <c r="EW179" s="501"/>
      <c r="EX179" s="501"/>
      <c r="EY179" s="501"/>
      <c r="EZ179" s="501"/>
      <c r="FA179" s="501"/>
      <c r="FB179" s="501"/>
      <c r="FC179" s="501"/>
      <c r="FD179" s="501"/>
      <c r="FE179" s="501"/>
      <c r="FF179" s="501"/>
      <c r="FG179" s="501"/>
      <c r="FH179" s="501"/>
      <c r="FI179" s="501"/>
    </row>
    <row r="180" spans="1:165" ht="25.9" customHeight="1" x14ac:dyDescent="0.35">
      <c r="A180" s="1580"/>
      <c r="B180" s="1123" t="s">
        <v>979</v>
      </c>
      <c r="C180" s="1088" t="s">
        <v>1214</v>
      </c>
      <c r="D180" s="1089">
        <v>90</v>
      </c>
      <c r="E180" s="1090">
        <v>177</v>
      </c>
      <c r="F180" s="1091">
        <v>16</v>
      </c>
      <c r="G180" s="1090"/>
      <c r="H180" s="1090"/>
      <c r="I180" s="1092">
        <v>1.8</v>
      </c>
      <c r="J180" s="1090"/>
      <c r="K180" s="1092">
        <v>0.6</v>
      </c>
      <c r="L180" s="1092">
        <v>3</v>
      </c>
      <c r="M180" s="1090"/>
      <c r="N180" s="1090"/>
      <c r="O180" s="1090"/>
      <c r="P180" s="1090"/>
      <c r="Q180" s="1090"/>
      <c r="R180" s="1090"/>
      <c r="S180" s="501"/>
      <c r="T180" s="504"/>
      <c r="U180" s="504"/>
      <c r="V180" s="501"/>
      <c r="W180" s="501"/>
      <c r="X180" s="501"/>
      <c r="Y180" s="501"/>
      <c r="Z180" s="501"/>
      <c r="AA180" s="501"/>
      <c r="AB180" s="501"/>
      <c r="AC180" s="501"/>
      <c r="AD180" s="501"/>
      <c r="AE180" s="501"/>
      <c r="AF180" s="501"/>
      <c r="AG180" s="501"/>
      <c r="AH180" s="501"/>
      <c r="AI180" s="501"/>
      <c r="AJ180" s="501"/>
      <c r="AK180" s="501"/>
      <c r="AL180" s="501"/>
      <c r="AM180" s="501"/>
      <c r="AN180" s="501"/>
      <c r="AO180" s="501"/>
      <c r="AP180" s="501"/>
      <c r="AQ180" s="501"/>
      <c r="AR180" s="501"/>
      <c r="AS180" s="501"/>
      <c r="AT180" s="501"/>
      <c r="AU180" s="501"/>
      <c r="AV180" s="501"/>
      <c r="AW180" s="501"/>
      <c r="AX180" s="501"/>
      <c r="AY180" s="501"/>
      <c r="AZ180" s="501"/>
      <c r="BA180" s="501"/>
      <c r="BB180" s="501"/>
      <c r="BC180" s="501"/>
      <c r="BD180" s="501"/>
      <c r="BE180" s="501"/>
      <c r="BF180" s="501"/>
      <c r="BG180" s="501"/>
      <c r="BH180" s="501"/>
      <c r="BI180" s="501"/>
      <c r="BJ180" s="501"/>
      <c r="BK180" s="501"/>
      <c r="BL180" s="501"/>
      <c r="BM180" s="501"/>
      <c r="BN180" s="501"/>
      <c r="BO180" s="501"/>
      <c r="BP180" s="501"/>
      <c r="BQ180" s="501"/>
      <c r="BR180" s="501"/>
      <c r="BS180" s="501"/>
      <c r="BT180" s="501"/>
      <c r="BU180" s="501"/>
      <c r="BV180" s="501"/>
      <c r="BW180" s="501"/>
      <c r="BX180" s="501"/>
      <c r="BY180" s="501"/>
      <c r="BZ180" s="501"/>
      <c r="CA180" s="501"/>
      <c r="CB180" s="501"/>
      <c r="CC180" s="501"/>
      <c r="CD180" s="501"/>
      <c r="CE180" s="501"/>
      <c r="CF180" s="501"/>
      <c r="CG180" s="501"/>
      <c r="CH180" s="501"/>
      <c r="CI180" s="501"/>
      <c r="CJ180" s="501"/>
      <c r="CK180" s="501"/>
      <c r="CL180" s="501"/>
      <c r="CM180" s="501"/>
      <c r="CN180" s="501"/>
      <c r="CO180" s="501"/>
      <c r="CP180" s="501"/>
      <c r="CQ180" s="501"/>
      <c r="CR180" s="501"/>
      <c r="CS180" s="501"/>
      <c r="CT180" s="501"/>
      <c r="CU180" s="501"/>
      <c r="CV180" s="501"/>
      <c r="CW180" s="501"/>
      <c r="CX180" s="501"/>
      <c r="CY180" s="501"/>
      <c r="CZ180" s="501"/>
      <c r="DA180" s="501"/>
      <c r="DB180" s="501"/>
      <c r="DC180" s="501"/>
      <c r="DD180" s="501"/>
      <c r="DE180" s="501"/>
      <c r="DF180" s="501"/>
      <c r="DG180" s="501"/>
      <c r="DH180" s="501"/>
      <c r="DI180" s="501"/>
      <c r="DJ180" s="501"/>
      <c r="DK180" s="501"/>
      <c r="DL180" s="501"/>
      <c r="DM180" s="501"/>
      <c r="DN180" s="501"/>
      <c r="DO180" s="501"/>
      <c r="DP180" s="501"/>
      <c r="DQ180" s="501"/>
      <c r="DR180" s="501"/>
      <c r="DS180" s="501"/>
      <c r="DT180" s="501"/>
      <c r="DU180" s="501"/>
      <c r="DV180" s="501"/>
      <c r="DW180" s="501"/>
      <c r="DX180" s="501"/>
      <c r="DY180" s="501"/>
      <c r="DZ180" s="501"/>
      <c r="EA180" s="501"/>
      <c r="EB180" s="501"/>
      <c r="EC180" s="501"/>
      <c r="ED180" s="501"/>
      <c r="EE180" s="501"/>
      <c r="EF180" s="501"/>
      <c r="EG180" s="501"/>
      <c r="EH180" s="501"/>
      <c r="EI180" s="501"/>
      <c r="EJ180" s="501"/>
      <c r="EK180" s="501"/>
      <c r="EL180" s="501"/>
      <c r="EM180" s="501"/>
      <c r="EN180" s="501"/>
      <c r="EO180" s="501"/>
      <c r="EP180" s="501"/>
      <c r="EQ180" s="501"/>
      <c r="ER180" s="501"/>
      <c r="ES180" s="501"/>
      <c r="ET180" s="501"/>
      <c r="EU180" s="501"/>
      <c r="EV180" s="501"/>
      <c r="EW180" s="501"/>
      <c r="EX180" s="501"/>
      <c r="EY180" s="501"/>
      <c r="EZ180" s="501"/>
      <c r="FA180" s="501"/>
      <c r="FB180" s="501"/>
      <c r="FC180" s="501"/>
      <c r="FD180" s="501"/>
      <c r="FE180" s="501"/>
      <c r="FF180" s="501"/>
      <c r="FG180" s="501"/>
      <c r="FH180" s="501"/>
      <c r="FI180" s="501"/>
    </row>
    <row r="181" spans="1:165" ht="25.9" customHeight="1" x14ac:dyDescent="0.35">
      <c r="A181" s="1580"/>
      <c r="B181" s="1123" t="s">
        <v>980</v>
      </c>
      <c r="C181" s="1088" t="s">
        <v>1214</v>
      </c>
      <c r="D181" s="1089">
        <v>60</v>
      </c>
      <c r="E181" s="1090">
        <v>178</v>
      </c>
      <c r="F181" s="1091">
        <v>15</v>
      </c>
      <c r="G181" s="1090"/>
      <c r="H181" s="1090"/>
      <c r="I181" s="1092">
        <v>3</v>
      </c>
      <c r="J181" s="1090"/>
      <c r="K181" s="1092">
        <v>0.5</v>
      </c>
      <c r="L181" s="1092">
        <v>3.5</v>
      </c>
      <c r="M181" s="1090"/>
      <c r="N181" s="1090"/>
      <c r="O181" s="1090"/>
      <c r="P181" s="1090"/>
      <c r="Q181" s="1090"/>
      <c r="R181" s="1090"/>
      <c r="S181" s="501"/>
      <c r="T181" s="504"/>
      <c r="U181" s="504"/>
      <c r="V181" s="501"/>
      <c r="W181" s="501"/>
      <c r="X181" s="501"/>
      <c r="Y181" s="501"/>
      <c r="Z181" s="501"/>
      <c r="AA181" s="501"/>
      <c r="AB181" s="501"/>
      <c r="AC181" s="501"/>
      <c r="AD181" s="501"/>
      <c r="AE181" s="501"/>
      <c r="AF181" s="501"/>
      <c r="AG181" s="501"/>
      <c r="AH181" s="501"/>
      <c r="AI181" s="501"/>
      <c r="AJ181" s="501"/>
      <c r="AK181" s="501"/>
      <c r="AL181" s="501"/>
      <c r="AM181" s="501"/>
      <c r="AN181" s="501"/>
      <c r="AO181" s="501"/>
      <c r="AP181" s="501"/>
      <c r="AQ181" s="501"/>
      <c r="AR181" s="501"/>
      <c r="AS181" s="501"/>
      <c r="AT181" s="501"/>
      <c r="AU181" s="501"/>
      <c r="AV181" s="501"/>
      <c r="AW181" s="501"/>
      <c r="AX181" s="501"/>
      <c r="AY181" s="501"/>
      <c r="AZ181" s="501"/>
      <c r="BA181" s="501"/>
      <c r="BB181" s="501"/>
      <c r="BC181" s="501"/>
      <c r="BD181" s="501"/>
      <c r="BE181" s="501"/>
      <c r="BF181" s="501"/>
      <c r="BG181" s="501"/>
      <c r="BH181" s="501"/>
      <c r="BI181" s="501"/>
      <c r="BJ181" s="501"/>
      <c r="BK181" s="501"/>
      <c r="BL181" s="501"/>
      <c r="BM181" s="501"/>
      <c r="BN181" s="501"/>
      <c r="BO181" s="501"/>
      <c r="BP181" s="501"/>
      <c r="BQ181" s="501"/>
      <c r="BR181" s="501"/>
      <c r="BS181" s="501"/>
      <c r="BT181" s="501"/>
      <c r="BU181" s="501"/>
      <c r="BV181" s="501"/>
      <c r="BW181" s="501"/>
      <c r="BX181" s="501"/>
      <c r="BY181" s="501"/>
      <c r="BZ181" s="501"/>
      <c r="CA181" s="501"/>
      <c r="CB181" s="501"/>
      <c r="CC181" s="501"/>
      <c r="CD181" s="501"/>
      <c r="CE181" s="501"/>
      <c r="CF181" s="501"/>
      <c r="CG181" s="501"/>
      <c r="CH181" s="501"/>
      <c r="CI181" s="501"/>
      <c r="CJ181" s="501"/>
      <c r="CK181" s="501"/>
      <c r="CL181" s="501"/>
      <c r="CM181" s="501"/>
      <c r="CN181" s="501"/>
      <c r="CO181" s="501"/>
      <c r="CP181" s="501"/>
      <c r="CQ181" s="501"/>
      <c r="CR181" s="501"/>
      <c r="CS181" s="501"/>
      <c r="CT181" s="501"/>
      <c r="CU181" s="501"/>
      <c r="CV181" s="501"/>
      <c r="CW181" s="501"/>
      <c r="CX181" s="501"/>
      <c r="CY181" s="501"/>
      <c r="CZ181" s="501"/>
      <c r="DA181" s="501"/>
      <c r="DB181" s="501"/>
      <c r="DC181" s="501"/>
      <c r="DD181" s="501"/>
      <c r="DE181" s="501"/>
      <c r="DF181" s="501"/>
      <c r="DG181" s="501"/>
      <c r="DH181" s="501"/>
      <c r="DI181" s="501"/>
      <c r="DJ181" s="501"/>
      <c r="DK181" s="501"/>
      <c r="DL181" s="501"/>
      <c r="DM181" s="501"/>
      <c r="DN181" s="501"/>
      <c r="DO181" s="501"/>
      <c r="DP181" s="501"/>
      <c r="DQ181" s="501"/>
      <c r="DR181" s="501"/>
      <c r="DS181" s="501"/>
      <c r="DT181" s="501"/>
      <c r="DU181" s="501"/>
      <c r="DV181" s="501"/>
      <c r="DW181" s="501"/>
      <c r="DX181" s="501"/>
      <c r="DY181" s="501"/>
      <c r="DZ181" s="501"/>
      <c r="EA181" s="501"/>
      <c r="EB181" s="501"/>
      <c r="EC181" s="501"/>
      <c r="ED181" s="501"/>
      <c r="EE181" s="501"/>
      <c r="EF181" s="501"/>
      <c r="EG181" s="501"/>
      <c r="EH181" s="501"/>
      <c r="EI181" s="501"/>
      <c r="EJ181" s="501"/>
      <c r="EK181" s="501"/>
      <c r="EL181" s="501"/>
      <c r="EM181" s="501"/>
      <c r="EN181" s="501"/>
      <c r="EO181" s="501"/>
      <c r="EP181" s="501"/>
      <c r="EQ181" s="501"/>
      <c r="ER181" s="501"/>
      <c r="ES181" s="501"/>
      <c r="ET181" s="501"/>
      <c r="EU181" s="501"/>
      <c r="EV181" s="501"/>
      <c r="EW181" s="501"/>
      <c r="EX181" s="501"/>
      <c r="EY181" s="501"/>
      <c r="EZ181" s="501"/>
      <c r="FA181" s="501"/>
      <c r="FB181" s="501"/>
      <c r="FC181" s="501"/>
      <c r="FD181" s="501"/>
      <c r="FE181" s="501"/>
      <c r="FF181" s="501"/>
      <c r="FG181" s="501"/>
      <c r="FH181" s="501"/>
      <c r="FI181" s="501"/>
    </row>
    <row r="182" spans="1:165" ht="25.9" customHeight="1" x14ac:dyDescent="0.35">
      <c r="A182" s="1580"/>
      <c r="B182" s="1123" t="s">
        <v>981</v>
      </c>
      <c r="C182" s="1088" t="s">
        <v>1214</v>
      </c>
      <c r="D182" s="1089">
        <v>90</v>
      </c>
      <c r="E182" s="1090">
        <v>179</v>
      </c>
      <c r="F182" s="1091">
        <v>15</v>
      </c>
      <c r="G182" s="1090"/>
      <c r="H182" s="1090"/>
      <c r="I182" s="1092">
        <v>3</v>
      </c>
      <c r="J182" s="1090"/>
      <c r="K182" s="1092">
        <v>0.5</v>
      </c>
      <c r="L182" s="1092">
        <v>3.5</v>
      </c>
      <c r="M182" s="1090"/>
      <c r="N182" s="1090"/>
      <c r="O182" s="1090"/>
      <c r="P182" s="1090"/>
      <c r="Q182" s="1090"/>
      <c r="R182" s="1090"/>
      <c r="S182" s="501"/>
      <c r="T182" s="504"/>
      <c r="U182" s="504"/>
      <c r="V182" s="501"/>
      <c r="W182" s="501"/>
      <c r="X182" s="501"/>
      <c r="Y182" s="501"/>
      <c r="Z182" s="501"/>
      <c r="AA182" s="501"/>
      <c r="AB182" s="501"/>
      <c r="AC182" s="501"/>
      <c r="AD182" s="501"/>
      <c r="AE182" s="501"/>
      <c r="AF182" s="501"/>
      <c r="AG182" s="501"/>
      <c r="AH182" s="501"/>
      <c r="AI182" s="501"/>
      <c r="AJ182" s="501"/>
      <c r="AK182" s="501"/>
      <c r="AL182" s="501"/>
      <c r="AM182" s="501"/>
      <c r="AN182" s="501"/>
      <c r="AO182" s="501"/>
      <c r="AP182" s="501"/>
      <c r="AQ182" s="501"/>
      <c r="AR182" s="501"/>
      <c r="AS182" s="501"/>
      <c r="AT182" s="501"/>
      <c r="AU182" s="501"/>
      <c r="AV182" s="501"/>
      <c r="AW182" s="501"/>
      <c r="AX182" s="501"/>
      <c r="AY182" s="501"/>
      <c r="AZ182" s="501"/>
      <c r="BA182" s="501"/>
      <c r="BB182" s="501"/>
      <c r="BC182" s="501"/>
      <c r="BD182" s="501"/>
      <c r="BE182" s="501"/>
      <c r="BF182" s="501"/>
      <c r="BG182" s="501"/>
      <c r="BH182" s="501"/>
      <c r="BI182" s="501"/>
      <c r="BJ182" s="501"/>
      <c r="BK182" s="501"/>
      <c r="BL182" s="501"/>
      <c r="BM182" s="501"/>
      <c r="BN182" s="501"/>
      <c r="BO182" s="501"/>
      <c r="BP182" s="501"/>
      <c r="BQ182" s="501"/>
      <c r="BR182" s="501"/>
      <c r="BS182" s="501"/>
      <c r="BT182" s="501"/>
      <c r="BU182" s="501"/>
      <c r="BV182" s="501"/>
      <c r="BW182" s="501"/>
      <c r="BX182" s="501"/>
      <c r="BY182" s="501"/>
      <c r="BZ182" s="501"/>
      <c r="CA182" s="501"/>
      <c r="CB182" s="501"/>
      <c r="CC182" s="501"/>
      <c r="CD182" s="501"/>
      <c r="CE182" s="501"/>
      <c r="CF182" s="501"/>
      <c r="CG182" s="501"/>
      <c r="CH182" s="501"/>
      <c r="CI182" s="501"/>
      <c r="CJ182" s="501"/>
      <c r="CK182" s="501"/>
      <c r="CL182" s="501"/>
      <c r="CM182" s="501"/>
      <c r="CN182" s="501"/>
      <c r="CO182" s="501"/>
      <c r="CP182" s="501"/>
      <c r="CQ182" s="501"/>
      <c r="CR182" s="501"/>
      <c r="CS182" s="501"/>
      <c r="CT182" s="501"/>
      <c r="CU182" s="501"/>
      <c r="CV182" s="501"/>
      <c r="CW182" s="501"/>
      <c r="CX182" s="501"/>
      <c r="CY182" s="501"/>
      <c r="CZ182" s="501"/>
      <c r="DA182" s="501"/>
      <c r="DB182" s="501"/>
      <c r="DC182" s="501"/>
      <c r="DD182" s="501"/>
      <c r="DE182" s="501"/>
      <c r="DF182" s="501"/>
      <c r="DG182" s="501"/>
      <c r="DH182" s="501"/>
      <c r="DI182" s="501"/>
      <c r="DJ182" s="501"/>
      <c r="DK182" s="501"/>
      <c r="DL182" s="501"/>
      <c r="DM182" s="501"/>
      <c r="DN182" s="501"/>
      <c r="DO182" s="501"/>
      <c r="DP182" s="501"/>
      <c r="DQ182" s="501"/>
      <c r="DR182" s="501"/>
      <c r="DS182" s="501"/>
      <c r="DT182" s="501"/>
      <c r="DU182" s="501"/>
      <c r="DV182" s="501"/>
      <c r="DW182" s="501"/>
      <c r="DX182" s="501"/>
      <c r="DY182" s="501"/>
      <c r="DZ182" s="501"/>
      <c r="EA182" s="501"/>
      <c r="EB182" s="501"/>
      <c r="EC182" s="501"/>
      <c r="ED182" s="501"/>
      <c r="EE182" s="501"/>
      <c r="EF182" s="501"/>
      <c r="EG182" s="501"/>
      <c r="EH182" s="501"/>
      <c r="EI182" s="501"/>
      <c r="EJ182" s="501"/>
      <c r="EK182" s="501"/>
      <c r="EL182" s="501"/>
      <c r="EM182" s="501"/>
      <c r="EN182" s="501"/>
      <c r="EO182" s="501"/>
      <c r="EP182" s="501"/>
      <c r="EQ182" s="501"/>
      <c r="ER182" s="501"/>
      <c r="ES182" s="501"/>
      <c r="ET182" s="501"/>
      <c r="EU182" s="501"/>
      <c r="EV182" s="501"/>
      <c r="EW182" s="501"/>
      <c r="EX182" s="501"/>
      <c r="EY182" s="501"/>
      <c r="EZ182" s="501"/>
      <c r="FA182" s="501"/>
      <c r="FB182" s="501"/>
      <c r="FC182" s="501"/>
      <c r="FD182" s="501"/>
      <c r="FE182" s="501"/>
      <c r="FF182" s="501"/>
      <c r="FG182" s="501"/>
      <c r="FH182" s="501"/>
      <c r="FI182" s="501"/>
    </row>
    <row r="183" spans="1:165" ht="25.9" customHeight="1" x14ac:dyDescent="0.35">
      <c r="A183" s="1580"/>
      <c r="B183" s="1123" t="s">
        <v>982</v>
      </c>
      <c r="C183" s="1088" t="s">
        <v>1214</v>
      </c>
      <c r="D183" s="1089">
        <v>48</v>
      </c>
      <c r="E183" s="1090">
        <v>180</v>
      </c>
      <c r="F183" s="1091">
        <v>16</v>
      </c>
      <c r="G183" s="1090"/>
      <c r="H183" s="1090"/>
      <c r="I183" s="1092">
        <v>2</v>
      </c>
      <c r="J183" s="1090"/>
      <c r="K183" s="1092">
        <v>0.4</v>
      </c>
      <c r="L183" s="1092">
        <v>2</v>
      </c>
      <c r="M183" s="1090"/>
      <c r="N183" s="1090"/>
      <c r="O183" s="1090"/>
      <c r="P183" s="1090"/>
      <c r="Q183" s="1090"/>
      <c r="R183" s="1090"/>
      <c r="S183" s="501"/>
      <c r="T183" s="504"/>
      <c r="U183" s="504"/>
      <c r="V183" s="501"/>
      <c r="W183" s="501"/>
      <c r="X183" s="501"/>
      <c r="Y183" s="501"/>
      <c r="Z183" s="501"/>
      <c r="AA183" s="501"/>
      <c r="AB183" s="501"/>
      <c r="AC183" s="501"/>
      <c r="AD183" s="501"/>
      <c r="AE183" s="501"/>
      <c r="AF183" s="501"/>
      <c r="AG183" s="501"/>
      <c r="AH183" s="501"/>
      <c r="AI183" s="501"/>
      <c r="AJ183" s="501"/>
      <c r="AK183" s="501"/>
      <c r="AL183" s="501"/>
      <c r="AM183" s="501"/>
      <c r="AN183" s="501"/>
      <c r="AO183" s="501"/>
      <c r="AP183" s="501"/>
      <c r="AQ183" s="501"/>
      <c r="AR183" s="501"/>
      <c r="AS183" s="501"/>
      <c r="AT183" s="501"/>
      <c r="AU183" s="501"/>
      <c r="AV183" s="501"/>
      <c r="AW183" s="501"/>
      <c r="AX183" s="501"/>
      <c r="AY183" s="501"/>
      <c r="AZ183" s="501"/>
      <c r="BA183" s="501"/>
      <c r="BB183" s="501"/>
      <c r="BC183" s="501"/>
      <c r="BD183" s="501"/>
      <c r="BE183" s="501"/>
      <c r="BF183" s="501"/>
      <c r="BG183" s="501"/>
      <c r="BH183" s="501"/>
      <c r="BI183" s="501"/>
      <c r="BJ183" s="501"/>
      <c r="BK183" s="501"/>
      <c r="BL183" s="501"/>
      <c r="BM183" s="501"/>
      <c r="BN183" s="501"/>
      <c r="BO183" s="501"/>
      <c r="BP183" s="501"/>
      <c r="BQ183" s="501"/>
      <c r="BR183" s="501"/>
      <c r="BS183" s="501"/>
      <c r="BT183" s="501"/>
      <c r="BU183" s="501"/>
      <c r="BV183" s="501"/>
      <c r="BW183" s="501"/>
      <c r="BX183" s="501"/>
      <c r="BY183" s="501"/>
      <c r="BZ183" s="501"/>
      <c r="CA183" s="501"/>
      <c r="CB183" s="501"/>
      <c r="CC183" s="501"/>
      <c r="CD183" s="501"/>
      <c r="CE183" s="501"/>
      <c r="CF183" s="501"/>
      <c r="CG183" s="501"/>
      <c r="CH183" s="501"/>
      <c r="CI183" s="501"/>
      <c r="CJ183" s="501"/>
      <c r="CK183" s="501"/>
      <c r="CL183" s="501"/>
      <c r="CM183" s="501"/>
      <c r="CN183" s="501"/>
      <c r="CO183" s="501"/>
      <c r="CP183" s="501"/>
      <c r="CQ183" s="501"/>
      <c r="CR183" s="501"/>
      <c r="CS183" s="501"/>
      <c r="CT183" s="501"/>
      <c r="CU183" s="501"/>
      <c r="CV183" s="501"/>
      <c r="CW183" s="501"/>
      <c r="CX183" s="501"/>
      <c r="CY183" s="501"/>
      <c r="CZ183" s="501"/>
      <c r="DA183" s="501"/>
      <c r="DB183" s="501"/>
      <c r="DC183" s="501"/>
      <c r="DD183" s="501"/>
      <c r="DE183" s="501"/>
      <c r="DF183" s="501"/>
      <c r="DG183" s="501"/>
      <c r="DH183" s="501"/>
      <c r="DI183" s="501"/>
      <c r="DJ183" s="501"/>
      <c r="DK183" s="501"/>
      <c r="DL183" s="501"/>
      <c r="DM183" s="501"/>
      <c r="DN183" s="501"/>
      <c r="DO183" s="501"/>
      <c r="DP183" s="501"/>
      <c r="DQ183" s="501"/>
      <c r="DR183" s="501"/>
      <c r="DS183" s="501"/>
      <c r="DT183" s="501"/>
      <c r="DU183" s="501"/>
      <c r="DV183" s="501"/>
      <c r="DW183" s="501"/>
      <c r="DX183" s="501"/>
      <c r="DY183" s="501"/>
      <c r="DZ183" s="501"/>
      <c r="EA183" s="501"/>
      <c r="EB183" s="501"/>
      <c r="EC183" s="501"/>
      <c r="ED183" s="501"/>
      <c r="EE183" s="501"/>
      <c r="EF183" s="501"/>
      <c r="EG183" s="501"/>
      <c r="EH183" s="501"/>
      <c r="EI183" s="501"/>
      <c r="EJ183" s="501"/>
      <c r="EK183" s="501"/>
      <c r="EL183" s="501"/>
      <c r="EM183" s="501"/>
      <c r="EN183" s="501"/>
      <c r="EO183" s="501"/>
      <c r="EP183" s="501"/>
      <c r="EQ183" s="501"/>
      <c r="ER183" s="501"/>
      <c r="ES183" s="501"/>
      <c r="ET183" s="501"/>
      <c r="EU183" s="501"/>
      <c r="EV183" s="501"/>
      <c r="EW183" s="501"/>
      <c r="EX183" s="501"/>
      <c r="EY183" s="501"/>
      <c r="EZ183" s="501"/>
      <c r="FA183" s="501"/>
      <c r="FB183" s="501"/>
      <c r="FC183" s="501"/>
      <c r="FD183" s="501"/>
      <c r="FE183" s="501"/>
      <c r="FF183" s="501"/>
      <c r="FG183" s="501"/>
      <c r="FH183" s="501"/>
      <c r="FI183" s="501"/>
    </row>
    <row r="184" spans="1:165" ht="25.9" customHeight="1" x14ac:dyDescent="0.35">
      <c r="A184" s="1580"/>
      <c r="B184" s="1123" t="s">
        <v>983</v>
      </c>
      <c r="C184" s="1088" t="s">
        <v>1214</v>
      </c>
      <c r="D184" s="1089">
        <v>48</v>
      </c>
      <c r="E184" s="1090">
        <v>181</v>
      </c>
      <c r="F184" s="1091">
        <v>16</v>
      </c>
      <c r="G184" s="1090"/>
      <c r="H184" s="1090"/>
      <c r="I184" s="1092">
        <v>2</v>
      </c>
      <c r="J184" s="1090"/>
      <c r="K184" s="1092">
        <v>0.4</v>
      </c>
      <c r="L184" s="1092">
        <v>2</v>
      </c>
      <c r="M184" s="1090"/>
      <c r="N184" s="1090"/>
      <c r="O184" s="1090"/>
      <c r="P184" s="1090"/>
      <c r="Q184" s="1090"/>
      <c r="R184" s="1090"/>
      <c r="S184" s="501"/>
      <c r="T184" s="504"/>
      <c r="U184" s="504"/>
      <c r="V184" s="501"/>
      <c r="W184" s="501"/>
      <c r="X184" s="501"/>
      <c r="Y184" s="501"/>
      <c r="Z184" s="501"/>
      <c r="AA184" s="501"/>
      <c r="AB184" s="501"/>
      <c r="AC184" s="501"/>
      <c r="AD184" s="501"/>
      <c r="AE184" s="501"/>
      <c r="AF184" s="501"/>
      <c r="AG184" s="501"/>
      <c r="AH184" s="501"/>
      <c r="AI184" s="501"/>
      <c r="AJ184" s="501"/>
      <c r="AK184" s="501"/>
      <c r="AL184" s="501"/>
      <c r="AM184" s="501"/>
      <c r="AN184" s="501"/>
      <c r="AO184" s="501"/>
      <c r="AP184" s="501"/>
      <c r="AQ184" s="501"/>
      <c r="AR184" s="501"/>
      <c r="AS184" s="501"/>
      <c r="AT184" s="501"/>
      <c r="AU184" s="501"/>
      <c r="AV184" s="501"/>
      <c r="AW184" s="501"/>
      <c r="AX184" s="501"/>
      <c r="AY184" s="501"/>
      <c r="AZ184" s="501"/>
      <c r="BA184" s="501"/>
      <c r="BB184" s="501"/>
      <c r="BC184" s="501"/>
      <c r="BD184" s="501"/>
      <c r="BE184" s="501"/>
      <c r="BF184" s="501"/>
      <c r="BG184" s="501"/>
      <c r="BH184" s="501"/>
      <c r="BI184" s="501"/>
      <c r="BJ184" s="501"/>
      <c r="BK184" s="501"/>
      <c r="BL184" s="501"/>
      <c r="BM184" s="501"/>
      <c r="BN184" s="501"/>
      <c r="BO184" s="501"/>
      <c r="BP184" s="501"/>
      <c r="BQ184" s="501"/>
      <c r="BR184" s="501"/>
      <c r="BS184" s="501"/>
      <c r="BT184" s="501"/>
      <c r="BU184" s="501"/>
      <c r="BV184" s="501"/>
      <c r="BW184" s="501"/>
      <c r="BX184" s="501"/>
      <c r="BY184" s="501"/>
      <c r="BZ184" s="501"/>
      <c r="CA184" s="501"/>
      <c r="CB184" s="501"/>
      <c r="CC184" s="501"/>
      <c r="CD184" s="501"/>
      <c r="CE184" s="501"/>
      <c r="CF184" s="501"/>
      <c r="CG184" s="501"/>
      <c r="CH184" s="501"/>
      <c r="CI184" s="501"/>
      <c r="CJ184" s="501"/>
      <c r="CK184" s="501"/>
      <c r="CL184" s="501"/>
      <c r="CM184" s="501"/>
      <c r="CN184" s="501"/>
      <c r="CO184" s="501"/>
      <c r="CP184" s="501"/>
      <c r="CQ184" s="501"/>
      <c r="CR184" s="501"/>
      <c r="CS184" s="501"/>
      <c r="CT184" s="501"/>
      <c r="CU184" s="501"/>
      <c r="CV184" s="501"/>
      <c r="CW184" s="501"/>
      <c r="CX184" s="501"/>
      <c r="CY184" s="501"/>
      <c r="CZ184" s="501"/>
      <c r="DA184" s="501"/>
      <c r="DB184" s="501"/>
      <c r="DC184" s="501"/>
      <c r="DD184" s="501"/>
      <c r="DE184" s="501"/>
      <c r="DF184" s="501"/>
      <c r="DG184" s="501"/>
      <c r="DH184" s="501"/>
      <c r="DI184" s="501"/>
      <c r="DJ184" s="501"/>
      <c r="DK184" s="501"/>
      <c r="DL184" s="501"/>
      <c r="DM184" s="501"/>
      <c r="DN184" s="501"/>
      <c r="DO184" s="501"/>
      <c r="DP184" s="501"/>
      <c r="DQ184" s="501"/>
      <c r="DR184" s="501"/>
      <c r="DS184" s="501"/>
      <c r="DT184" s="501"/>
      <c r="DU184" s="501"/>
      <c r="DV184" s="501"/>
      <c r="DW184" s="501"/>
      <c r="DX184" s="501"/>
      <c r="DY184" s="501"/>
      <c r="DZ184" s="501"/>
      <c r="EA184" s="501"/>
      <c r="EB184" s="501"/>
      <c r="EC184" s="501"/>
      <c r="ED184" s="501"/>
      <c r="EE184" s="501"/>
      <c r="EF184" s="501"/>
      <c r="EG184" s="501"/>
      <c r="EH184" s="501"/>
      <c r="EI184" s="501"/>
      <c r="EJ184" s="501"/>
      <c r="EK184" s="501"/>
      <c r="EL184" s="501"/>
      <c r="EM184" s="501"/>
      <c r="EN184" s="501"/>
      <c r="EO184" s="501"/>
      <c r="EP184" s="501"/>
      <c r="EQ184" s="501"/>
      <c r="ER184" s="501"/>
      <c r="ES184" s="501"/>
      <c r="ET184" s="501"/>
      <c r="EU184" s="501"/>
      <c r="EV184" s="501"/>
      <c r="EW184" s="501"/>
      <c r="EX184" s="501"/>
      <c r="EY184" s="501"/>
      <c r="EZ184" s="501"/>
      <c r="FA184" s="501"/>
      <c r="FB184" s="501"/>
      <c r="FC184" s="501"/>
      <c r="FD184" s="501"/>
      <c r="FE184" s="501"/>
      <c r="FF184" s="501"/>
      <c r="FG184" s="501"/>
      <c r="FH184" s="501"/>
      <c r="FI184" s="501"/>
    </row>
    <row r="185" spans="1:165" ht="25.9" customHeight="1" x14ac:dyDescent="0.35">
      <c r="A185" s="1580"/>
      <c r="B185" s="1123" t="s">
        <v>984</v>
      </c>
      <c r="C185" s="1088" t="s">
        <v>1214</v>
      </c>
      <c r="D185" s="1089">
        <v>48</v>
      </c>
      <c r="E185" s="1090">
        <v>182</v>
      </c>
      <c r="F185" s="1091">
        <v>16</v>
      </c>
      <c r="G185" s="1090"/>
      <c r="H185" s="1090"/>
      <c r="I185" s="1092">
        <v>2</v>
      </c>
      <c r="J185" s="1090"/>
      <c r="K185" s="1092">
        <v>0.4</v>
      </c>
      <c r="L185" s="1092">
        <v>2</v>
      </c>
      <c r="M185" s="1090"/>
      <c r="N185" s="1090"/>
      <c r="O185" s="1090"/>
      <c r="P185" s="1090"/>
      <c r="Q185" s="1090"/>
      <c r="R185" s="1090"/>
      <c r="S185" s="501"/>
      <c r="T185" s="504"/>
      <c r="U185" s="504"/>
      <c r="V185" s="501"/>
      <c r="W185" s="501"/>
      <c r="X185" s="501"/>
      <c r="Y185" s="501"/>
      <c r="Z185" s="501"/>
      <c r="AA185" s="501"/>
      <c r="AB185" s="501"/>
      <c r="AC185" s="501"/>
      <c r="AD185" s="501"/>
      <c r="AE185" s="501"/>
      <c r="AF185" s="501"/>
      <c r="AG185" s="501"/>
      <c r="AH185" s="501"/>
      <c r="AI185" s="501"/>
      <c r="AJ185" s="501"/>
      <c r="AK185" s="501"/>
      <c r="AL185" s="501"/>
      <c r="AM185" s="501"/>
      <c r="AN185" s="501"/>
      <c r="AO185" s="501"/>
      <c r="AP185" s="501"/>
      <c r="AQ185" s="501"/>
      <c r="AR185" s="501"/>
      <c r="AS185" s="501"/>
      <c r="AT185" s="501"/>
      <c r="AU185" s="501"/>
      <c r="AV185" s="501"/>
      <c r="AW185" s="501"/>
      <c r="AX185" s="501"/>
      <c r="AY185" s="501"/>
      <c r="AZ185" s="501"/>
      <c r="BA185" s="501"/>
      <c r="BB185" s="501"/>
      <c r="BC185" s="501"/>
      <c r="BD185" s="501"/>
      <c r="BE185" s="501"/>
      <c r="BF185" s="501"/>
      <c r="BG185" s="501"/>
      <c r="BH185" s="501"/>
      <c r="BI185" s="501"/>
      <c r="BJ185" s="501"/>
      <c r="BK185" s="501"/>
      <c r="BL185" s="501"/>
      <c r="BM185" s="501"/>
      <c r="BN185" s="501"/>
      <c r="BO185" s="501"/>
      <c r="BP185" s="501"/>
      <c r="BQ185" s="501"/>
      <c r="BR185" s="501"/>
      <c r="BS185" s="501"/>
      <c r="BT185" s="501"/>
      <c r="BU185" s="501"/>
      <c r="BV185" s="501"/>
      <c r="BW185" s="501"/>
      <c r="BX185" s="501"/>
      <c r="BY185" s="501"/>
      <c r="BZ185" s="501"/>
      <c r="CA185" s="501"/>
      <c r="CB185" s="501"/>
      <c r="CC185" s="501"/>
      <c r="CD185" s="501"/>
      <c r="CE185" s="501"/>
      <c r="CF185" s="501"/>
      <c r="CG185" s="501"/>
      <c r="CH185" s="501"/>
      <c r="CI185" s="501"/>
      <c r="CJ185" s="501"/>
      <c r="CK185" s="501"/>
      <c r="CL185" s="501"/>
      <c r="CM185" s="501"/>
      <c r="CN185" s="501"/>
      <c r="CO185" s="501"/>
      <c r="CP185" s="501"/>
      <c r="CQ185" s="501"/>
      <c r="CR185" s="501"/>
      <c r="CS185" s="501"/>
      <c r="CT185" s="501"/>
      <c r="CU185" s="501"/>
      <c r="CV185" s="501"/>
      <c r="CW185" s="501"/>
      <c r="CX185" s="501"/>
      <c r="CY185" s="501"/>
      <c r="CZ185" s="501"/>
      <c r="DA185" s="501"/>
      <c r="DB185" s="501"/>
      <c r="DC185" s="501"/>
      <c r="DD185" s="501"/>
      <c r="DE185" s="501"/>
      <c r="DF185" s="501"/>
      <c r="DG185" s="501"/>
      <c r="DH185" s="501"/>
      <c r="DI185" s="501"/>
      <c r="DJ185" s="501"/>
      <c r="DK185" s="501"/>
      <c r="DL185" s="501"/>
      <c r="DM185" s="501"/>
      <c r="DN185" s="501"/>
      <c r="DO185" s="501"/>
      <c r="DP185" s="501"/>
      <c r="DQ185" s="501"/>
      <c r="DR185" s="501"/>
      <c r="DS185" s="501"/>
      <c r="DT185" s="501"/>
      <c r="DU185" s="501"/>
      <c r="DV185" s="501"/>
      <c r="DW185" s="501"/>
      <c r="DX185" s="501"/>
      <c r="DY185" s="501"/>
      <c r="DZ185" s="501"/>
      <c r="EA185" s="501"/>
      <c r="EB185" s="501"/>
      <c r="EC185" s="501"/>
      <c r="ED185" s="501"/>
      <c r="EE185" s="501"/>
      <c r="EF185" s="501"/>
      <c r="EG185" s="501"/>
      <c r="EH185" s="501"/>
      <c r="EI185" s="501"/>
      <c r="EJ185" s="501"/>
      <c r="EK185" s="501"/>
      <c r="EL185" s="501"/>
      <c r="EM185" s="501"/>
      <c r="EN185" s="501"/>
      <c r="EO185" s="501"/>
      <c r="EP185" s="501"/>
      <c r="EQ185" s="501"/>
      <c r="ER185" s="501"/>
      <c r="ES185" s="501"/>
      <c r="ET185" s="501"/>
      <c r="EU185" s="501"/>
      <c r="EV185" s="501"/>
      <c r="EW185" s="501"/>
      <c r="EX185" s="501"/>
      <c r="EY185" s="501"/>
      <c r="EZ185" s="501"/>
      <c r="FA185" s="501"/>
      <c r="FB185" s="501"/>
      <c r="FC185" s="501"/>
      <c r="FD185" s="501"/>
      <c r="FE185" s="501"/>
      <c r="FF185" s="501"/>
      <c r="FG185" s="501"/>
      <c r="FH185" s="501"/>
      <c r="FI185" s="501"/>
    </row>
    <row r="186" spans="1:165" ht="25.9" customHeight="1" x14ac:dyDescent="0.35">
      <c r="A186" s="1580"/>
      <c r="B186" s="1087" t="s">
        <v>985</v>
      </c>
      <c r="C186" s="1088" t="s">
        <v>1214</v>
      </c>
      <c r="D186" s="1089">
        <v>72</v>
      </c>
      <c r="E186" s="1090">
        <v>183</v>
      </c>
      <c r="F186" s="1091">
        <v>15</v>
      </c>
      <c r="G186" s="1090"/>
      <c r="H186" s="1090"/>
      <c r="I186" s="1092">
        <v>3</v>
      </c>
      <c r="J186" s="1090"/>
      <c r="K186" s="1092">
        <v>0.3</v>
      </c>
      <c r="L186" s="1092">
        <v>3.5</v>
      </c>
      <c r="M186" s="1090"/>
      <c r="N186" s="1090"/>
      <c r="O186" s="1090"/>
      <c r="P186" s="1090"/>
      <c r="Q186" s="1090"/>
      <c r="R186" s="1090"/>
      <c r="S186" s="501"/>
      <c r="T186" s="504"/>
      <c r="U186" s="504"/>
      <c r="V186" s="501"/>
      <c r="W186" s="501"/>
      <c r="X186" s="501"/>
      <c r="Y186" s="501"/>
      <c r="Z186" s="501"/>
      <c r="AA186" s="501"/>
      <c r="AB186" s="501"/>
      <c r="AC186" s="501"/>
      <c r="AD186" s="501"/>
      <c r="AE186" s="501"/>
      <c r="AF186" s="501"/>
      <c r="AG186" s="501"/>
      <c r="AH186" s="501"/>
      <c r="AI186" s="501"/>
      <c r="AJ186" s="501"/>
      <c r="AK186" s="501"/>
      <c r="AL186" s="501"/>
      <c r="AM186" s="501"/>
      <c r="AN186" s="501"/>
      <c r="AO186" s="501"/>
      <c r="AP186" s="501"/>
      <c r="AQ186" s="501"/>
      <c r="AR186" s="501"/>
      <c r="AS186" s="501"/>
      <c r="AT186" s="501"/>
      <c r="AU186" s="501"/>
      <c r="AV186" s="501"/>
      <c r="AW186" s="501"/>
      <c r="AX186" s="501"/>
      <c r="AY186" s="501"/>
      <c r="AZ186" s="501"/>
      <c r="BA186" s="501"/>
      <c r="BB186" s="501"/>
      <c r="BC186" s="501"/>
      <c r="BD186" s="501"/>
      <c r="BE186" s="501"/>
      <c r="BF186" s="501"/>
      <c r="BG186" s="501"/>
      <c r="BH186" s="501"/>
      <c r="BI186" s="501"/>
      <c r="BJ186" s="501"/>
      <c r="BK186" s="501"/>
      <c r="BL186" s="501"/>
      <c r="BM186" s="501"/>
      <c r="BN186" s="501"/>
      <c r="BO186" s="501"/>
      <c r="BP186" s="501"/>
      <c r="BQ186" s="501"/>
      <c r="BR186" s="501"/>
      <c r="BS186" s="501"/>
      <c r="BT186" s="501"/>
      <c r="BU186" s="501"/>
      <c r="BV186" s="501"/>
      <c r="BW186" s="501"/>
      <c r="BX186" s="501"/>
      <c r="BY186" s="501"/>
      <c r="BZ186" s="501"/>
      <c r="CA186" s="501"/>
      <c r="CB186" s="501"/>
      <c r="CC186" s="501"/>
      <c r="CD186" s="501"/>
      <c r="CE186" s="501"/>
      <c r="CF186" s="501"/>
      <c r="CG186" s="501"/>
      <c r="CH186" s="501"/>
      <c r="CI186" s="501"/>
      <c r="CJ186" s="501"/>
      <c r="CK186" s="501"/>
      <c r="CL186" s="501"/>
      <c r="CM186" s="501"/>
      <c r="CN186" s="501"/>
      <c r="CO186" s="501"/>
      <c r="CP186" s="501"/>
      <c r="CQ186" s="501"/>
      <c r="CR186" s="501"/>
      <c r="CS186" s="501"/>
      <c r="CT186" s="501"/>
      <c r="CU186" s="501"/>
      <c r="CV186" s="501"/>
      <c r="CW186" s="501"/>
      <c r="CX186" s="501"/>
      <c r="CY186" s="501"/>
      <c r="CZ186" s="501"/>
      <c r="DA186" s="501"/>
      <c r="DB186" s="501"/>
      <c r="DC186" s="501"/>
      <c r="DD186" s="501"/>
      <c r="DE186" s="501"/>
      <c r="DF186" s="501"/>
      <c r="DG186" s="501"/>
      <c r="DH186" s="501"/>
      <c r="DI186" s="501"/>
      <c r="DJ186" s="501"/>
      <c r="DK186" s="501"/>
      <c r="DL186" s="501"/>
      <c r="DM186" s="501"/>
      <c r="DN186" s="501"/>
      <c r="DO186" s="501"/>
      <c r="DP186" s="501"/>
      <c r="DQ186" s="501"/>
      <c r="DR186" s="501"/>
      <c r="DS186" s="501"/>
      <c r="DT186" s="501"/>
      <c r="DU186" s="501"/>
      <c r="DV186" s="501"/>
      <c r="DW186" s="501"/>
      <c r="DX186" s="501"/>
      <c r="DY186" s="501"/>
      <c r="DZ186" s="501"/>
      <c r="EA186" s="501"/>
      <c r="EB186" s="501"/>
      <c r="EC186" s="501"/>
      <c r="ED186" s="501"/>
      <c r="EE186" s="501"/>
      <c r="EF186" s="501"/>
      <c r="EG186" s="501"/>
      <c r="EH186" s="501"/>
      <c r="EI186" s="501"/>
      <c r="EJ186" s="501"/>
      <c r="EK186" s="501"/>
      <c r="EL186" s="501"/>
      <c r="EM186" s="501"/>
      <c r="EN186" s="501"/>
      <c r="EO186" s="501"/>
      <c r="EP186" s="501"/>
      <c r="EQ186" s="501"/>
      <c r="ER186" s="501"/>
      <c r="ES186" s="501"/>
      <c r="ET186" s="501"/>
      <c r="EU186" s="501"/>
      <c r="EV186" s="501"/>
      <c r="EW186" s="501"/>
      <c r="EX186" s="501"/>
      <c r="EY186" s="501"/>
      <c r="EZ186" s="501"/>
      <c r="FA186" s="501"/>
      <c r="FB186" s="501"/>
      <c r="FC186" s="501"/>
      <c r="FD186" s="501"/>
      <c r="FE186" s="501"/>
      <c r="FF186" s="501"/>
      <c r="FG186" s="501"/>
      <c r="FH186" s="501"/>
      <c r="FI186" s="501"/>
    </row>
    <row r="187" spans="1:165" ht="25.9" customHeight="1" thickBot="1" x14ac:dyDescent="0.4">
      <c r="A187" s="1581"/>
      <c r="B187" s="1087" t="s">
        <v>986</v>
      </c>
      <c r="C187" s="1088" t="s">
        <v>1214</v>
      </c>
      <c r="D187" s="1089">
        <v>72</v>
      </c>
      <c r="E187" s="1090">
        <v>184</v>
      </c>
      <c r="F187" s="1091">
        <v>16</v>
      </c>
      <c r="G187" s="1090"/>
      <c r="H187" s="1090"/>
      <c r="I187" s="1092">
        <v>2</v>
      </c>
      <c r="J187" s="1090"/>
      <c r="K187" s="1092">
        <v>0.5</v>
      </c>
      <c r="L187" s="1092">
        <v>2</v>
      </c>
      <c r="M187" s="1090"/>
      <c r="N187" s="1090"/>
      <c r="O187" s="1090"/>
      <c r="P187" s="1090"/>
      <c r="Q187" s="1090"/>
      <c r="R187" s="1090"/>
      <c r="S187" s="501"/>
      <c r="T187" s="504"/>
      <c r="U187" s="504"/>
      <c r="V187" s="501"/>
      <c r="W187" s="501"/>
      <c r="X187" s="501"/>
      <c r="Y187" s="501"/>
      <c r="Z187" s="501"/>
      <c r="AA187" s="501"/>
      <c r="AB187" s="501"/>
      <c r="AC187" s="501"/>
      <c r="AD187" s="501"/>
      <c r="AE187" s="501"/>
      <c r="AF187" s="501"/>
      <c r="AG187" s="501"/>
      <c r="AH187" s="501"/>
      <c r="AI187" s="501"/>
      <c r="AJ187" s="501"/>
      <c r="AK187" s="501"/>
      <c r="AL187" s="501"/>
      <c r="AM187" s="501"/>
      <c r="AN187" s="501"/>
      <c r="AO187" s="501"/>
      <c r="AP187" s="501"/>
      <c r="AQ187" s="501"/>
      <c r="AR187" s="501"/>
      <c r="AS187" s="501"/>
      <c r="AT187" s="501"/>
      <c r="AU187" s="501"/>
      <c r="AV187" s="501"/>
      <c r="AW187" s="501"/>
      <c r="AX187" s="501"/>
      <c r="AY187" s="501"/>
      <c r="AZ187" s="501"/>
      <c r="BA187" s="501"/>
      <c r="BB187" s="501"/>
      <c r="BC187" s="501"/>
      <c r="BD187" s="501"/>
      <c r="BE187" s="501"/>
      <c r="BF187" s="501"/>
      <c r="BG187" s="501"/>
      <c r="BH187" s="501"/>
      <c r="BI187" s="501"/>
      <c r="BJ187" s="501"/>
      <c r="BK187" s="501"/>
      <c r="BL187" s="501"/>
      <c r="BM187" s="501"/>
      <c r="BN187" s="501"/>
      <c r="BO187" s="501"/>
      <c r="BP187" s="501"/>
      <c r="BQ187" s="501"/>
      <c r="BR187" s="501"/>
      <c r="BS187" s="501"/>
      <c r="BT187" s="501"/>
      <c r="BU187" s="501"/>
      <c r="BV187" s="501"/>
      <c r="BW187" s="501"/>
      <c r="BX187" s="501"/>
      <c r="BY187" s="501"/>
      <c r="BZ187" s="501"/>
      <c r="CA187" s="501"/>
      <c r="CB187" s="501"/>
      <c r="CC187" s="501"/>
      <c r="CD187" s="501"/>
      <c r="CE187" s="501"/>
      <c r="CF187" s="501"/>
      <c r="CG187" s="501"/>
      <c r="CH187" s="501"/>
      <c r="CI187" s="501"/>
      <c r="CJ187" s="501"/>
      <c r="CK187" s="501"/>
      <c r="CL187" s="501"/>
      <c r="CM187" s="501"/>
      <c r="CN187" s="501"/>
      <c r="CO187" s="501"/>
      <c r="CP187" s="501"/>
      <c r="CQ187" s="501"/>
      <c r="CR187" s="501"/>
      <c r="CS187" s="501"/>
      <c r="CT187" s="501"/>
      <c r="CU187" s="501"/>
      <c r="CV187" s="501"/>
      <c r="CW187" s="501"/>
      <c r="CX187" s="501"/>
      <c r="CY187" s="501"/>
      <c r="CZ187" s="501"/>
      <c r="DA187" s="501"/>
      <c r="DB187" s="501"/>
      <c r="DC187" s="501"/>
      <c r="DD187" s="501"/>
      <c r="DE187" s="501"/>
      <c r="DF187" s="501"/>
      <c r="DG187" s="501"/>
      <c r="DH187" s="501"/>
      <c r="DI187" s="501"/>
      <c r="DJ187" s="501"/>
      <c r="DK187" s="501"/>
      <c r="DL187" s="501"/>
      <c r="DM187" s="501"/>
      <c r="DN187" s="501"/>
      <c r="DO187" s="501"/>
      <c r="DP187" s="501"/>
      <c r="DQ187" s="501"/>
      <c r="DR187" s="501"/>
      <c r="DS187" s="501"/>
      <c r="DT187" s="501"/>
      <c r="DU187" s="501"/>
      <c r="DV187" s="501"/>
      <c r="DW187" s="501"/>
      <c r="DX187" s="501"/>
      <c r="DY187" s="501"/>
      <c r="DZ187" s="501"/>
      <c r="EA187" s="501"/>
      <c r="EB187" s="501"/>
      <c r="EC187" s="501"/>
      <c r="ED187" s="501"/>
      <c r="EE187" s="501"/>
      <c r="EF187" s="501"/>
      <c r="EG187" s="501"/>
      <c r="EH187" s="501"/>
      <c r="EI187" s="501"/>
      <c r="EJ187" s="501"/>
      <c r="EK187" s="501"/>
      <c r="EL187" s="501"/>
      <c r="EM187" s="501"/>
      <c r="EN187" s="501"/>
      <c r="EO187" s="501"/>
      <c r="EP187" s="501"/>
      <c r="EQ187" s="501"/>
      <c r="ER187" s="501"/>
      <c r="ES187" s="501"/>
      <c r="ET187" s="501"/>
      <c r="EU187" s="501"/>
      <c r="EV187" s="501"/>
      <c r="EW187" s="501"/>
      <c r="EX187" s="501"/>
      <c r="EY187" s="501"/>
      <c r="EZ187" s="501"/>
      <c r="FA187" s="501"/>
      <c r="FB187" s="501"/>
      <c r="FC187" s="501"/>
      <c r="FD187" s="501"/>
      <c r="FE187" s="501"/>
      <c r="FF187" s="501"/>
      <c r="FG187" s="501"/>
      <c r="FH187" s="501"/>
      <c r="FI187" s="501"/>
    </row>
    <row r="188" spans="1:165" ht="25.9" customHeight="1" x14ac:dyDescent="0.35">
      <c r="A188" s="1094"/>
      <c r="B188" s="1095" t="s">
        <v>1182</v>
      </c>
      <c r="C188" s="1125" t="s">
        <v>1183</v>
      </c>
      <c r="D188" s="1096">
        <v>13</v>
      </c>
      <c r="E188" s="1090">
        <v>185</v>
      </c>
      <c r="F188" s="1096"/>
      <c r="G188" s="1096"/>
      <c r="H188" s="1096"/>
      <c r="I188" s="1096">
        <v>2.65</v>
      </c>
      <c r="J188" s="1097"/>
      <c r="K188" s="1096">
        <v>1.1499999999999999</v>
      </c>
      <c r="L188" s="1096">
        <v>1.55</v>
      </c>
      <c r="M188" s="1097"/>
      <c r="N188" s="1096">
        <v>0.38</v>
      </c>
      <c r="O188" s="1097"/>
      <c r="P188" s="1097"/>
      <c r="Q188" s="1097"/>
      <c r="R188" s="1097"/>
      <c r="S188" s="501"/>
      <c r="T188" s="504"/>
      <c r="U188" s="504"/>
      <c r="V188" s="501"/>
      <c r="W188" s="501"/>
      <c r="X188" s="501"/>
      <c r="Y188" s="501"/>
      <c r="Z188" s="501"/>
      <c r="AA188" s="501"/>
      <c r="AB188" s="501"/>
      <c r="AC188" s="501"/>
      <c r="AD188" s="501"/>
      <c r="AE188" s="501"/>
      <c r="AF188" s="501"/>
      <c r="AG188" s="501"/>
      <c r="AH188" s="501"/>
      <c r="AI188" s="501"/>
      <c r="AJ188" s="501"/>
      <c r="AK188" s="501"/>
      <c r="AL188" s="501"/>
      <c r="AM188" s="501"/>
      <c r="AN188" s="501"/>
      <c r="AO188" s="501"/>
      <c r="AP188" s="501"/>
      <c r="AQ188" s="501"/>
      <c r="AR188" s="501"/>
      <c r="AS188" s="501"/>
      <c r="AT188" s="501"/>
      <c r="AU188" s="501"/>
      <c r="AV188" s="501"/>
      <c r="AW188" s="501"/>
      <c r="AX188" s="501"/>
      <c r="AY188" s="501"/>
      <c r="AZ188" s="501"/>
      <c r="BA188" s="501"/>
      <c r="BB188" s="501"/>
      <c r="BC188" s="501"/>
      <c r="BD188" s="501"/>
      <c r="BE188" s="501"/>
      <c r="BF188" s="501"/>
      <c r="BG188" s="501"/>
      <c r="BH188" s="501"/>
      <c r="BI188" s="501"/>
      <c r="BJ188" s="501"/>
      <c r="BK188" s="501"/>
      <c r="BL188" s="501"/>
      <c r="BM188" s="501"/>
      <c r="BN188" s="501"/>
      <c r="BO188" s="501"/>
      <c r="BP188" s="501"/>
      <c r="BQ188" s="501"/>
      <c r="BR188" s="501"/>
      <c r="BS188" s="501"/>
      <c r="BT188" s="501"/>
      <c r="BU188" s="501"/>
      <c r="BV188" s="501"/>
      <c r="BW188" s="501"/>
      <c r="BX188" s="501"/>
      <c r="BY188" s="501"/>
      <c r="BZ188" s="501"/>
      <c r="CA188" s="501"/>
      <c r="CB188" s="501"/>
      <c r="CC188" s="501"/>
      <c r="CD188" s="501"/>
      <c r="CE188" s="501"/>
      <c r="CF188" s="501"/>
      <c r="CG188" s="501"/>
      <c r="CH188" s="501"/>
      <c r="CI188" s="501"/>
      <c r="CJ188" s="501"/>
      <c r="CK188" s="501"/>
      <c r="CL188" s="501"/>
      <c r="CM188" s="501"/>
      <c r="CN188" s="501"/>
      <c r="CO188" s="501"/>
      <c r="CP188" s="501"/>
      <c r="CQ188" s="501"/>
      <c r="CR188" s="501"/>
      <c r="CS188" s="501"/>
      <c r="CT188" s="501"/>
      <c r="CU188" s="501"/>
      <c r="CV188" s="501"/>
      <c r="CW188" s="501"/>
      <c r="CX188" s="501"/>
      <c r="CY188" s="501"/>
      <c r="CZ188" s="501"/>
      <c r="DA188" s="501"/>
      <c r="DB188" s="501"/>
      <c r="DC188" s="501"/>
      <c r="DD188" s="501"/>
      <c r="DE188" s="501"/>
      <c r="DF188" s="501"/>
      <c r="DG188" s="501"/>
      <c r="DH188" s="501"/>
      <c r="DI188" s="501"/>
      <c r="DJ188" s="501"/>
      <c r="DK188" s="501"/>
      <c r="DL188" s="501"/>
      <c r="DM188" s="501"/>
      <c r="DN188" s="501"/>
      <c r="DO188" s="501"/>
      <c r="DP188" s="501"/>
      <c r="DQ188" s="501"/>
      <c r="DR188" s="501"/>
      <c r="DS188" s="501"/>
      <c r="DT188" s="501"/>
      <c r="DU188" s="501"/>
      <c r="DV188" s="501"/>
      <c r="DW188" s="501"/>
      <c r="DX188" s="501"/>
      <c r="DY188" s="501"/>
      <c r="DZ188" s="501"/>
      <c r="EA188" s="501"/>
      <c r="EB188" s="501"/>
      <c r="EC188" s="501"/>
      <c r="ED188" s="501"/>
      <c r="EE188" s="501"/>
      <c r="EF188" s="501"/>
      <c r="EG188" s="501"/>
      <c r="EH188" s="501"/>
      <c r="EI188" s="501"/>
      <c r="EJ188" s="501"/>
      <c r="EK188" s="501"/>
      <c r="EL188" s="501"/>
      <c r="EM188" s="501"/>
      <c r="EN188" s="501"/>
      <c r="EO188" s="501"/>
      <c r="EP188" s="501"/>
      <c r="EQ188" s="501"/>
      <c r="ER188" s="501"/>
      <c r="ES188" s="501"/>
      <c r="ET188" s="501"/>
      <c r="EU188" s="501"/>
      <c r="EV188" s="501"/>
      <c r="EW188" s="501"/>
      <c r="EX188" s="501"/>
      <c r="EY188" s="501"/>
      <c r="EZ188" s="501"/>
      <c r="FA188" s="501"/>
      <c r="FB188" s="501"/>
      <c r="FC188" s="501"/>
      <c r="FD188" s="501"/>
      <c r="FE188" s="501"/>
      <c r="FF188" s="501"/>
      <c r="FG188" s="501"/>
      <c r="FH188" s="501"/>
      <c r="FI188" s="501"/>
    </row>
    <row r="189" spans="1:165" ht="25.9" customHeight="1" x14ac:dyDescent="0.35">
      <c r="A189" s="1094"/>
      <c r="B189" s="1095" t="s">
        <v>1184</v>
      </c>
      <c r="C189" s="1125" t="s">
        <v>1183</v>
      </c>
      <c r="D189" s="1096">
        <v>25</v>
      </c>
      <c r="E189" s="1090">
        <v>186</v>
      </c>
      <c r="F189" s="1096"/>
      <c r="G189" s="1096"/>
      <c r="H189" s="1096"/>
      <c r="I189" s="1096">
        <v>2.78</v>
      </c>
      <c r="J189" s="1097"/>
      <c r="K189" s="1096">
        <v>1.26</v>
      </c>
      <c r="L189" s="1096">
        <v>2.58</v>
      </c>
      <c r="M189" s="1097"/>
      <c r="N189" s="1096">
        <v>0.43</v>
      </c>
      <c r="O189" s="1097"/>
      <c r="P189" s="1097"/>
      <c r="Q189" s="1097"/>
      <c r="R189" s="1097"/>
      <c r="S189" s="501"/>
      <c r="T189" s="504"/>
      <c r="U189" s="504"/>
      <c r="V189" s="501"/>
      <c r="W189" s="501"/>
      <c r="X189" s="501"/>
      <c r="Y189" s="501"/>
      <c r="Z189" s="501"/>
      <c r="AA189" s="501"/>
      <c r="AB189" s="501"/>
      <c r="AC189" s="501"/>
      <c r="AD189" s="501"/>
      <c r="AE189" s="501"/>
      <c r="AF189" s="501"/>
      <c r="AG189" s="501"/>
      <c r="AH189" s="501"/>
      <c r="AI189" s="501"/>
      <c r="AJ189" s="501"/>
      <c r="AK189" s="501"/>
      <c r="AL189" s="501"/>
      <c r="AM189" s="501"/>
      <c r="AN189" s="501"/>
      <c r="AO189" s="501"/>
      <c r="AP189" s="501"/>
      <c r="AQ189" s="501"/>
      <c r="AR189" s="501"/>
      <c r="AS189" s="501"/>
      <c r="AT189" s="501"/>
      <c r="AU189" s="501"/>
      <c r="AV189" s="501"/>
      <c r="AW189" s="501"/>
      <c r="AX189" s="501"/>
      <c r="AY189" s="501"/>
      <c r="AZ189" s="501"/>
      <c r="BA189" s="501"/>
      <c r="BB189" s="501"/>
      <c r="BC189" s="501"/>
      <c r="BD189" s="501"/>
      <c r="BE189" s="501"/>
      <c r="BF189" s="501"/>
      <c r="BG189" s="501"/>
      <c r="BH189" s="501"/>
      <c r="BI189" s="501"/>
      <c r="BJ189" s="501"/>
      <c r="BK189" s="501"/>
      <c r="BL189" s="501"/>
      <c r="BM189" s="501"/>
      <c r="BN189" s="501"/>
      <c r="BO189" s="501"/>
      <c r="BP189" s="501"/>
      <c r="BQ189" s="501"/>
      <c r="BR189" s="501"/>
      <c r="BS189" s="501"/>
      <c r="BT189" s="501"/>
      <c r="BU189" s="501"/>
      <c r="BV189" s="501"/>
      <c r="BW189" s="501"/>
      <c r="BX189" s="501"/>
      <c r="BY189" s="501"/>
      <c r="BZ189" s="501"/>
      <c r="CA189" s="501"/>
      <c r="CB189" s="501"/>
      <c r="CC189" s="501"/>
      <c r="CD189" s="501"/>
      <c r="CE189" s="501"/>
      <c r="CF189" s="501"/>
      <c r="CG189" s="501"/>
      <c r="CH189" s="501"/>
      <c r="CI189" s="501"/>
      <c r="CJ189" s="501"/>
      <c r="CK189" s="501"/>
      <c r="CL189" s="501"/>
      <c r="CM189" s="501"/>
      <c r="CN189" s="501"/>
      <c r="CO189" s="501"/>
      <c r="CP189" s="501"/>
      <c r="CQ189" s="501"/>
      <c r="CR189" s="501"/>
      <c r="CS189" s="501"/>
      <c r="CT189" s="501"/>
      <c r="CU189" s="501"/>
      <c r="CV189" s="501"/>
      <c r="CW189" s="501"/>
      <c r="CX189" s="501"/>
      <c r="CY189" s="501"/>
      <c r="CZ189" s="501"/>
      <c r="DA189" s="501"/>
      <c r="DB189" s="501"/>
      <c r="DC189" s="501"/>
      <c r="DD189" s="501"/>
      <c r="DE189" s="501"/>
      <c r="DF189" s="501"/>
      <c r="DG189" s="501"/>
      <c r="DH189" s="501"/>
      <c r="DI189" s="501"/>
      <c r="DJ189" s="501"/>
      <c r="DK189" s="501"/>
      <c r="DL189" s="501"/>
      <c r="DM189" s="501"/>
      <c r="DN189" s="501"/>
      <c r="DO189" s="501"/>
      <c r="DP189" s="501"/>
      <c r="DQ189" s="501"/>
      <c r="DR189" s="501"/>
      <c r="DS189" s="501"/>
      <c r="DT189" s="501"/>
      <c r="DU189" s="501"/>
      <c r="DV189" s="501"/>
      <c r="DW189" s="501"/>
      <c r="DX189" s="501"/>
      <c r="DY189" s="501"/>
      <c r="DZ189" s="501"/>
      <c r="EA189" s="501"/>
      <c r="EB189" s="501"/>
      <c r="EC189" s="501"/>
      <c r="ED189" s="501"/>
      <c r="EE189" s="501"/>
      <c r="EF189" s="501"/>
      <c r="EG189" s="501"/>
      <c r="EH189" s="501"/>
      <c r="EI189" s="501"/>
      <c r="EJ189" s="501"/>
      <c r="EK189" s="501"/>
      <c r="EL189" s="501"/>
      <c r="EM189" s="501"/>
      <c r="EN189" s="501"/>
      <c r="EO189" s="501"/>
      <c r="EP189" s="501"/>
      <c r="EQ189" s="501"/>
      <c r="ER189" s="501"/>
      <c r="ES189" s="501"/>
      <c r="ET189" s="501"/>
      <c r="EU189" s="501"/>
      <c r="EV189" s="501"/>
      <c r="EW189" s="501"/>
      <c r="EX189" s="501"/>
      <c r="EY189" s="501"/>
      <c r="EZ189" s="501"/>
      <c r="FA189" s="501"/>
      <c r="FB189" s="501"/>
      <c r="FC189" s="501"/>
      <c r="FD189" s="501"/>
      <c r="FE189" s="501"/>
      <c r="FF189" s="501"/>
      <c r="FG189" s="501"/>
      <c r="FH189" s="501"/>
      <c r="FI189" s="501"/>
    </row>
    <row r="190" spans="1:165" ht="25.9" customHeight="1" x14ac:dyDescent="0.35">
      <c r="A190" s="1094"/>
      <c r="B190" s="1095" t="s">
        <v>1185</v>
      </c>
      <c r="C190" s="1125" t="s">
        <v>1183</v>
      </c>
      <c r="D190" s="1096">
        <v>20</v>
      </c>
      <c r="E190" s="1090">
        <v>187</v>
      </c>
      <c r="F190" s="1096"/>
      <c r="G190" s="1096"/>
      <c r="H190" s="1096"/>
      <c r="I190" s="1096">
        <v>0.5</v>
      </c>
      <c r="J190" s="1097"/>
      <c r="K190" s="1096">
        <v>0.75</v>
      </c>
      <c r="L190" s="1096">
        <v>0.4</v>
      </c>
      <c r="M190" s="1097"/>
      <c r="N190" s="1096">
        <v>0.2</v>
      </c>
      <c r="O190" s="1097"/>
      <c r="P190" s="1097"/>
      <c r="Q190" s="1097"/>
      <c r="R190" s="1097"/>
      <c r="S190" s="501"/>
      <c r="T190" s="504"/>
      <c r="U190" s="504"/>
      <c r="V190" s="501"/>
      <c r="W190" s="501"/>
      <c r="X190" s="501"/>
      <c r="Y190" s="501"/>
      <c r="Z190" s="501"/>
      <c r="AA190" s="501"/>
      <c r="AB190" s="501"/>
      <c r="AC190" s="501"/>
      <c r="AD190" s="501"/>
      <c r="AE190" s="501"/>
      <c r="AF190" s="501"/>
      <c r="AG190" s="501"/>
      <c r="AH190" s="501"/>
      <c r="AI190" s="501"/>
      <c r="AJ190" s="501"/>
      <c r="AK190" s="501"/>
      <c r="AL190" s="501"/>
      <c r="AM190" s="501"/>
      <c r="AN190" s="501"/>
      <c r="AO190" s="501"/>
      <c r="AP190" s="501"/>
      <c r="AQ190" s="501"/>
      <c r="AR190" s="501"/>
      <c r="AS190" s="501"/>
      <c r="AT190" s="501"/>
      <c r="AU190" s="501"/>
      <c r="AV190" s="501"/>
      <c r="AW190" s="501"/>
      <c r="AX190" s="501"/>
      <c r="AY190" s="501"/>
      <c r="AZ190" s="501"/>
      <c r="BA190" s="501"/>
      <c r="BB190" s="501"/>
      <c r="BC190" s="501"/>
      <c r="BD190" s="501"/>
      <c r="BE190" s="501"/>
      <c r="BF190" s="501"/>
      <c r="BG190" s="501"/>
      <c r="BH190" s="501"/>
      <c r="BI190" s="501"/>
      <c r="BJ190" s="501"/>
      <c r="BK190" s="501"/>
      <c r="BL190" s="501"/>
      <c r="BM190" s="501"/>
      <c r="BN190" s="501"/>
      <c r="BO190" s="501"/>
      <c r="BP190" s="501"/>
      <c r="BQ190" s="501"/>
      <c r="BR190" s="501"/>
      <c r="BS190" s="501"/>
      <c r="BT190" s="501"/>
      <c r="BU190" s="501"/>
      <c r="BV190" s="501"/>
      <c r="BW190" s="501"/>
      <c r="BX190" s="501"/>
      <c r="BY190" s="501"/>
      <c r="BZ190" s="501"/>
      <c r="CA190" s="501"/>
      <c r="CB190" s="501"/>
      <c r="CC190" s="501"/>
      <c r="CD190" s="501"/>
      <c r="CE190" s="501"/>
      <c r="CF190" s="501"/>
      <c r="CG190" s="501"/>
      <c r="CH190" s="501"/>
      <c r="CI190" s="501"/>
      <c r="CJ190" s="501"/>
      <c r="CK190" s="501"/>
      <c r="CL190" s="501"/>
      <c r="CM190" s="501"/>
      <c r="CN190" s="501"/>
      <c r="CO190" s="501"/>
      <c r="CP190" s="501"/>
      <c r="CQ190" s="501"/>
      <c r="CR190" s="501"/>
      <c r="CS190" s="501"/>
      <c r="CT190" s="501"/>
      <c r="CU190" s="501"/>
      <c r="CV190" s="501"/>
      <c r="CW190" s="501"/>
      <c r="CX190" s="501"/>
      <c r="CY190" s="501"/>
      <c r="CZ190" s="501"/>
      <c r="DA190" s="501"/>
      <c r="DB190" s="501"/>
      <c r="DC190" s="501"/>
      <c r="DD190" s="501"/>
      <c r="DE190" s="501"/>
      <c r="DF190" s="501"/>
      <c r="DG190" s="501"/>
      <c r="DH190" s="501"/>
      <c r="DI190" s="501"/>
      <c r="DJ190" s="501"/>
      <c r="DK190" s="501"/>
      <c r="DL190" s="501"/>
      <c r="DM190" s="501"/>
      <c r="DN190" s="501"/>
      <c r="DO190" s="501"/>
      <c r="DP190" s="501"/>
      <c r="DQ190" s="501"/>
      <c r="DR190" s="501"/>
      <c r="DS190" s="501"/>
      <c r="DT190" s="501"/>
      <c r="DU190" s="501"/>
      <c r="DV190" s="501"/>
      <c r="DW190" s="501"/>
      <c r="DX190" s="501"/>
      <c r="DY190" s="501"/>
      <c r="DZ190" s="501"/>
      <c r="EA190" s="501"/>
      <c r="EB190" s="501"/>
      <c r="EC190" s="501"/>
      <c r="ED190" s="501"/>
      <c r="EE190" s="501"/>
      <c r="EF190" s="501"/>
      <c r="EG190" s="501"/>
      <c r="EH190" s="501"/>
      <c r="EI190" s="501"/>
      <c r="EJ190" s="501"/>
      <c r="EK190" s="501"/>
      <c r="EL190" s="501"/>
      <c r="EM190" s="501"/>
      <c r="EN190" s="501"/>
      <c r="EO190" s="501"/>
      <c r="EP190" s="501"/>
      <c r="EQ190" s="501"/>
      <c r="ER190" s="501"/>
      <c r="ES190" s="501"/>
      <c r="ET190" s="501"/>
      <c r="EU190" s="501"/>
      <c r="EV190" s="501"/>
      <c r="EW190" s="501"/>
      <c r="EX190" s="501"/>
      <c r="EY190" s="501"/>
      <c r="EZ190" s="501"/>
      <c r="FA190" s="501"/>
      <c r="FB190" s="501"/>
      <c r="FC190" s="501"/>
      <c r="FD190" s="501"/>
      <c r="FE190" s="501"/>
      <c r="FF190" s="501"/>
      <c r="FG190" s="501"/>
      <c r="FH190" s="501"/>
      <c r="FI190" s="501"/>
    </row>
    <row r="191" spans="1:165" ht="25.9" customHeight="1" x14ac:dyDescent="0.35">
      <c r="A191" s="1094"/>
      <c r="B191" s="1095" t="s">
        <v>1186</v>
      </c>
      <c r="C191" s="1125" t="s">
        <v>1183</v>
      </c>
      <c r="D191" s="1096">
        <v>150</v>
      </c>
      <c r="E191" s="1090">
        <v>188</v>
      </c>
      <c r="F191" s="1096"/>
      <c r="G191" s="1096"/>
      <c r="H191" s="1096"/>
      <c r="I191" s="1096">
        <v>0.43</v>
      </c>
      <c r="J191" s="1097"/>
      <c r="K191" s="1096">
        <v>0.08</v>
      </c>
      <c r="L191" s="1096">
        <v>0.67</v>
      </c>
      <c r="M191" s="1097"/>
      <c r="N191" s="1096">
        <v>7.0000000000000007E-2</v>
      </c>
      <c r="O191" s="1097"/>
      <c r="P191" s="1097"/>
      <c r="Q191" s="1097"/>
      <c r="R191" s="1097"/>
      <c r="S191" s="501"/>
      <c r="T191" s="504"/>
      <c r="U191" s="504"/>
      <c r="V191" s="501"/>
      <c r="W191" s="501"/>
      <c r="X191" s="501"/>
      <c r="Y191" s="501"/>
      <c r="Z191" s="501"/>
      <c r="AA191" s="501"/>
      <c r="AB191" s="501"/>
      <c r="AC191" s="501"/>
      <c r="AD191" s="501"/>
      <c r="AE191" s="501"/>
      <c r="AF191" s="501"/>
      <c r="AG191" s="501"/>
      <c r="AH191" s="501"/>
      <c r="AI191" s="501"/>
      <c r="AJ191" s="501"/>
      <c r="AK191" s="501"/>
      <c r="AL191" s="501"/>
      <c r="AM191" s="501"/>
      <c r="AN191" s="501"/>
      <c r="AO191" s="501"/>
      <c r="AP191" s="501"/>
      <c r="AQ191" s="501"/>
      <c r="AR191" s="501"/>
      <c r="AS191" s="501"/>
      <c r="AT191" s="501"/>
      <c r="AU191" s="501"/>
      <c r="AV191" s="501"/>
      <c r="AW191" s="501"/>
      <c r="AX191" s="501"/>
      <c r="AY191" s="501"/>
      <c r="AZ191" s="501"/>
      <c r="BA191" s="501"/>
      <c r="BB191" s="501"/>
      <c r="BC191" s="501"/>
      <c r="BD191" s="501"/>
      <c r="BE191" s="501"/>
      <c r="BF191" s="501"/>
      <c r="BG191" s="501"/>
      <c r="BH191" s="501"/>
      <c r="BI191" s="501"/>
      <c r="BJ191" s="501"/>
      <c r="BK191" s="501"/>
      <c r="BL191" s="501"/>
      <c r="BM191" s="501"/>
      <c r="BN191" s="501"/>
      <c r="BO191" s="501"/>
      <c r="BP191" s="501"/>
      <c r="BQ191" s="501"/>
      <c r="BR191" s="501"/>
      <c r="BS191" s="501"/>
      <c r="BT191" s="501"/>
      <c r="BU191" s="501"/>
      <c r="BV191" s="501"/>
      <c r="BW191" s="501"/>
      <c r="BX191" s="501"/>
      <c r="BY191" s="501"/>
      <c r="BZ191" s="501"/>
      <c r="CA191" s="501"/>
      <c r="CB191" s="501"/>
      <c r="CC191" s="501"/>
      <c r="CD191" s="501"/>
      <c r="CE191" s="501"/>
      <c r="CF191" s="501"/>
      <c r="CG191" s="501"/>
      <c r="CH191" s="501"/>
      <c r="CI191" s="501"/>
      <c r="CJ191" s="501"/>
      <c r="CK191" s="501"/>
      <c r="CL191" s="501"/>
      <c r="CM191" s="501"/>
      <c r="CN191" s="501"/>
      <c r="CO191" s="501"/>
      <c r="CP191" s="501"/>
      <c r="CQ191" s="501"/>
      <c r="CR191" s="501"/>
      <c r="CS191" s="501"/>
      <c r="CT191" s="501"/>
      <c r="CU191" s="501"/>
      <c r="CV191" s="501"/>
      <c r="CW191" s="501"/>
      <c r="CX191" s="501"/>
      <c r="CY191" s="501"/>
      <c r="CZ191" s="501"/>
      <c r="DA191" s="501"/>
      <c r="DB191" s="501"/>
      <c r="DC191" s="501"/>
      <c r="DD191" s="501"/>
      <c r="DE191" s="501"/>
      <c r="DF191" s="501"/>
      <c r="DG191" s="501"/>
      <c r="DH191" s="501"/>
      <c r="DI191" s="501"/>
      <c r="DJ191" s="501"/>
      <c r="DK191" s="501"/>
      <c r="DL191" s="501"/>
      <c r="DM191" s="501"/>
      <c r="DN191" s="501"/>
      <c r="DO191" s="501"/>
      <c r="DP191" s="501"/>
      <c r="DQ191" s="501"/>
      <c r="DR191" s="501"/>
      <c r="DS191" s="501"/>
      <c r="DT191" s="501"/>
      <c r="DU191" s="501"/>
      <c r="DV191" s="501"/>
      <c r="DW191" s="501"/>
      <c r="DX191" s="501"/>
      <c r="DY191" s="501"/>
      <c r="DZ191" s="501"/>
      <c r="EA191" s="501"/>
      <c r="EB191" s="501"/>
      <c r="EC191" s="501"/>
      <c r="ED191" s="501"/>
      <c r="EE191" s="501"/>
      <c r="EF191" s="501"/>
      <c r="EG191" s="501"/>
      <c r="EH191" s="501"/>
      <c r="EI191" s="501"/>
      <c r="EJ191" s="501"/>
      <c r="EK191" s="501"/>
      <c r="EL191" s="501"/>
      <c r="EM191" s="501"/>
      <c r="EN191" s="501"/>
      <c r="EO191" s="501"/>
      <c r="EP191" s="501"/>
      <c r="EQ191" s="501"/>
      <c r="ER191" s="501"/>
      <c r="ES191" s="501"/>
      <c r="ET191" s="501"/>
      <c r="EU191" s="501"/>
      <c r="EV191" s="501"/>
      <c r="EW191" s="501"/>
      <c r="EX191" s="501"/>
      <c r="EY191" s="501"/>
      <c r="EZ191" s="501"/>
      <c r="FA191" s="501"/>
      <c r="FB191" s="501"/>
      <c r="FC191" s="501"/>
      <c r="FD191" s="501"/>
      <c r="FE191" s="501"/>
      <c r="FF191" s="501"/>
      <c r="FG191" s="501"/>
      <c r="FH191" s="501"/>
      <c r="FI191" s="501"/>
    </row>
    <row r="192" spans="1:165" ht="25.9" customHeight="1" x14ac:dyDescent="0.35">
      <c r="A192" s="1094"/>
      <c r="B192" s="1095" t="s">
        <v>1187</v>
      </c>
      <c r="C192" s="1125" t="s">
        <v>1183</v>
      </c>
      <c r="D192" s="1096">
        <v>135</v>
      </c>
      <c r="E192" s="1090">
        <v>189</v>
      </c>
      <c r="F192" s="1096"/>
      <c r="G192" s="1096"/>
      <c r="H192" s="1096"/>
      <c r="I192" s="1096">
        <v>0.65</v>
      </c>
      <c r="J192" s="1097"/>
      <c r="K192" s="1096">
        <v>0.16</v>
      </c>
      <c r="L192" s="1096">
        <v>0.74</v>
      </c>
      <c r="M192" s="1097"/>
      <c r="N192" s="1096">
        <v>0.15</v>
      </c>
      <c r="O192" s="1097"/>
      <c r="P192" s="1097"/>
      <c r="Q192" s="1097"/>
      <c r="R192" s="1097"/>
      <c r="S192" s="501"/>
      <c r="T192" s="504"/>
      <c r="U192" s="504"/>
      <c r="V192" s="501"/>
      <c r="W192" s="501"/>
      <c r="X192" s="501"/>
      <c r="Y192" s="501"/>
      <c r="Z192" s="501"/>
      <c r="AA192" s="501"/>
      <c r="AB192" s="501"/>
      <c r="AC192" s="501"/>
      <c r="AD192" s="501"/>
      <c r="AE192" s="501"/>
      <c r="AF192" s="501"/>
      <c r="AG192" s="501"/>
      <c r="AH192" s="501"/>
      <c r="AI192" s="501"/>
      <c r="AJ192" s="501"/>
      <c r="AK192" s="501"/>
      <c r="AL192" s="501"/>
      <c r="AM192" s="501"/>
      <c r="AN192" s="501"/>
      <c r="AO192" s="501"/>
      <c r="AP192" s="501"/>
      <c r="AQ192" s="501"/>
      <c r="AR192" s="501"/>
      <c r="AS192" s="501"/>
      <c r="AT192" s="501"/>
      <c r="AU192" s="501"/>
      <c r="AV192" s="501"/>
      <c r="AW192" s="501"/>
      <c r="AX192" s="501"/>
      <c r="AY192" s="501"/>
      <c r="AZ192" s="501"/>
      <c r="BA192" s="501"/>
      <c r="BB192" s="501"/>
      <c r="BC192" s="501"/>
      <c r="BD192" s="501"/>
      <c r="BE192" s="501"/>
      <c r="BF192" s="501"/>
      <c r="BG192" s="501"/>
      <c r="BH192" s="501"/>
      <c r="BI192" s="501"/>
      <c r="BJ192" s="501"/>
      <c r="BK192" s="501"/>
      <c r="BL192" s="501"/>
      <c r="BM192" s="501"/>
      <c r="BN192" s="501"/>
      <c r="BO192" s="501"/>
      <c r="BP192" s="501"/>
      <c r="BQ192" s="501"/>
      <c r="BR192" s="501"/>
      <c r="BS192" s="501"/>
      <c r="BT192" s="501"/>
      <c r="BU192" s="501"/>
      <c r="BV192" s="501"/>
      <c r="BW192" s="501"/>
      <c r="BX192" s="501"/>
      <c r="BY192" s="501"/>
      <c r="BZ192" s="501"/>
      <c r="CA192" s="501"/>
      <c r="CB192" s="501"/>
      <c r="CC192" s="501"/>
      <c r="CD192" s="501"/>
      <c r="CE192" s="501"/>
      <c r="CF192" s="501"/>
      <c r="CG192" s="501"/>
      <c r="CH192" s="501"/>
      <c r="CI192" s="501"/>
      <c r="CJ192" s="501"/>
      <c r="CK192" s="501"/>
      <c r="CL192" s="501"/>
      <c r="CM192" s="501"/>
      <c r="CN192" s="501"/>
      <c r="CO192" s="501"/>
      <c r="CP192" s="501"/>
      <c r="CQ192" s="501"/>
      <c r="CR192" s="501"/>
      <c r="CS192" s="501"/>
      <c r="CT192" s="501"/>
      <c r="CU192" s="501"/>
      <c r="CV192" s="501"/>
      <c r="CW192" s="501"/>
      <c r="CX192" s="501"/>
      <c r="CY192" s="501"/>
      <c r="CZ192" s="501"/>
      <c r="DA192" s="501"/>
      <c r="DB192" s="501"/>
      <c r="DC192" s="501"/>
      <c r="DD192" s="501"/>
      <c r="DE192" s="501"/>
      <c r="DF192" s="501"/>
      <c r="DG192" s="501"/>
      <c r="DH192" s="501"/>
      <c r="DI192" s="501"/>
      <c r="DJ192" s="501"/>
      <c r="DK192" s="501"/>
      <c r="DL192" s="501"/>
      <c r="DM192" s="501"/>
      <c r="DN192" s="501"/>
      <c r="DO192" s="501"/>
      <c r="DP192" s="501"/>
      <c r="DQ192" s="501"/>
      <c r="DR192" s="501"/>
      <c r="DS192" s="501"/>
      <c r="DT192" s="501"/>
      <c r="DU192" s="501"/>
      <c r="DV192" s="501"/>
      <c r="DW192" s="501"/>
      <c r="DX192" s="501"/>
      <c r="DY192" s="501"/>
      <c r="DZ192" s="501"/>
      <c r="EA192" s="501"/>
      <c r="EB192" s="501"/>
      <c r="EC192" s="501"/>
      <c r="ED192" s="501"/>
      <c r="EE192" s="501"/>
      <c r="EF192" s="501"/>
      <c r="EG192" s="501"/>
      <c r="EH192" s="501"/>
      <c r="EI192" s="501"/>
      <c r="EJ192" s="501"/>
      <c r="EK192" s="501"/>
      <c r="EL192" s="501"/>
      <c r="EM192" s="501"/>
      <c r="EN192" s="501"/>
      <c r="EO192" s="501"/>
      <c r="EP192" s="501"/>
      <c r="EQ192" s="501"/>
      <c r="ER192" s="501"/>
      <c r="ES192" s="501"/>
      <c r="ET192" s="501"/>
      <c r="EU192" s="501"/>
      <c r="EV192" s="501"/>
      <c r="EW192" s="501"/>
      <c r="EX192" s="501"/>
      <c r="EY192" s="501"/>
      <c r="EZ192" s="501"/>
      <c r="FA192" s="501"/>
      <c r="FB192" s="501"/>
      <c r="FC192" s="501"/>
      <c r="FD192" s="501"/>
      <c r="FE192" s="501"/>
      <c r="FF192" s="501"/>
      <c r="FG192" s="501"/>
      <c r="FH192" s="501"/>
      <c r="FI192" s="501"/>
    </row>
    <row r="193" spans="1:165" ht="25.9" customHeight="1" x14ac:dyDescent="0.35">
      <c r="A193" s="1094"/>
      <c r="B193" s="1095" t="s">
        <v>1188</v>
      </c>
      <c r="C193" s="1125" t="s">
        <v>1183</v>
      </c>
      <c r="D193" s="1096">
        <v>450</v>
      </c>
      <c r="E193" s="1090">
        <v>190</v>
      </c>
      <c r="F193" s="1096"/>
      <c r="G193" s="1096"/>
      <c r="H193" s="1096"/>
      <c r="I193" s="1096">
        <v>0.32</v>
      </c>
      <c r="J193" s="1097"/>
      <c r="K193" s="1096">
        <v>0.12</v>
      </c>
      <c r="L193" s="1096">
        <v>0.49</v>
      </c>
      <c r="M193" s="1097"/>
      <c r="N193" s="1096">
        <v>7.0000000000000007E-2</v>
      </c>
      <c r="O193" s="1097"/>
      <c r="P193" s="1097"/>
      <c r="Q193" s="1097"/>
      <c r="R193" s="1097"/>
      <c r="S193" s="501"/>
      <c r="T193" s="504"/>
      <c r="U193" s="504"/>
      <c r="V193" s="501"/>
      <c r="W193" s="501"/>
      <c r="X193" s="501"/>
      <c r="Y193" s="501"/>
      <c r="Z193" s="501"/>
      <c r="AA193" s="501"/>
      <c r="AB193" s="501"/>
      <c r="AC193" s="501"/>
      <c r="AD193" s="501"/>
      <c r="AE193" s="501"/>
      <c r="AF193" s="501"/>
      <c r="AG193" s="501"/>
      <c r="AH193" s="501"/>
      <c r="AI193" s="501"/>
      <c r="AJ193" s="501"/>
      <c r="AK193" s="501"/>
      <c r="AL193" s="501"/>
      <c r="AM193" s="501"/>
      <c r="AN193" s="501"/>
      <c r="AO193" s="501"/>
      <c r="AP193" s="501"/>
      <c r="AQ193" s="501"/>
      <c r="AR193" s="501"/>
      <c r="AS193" s="501"/>
      <c r="AT193" s="501"/>
      <c r="AU193" s="501"/>
      <c r="AV193" s="501"/>
      <c r="AW193" s="501"/>
      <c r="AX193" s="501"/>
      <c r="AY193" s="501"/>
      <c r="AZ193" s="501"/>
      <c r="BA193" s="501"/>
      <c r="BB193" s="501"/>
      <c r="BC193" s="501"/>
      <c r="BD193" s="501"/>
      <c r="BE193" s="501"/>
      <c r="BF193" s="501"/>
      <c r="BG193" s="501"/>
      <c r="BH193" s="501"/>
      <c r="BI193" s="501"/>
      <c r="BJ193" s="501"/>
      <c r="BK193" s="501"/>
      <c r="BL193" s="501"/>
      <c r="BM193" s="501"/>
      <c r="BN193" s="501"/>
      <c r="BO193" s="501"/>
      <c r="BP193" s="501"/>
      <c r="BQ193" s="501"/>
      <c r="BR193" s="501"/>
      <c r="BS193" s="501"/>
      <c r="BT193" s="501"/>
      <c r="BU193" s="501"/>
      <c r="BV193" s="501"/>
      <c r="BW193" s="501"/>
      <c r="BX193" s="501"/>
      <c r="BY193" s="501"/>
      <c r="BZ193" s="501"/>
      <c r="CA193" s="501"/>
      <c r="CB193" s="501"/>
      <c r="CC193" s="501"/>
      <c r="CD193" s="501"/>
      <c r="CE193" s="501"/>
      <c r="CF193" s="501"/>
      <c r="CG193" s="501"/>
      <c r="CH193" s="501"/>
      <c r="CI193" s="501"/>
      <c r="CJ193" s="501"/>
      <c r="CK193" s="501"/>
      <c r="CL193" s="501"/>
      <c r="CM193" s="501"/>
      <c r="CN193" s="501"/>
      <c r="CO193" s="501"/>
      <c r="CP193" s="501"/>
      <c r="CQ193" s="501"/>
      <c r="CR193" s="501"/>
      <c r="CS193" s="501"/>
      <c r="CT193" s="501"/>
      <c r="CU193" s="501"/>
      <c r="CV193" s="501"/>
      <c r="CW193" s="501"/>
      <c r="CX193" s="501"/>
      <c r="CY193" s="501"/>
      <c r="CZ193" s="501"/>
      <c r="DA193" s="501"/>
      <c r="DB193" s="501"/>
      <c r="DC193" s="501"/>
      <c r="DD193" s="501"/>
      <c r="DE193" s="501"/>
      <c r="DF193" s="501"/>
      <c r="DG193" s="501"/>
      <c r="DH193" s="501"/>
      <c r="DI193" s="501"/>
      <c r="DJ193" s="501"/>
      <c r="DK193" s="501"/>
      <c r="DL193" s="501"/>
      <c r="DM193" s="501"/>
      <c r="DN193" s="501"/>
      <c r="DO193" s="501"/>
      <c r="DP193" s="501"/>
      <c r="DQ193" s="501"/>
      <c r="DR193" s="501"/>
      <c r="DS193" s="501"/>
      <c r="DT193" s="501"/>
      <c r="DU193" s="501"/>
      <c r="DV193" s="501"/>
      <c r="DW193" s="501"/>
      <c r="DX193" s="501"/>
      <c r="DY193" s="501"/>
      <c r="DZ193" s="501"/>
      <c r="EA193" s="501"/>
      <c r="EB193" s="501"/>
      <c r="EC193" s="501"/>
      <c r="ED193" s="501"/>
      <c r="EE193" s="501"/>
      <c r="EF193" s="501"/>
      <c r="EG193" s="501"/>
      <c r="EH193" s="501"/>
      <c r="EI193" s="501"/>
      <c r="EJ193" s="501"/>
      <c r="EK193" s="501"/>
      <c r="EL193" s="501"/>
      <c r="EM193" s="501"/>
      <c r="EN193" s="501"/>
      <c r="EO193" s="501"/>
      <c r="EP193" s="501"/>
      <c r="EQ193" s="501"/>
      <c r="ER193" s="501"/>
      <c r="ES193" s="501"/>
      <c r="ET193" s="501"/>
      <c r="EU193" s="501"/>
      <c r="EV193" s="501"/>
      <c r="EW193" s="501"/>
      <c r="EX193" s="501"/>
      <c r="EY193" s="501"/>
      <c r="EZ193" s="501"/>
      <c r="FA193" s="501"/>
      <c r="FB193" s="501"/>
      <c r="FC193" s="501"/>
      <c r="FD193" s="501"/>
      <c r="FE193" s="501"/>
      <c r="FF193" s="501"/>
      <c r="FG193" s="501"/>
      <c r="FH193" s="501"/>
      <c r="FI193" s="501"/>
    </row>
    <row r="194" spans="1:165" ht="25.9" customHeight="1" x14ac:dyDescent="0.35">
      <c r="A194" s="1094"/>
      <c r="B194" s="1095" t="s">
        <v>1189</v>
      </c>
      <c r="C194" s="1125" t="s">
        <v>1183</v>
      </c>
      <c r="D194" s="1096">
        <v>300</v>
      </c>
      <c r="E194" s="1090">
        <v>191</v>
      </c>
      <c r="F194" s="1096"/>
      <c r="G194" s="1096"/>
      <c r="H194" s="1096"/>
      <c r="I194" s="1096">
        <v>0.2</v>
      </c>
      <c r="J194" s="1097"/>
      <c r="K194" s="1096">
        <v>0.05</v>
      </c>
      <c r="L194" s="1096">
        <v>0.44</v>
      </c>
      <c r="M194" s="1097"/>
      <c r="N194" s="1096">
        <v>0.02</v>
      </c>
      <c r="O194" s="1097"/>
      <c r="P194" s="1097"/>
      <c r="Q194" s="1097"/>
      <c r="R194" s="1097"/>
      <c r="S194" s="501"/>
      <c r="T194" s="504"/>
      <c r="U194" s="504"/>
      <c r="V194" s="501"/>
      <c r="W194" s="501"/>
      <c r="X194" s="501"/>
      <c r="Y194" s="501"/>
      <c r="Z194" s="501"/>
      <c r="AA194" s="501"/>
      <c r="AB194" s="501"/>
      <c r="AC194" s="501"/>
      <c r="AD194" s="501"/>
      <c r="AE194" s="501"/>
      <c r="AF194" s="501"/>
      <c r="AG194" s="501"/>
      <c r="AH194" s="501"/>
      <c r="AI194" s="501"/>
      <c r="AJ194" s="501"/>
      <c r="AK194" s="501"/>
      <c r="AL194" s="501"/>
      <c r="AM194" s="501"/>
      <c r="AN194" s="501"/>
      <c r="AO194" s="501"/>
      <c r="AP194" s="501"/>
      <c r="AQ194" s="501"/>
      <c r="AR194" s="501"/>
      <c r="AS194" s="501"/>
      <c r="AT194" s="501"/>
      <c r="AU194" s="501"/>
      <c r="AV194" s="501"/>
      <c r="AW194" s="501"/>
      <c r="AX194" s="501"/>
      <c r="AY194" s="501"/>
      <c r="AZ194" s="501"/>
      <c r="BA194" s="501"/>
      <c r="BB194" s="501"/>
      <c r="BC194" s="501"/>
      <c r="BD194" s="501"/>
      <c r="BE194" s="501"/>
      <c r="BF194" s="501"/>
      <c r="BG194" s="501"/>
      <c r="BH194" s="501"/>
      <c r="BI194" s="501"/>
      <c r="BJ194" s="501"/>
      <c r="BK194" s="501"/>
      <c r="BL194" s="501"/>
      <c r="BM194" s="501"/>
      <c r="BN194" s="501"/>
      <c r="BO194" s="501"/>
      <c r="BP194" s="501"/>
      <c r="BQ194" s="501"/>
      <c r="BR194" s="501"/>
      <c r="BS194" s="501"/>
      <c r="BT194" s="501"/>
      <c r="BU194" s="501"/>
      <c r="BV194" s="501"/>
      <c r="BW194" s="501"/>
      <c r="BX194" s="501"/>
      <c r="BY194" s="501"/>
      <c r="BZ194" s="501"/>
      <c r="CA194" s="501"/>
      <c r="CB194" s="501"/>
      <c r="CC194" s="501"/>
      <c r="CD194" s="501"/>
      <c r="CE194" s="501"/>
      <c r="CF194" s="501"/>
      <c r="CG194" s="501"/>
      <c r="CH194" s="501"/>
      <c r="CI194" s="501"/>
      <c r="CJ194" s="501"/>
      <c r="CK194" s="501"/>
      <c r="CL194" s="501"/>
      <c r="CM194" s="501"/>
      <c r="CN194" s="501"/>
      <c r="CO194" s="501"/>
      <c r="CP194" s="501"/>
      <c r="CQ194" s="501"/>
      <c r="CR194" s="501"/>
      <c r="CS194" s="501"/>
      <c r="CT194" s="501"/>
      <c r="CU194" s="501"/>
      <c r="CV194" s="501"/>
      <c r="CW194" s="501"/>
      <c r="CX194" s="501"/>
      <c r="CY194" s="501"/>
      <c r="CZ194" s="501"/>
      <c r="DA194" s="501"/>
      <c r="DB194" s="501"/>
      <c r="DC194" s="501"/>
      <c r="DD194" s="501"/>
      <c r="DE194" s="501"/>
      <c r="DF194" s="501"/>
      <c r="DG194" s="501"/>
      <c r="DH194" s="501"/>
      <c r="DI194" s="501"/>
      <c r="DJ194" s="501"/>
      <c r="DK194" s="501"/>
      <c r="DL194" s="501"/>
      <c r="DM194" s="501"/>
      <c r="DN194" s="501"/>
      <c r="DO194" s="501"/>
      <c r="DP194" s="501"/>
      <c r="DQ194" s="501"/>
      <c r="DR194" s="501"/>
      <c r="DS194" s="501"/>
      <c r="DT194" s="501"/>
      <c r="DU194" s="501"/>
      <c r="DV194" s="501"/>
      <c r="DW194" s="501"/>
      <c r="DX194" s="501"/>
      <c r="DY194" s="501"/>
      <c r="DZ194" s="501"/>
      <c r="EA194" s="501"/>
      <c r="EB194" s="501"/>
      <c r="EC194" s="501"/>
      <c r="ED194" s="501"/>
      <c r="EE194" s="501"/>
      <c r="EF194" s="501"/>
      <c r="EG194" s="501"/>
      <c r="EH194" s="501"/>
      <c r="EI194" s="501"/>
      <c r="EJ194" s="501"/>
      <c r="EK194" s="501"/>
      <c r="EL194" s="501"/>
      <c r="EM194" s="501"/>
      <c r="EN194" s="501"/>
      <c r="EO194" s="501"/>
      <c r="EP194" s="501"/>
      <c r="EQ194" s="501"/>
      <c r="ER194" s="501"/>
      <c r="ES194" s="501"/>
      <c r="ET194" s="501"/>
      <c r="EU194" s="501"/>
      <c r="EV194" s="501"/>
      <c r="EW194" s="501"/>
      <c r="EX194" s="501"/>
      <c r="EY194" s="501"/>
      <c r="EZ194" s="501"/>
      <c r="FA194" s="501"/>
      <c r="FB194" s="501"/>
      <c r="FC194" s="501"/>
      <c r="FD194" s="501"/>
      <c r="FE194" s="501"/>
      <c r="FF194" s="501"/>
      <c r="FG194" s="501"/>
      <c r="FH194" s="501"/>
      <c r="FI194" s="501"/>
    </row>
    <row r="195" spans="1:165" ht="25.9" customHeight="1" x14ac:dyDescent="0.35">
      <c r="A195" s="1094"/>
      <c r="B195" s="1095" t="s">
        <v>1190</v>
      </c>
      <c r="C195" s="1125" t="s">
        <v>1183</v>
      </c>
      <c r="D195" s="1096">
        <v>150</v>
      </c>
      <c r="E195" s="1090">
        <v>192</v>
      </c>
      <c r="F195" s="1096"/>
      <c r="G195" s="1096"/>
      <c r="H195" s="1096"/>
      <c r="I195" s="1096">
        <v>0.3</v>
      </c>
      <c r="J195" s="1097"/>
      <c r="K195" s="1096">
        <v>9.1999999999999998E-2</v>
      </c>
      <c r="L195" s="1096">
        <v>0.71</v>
      </c>
      <c r="M195" s="1097"/>
      <c r="N195" s="1096">
        <v>0.04</v>
      </c>
      <c r="O195" s="1097"/>
      <c r="P195" s="1097"/>
      <c r="Q195" s="1097"/>
      <c r="R195" s="1097"/>
      <c r="S195" s="501"/>
      <c r="T195" s="504"/>
      <c r="U195" s="504"/>
      <c r="V195" s="501"/>
      <c r="W195" s="501"/>
      <c r="X195" s="501"/>
      <c r="Y195" s="501"/>
      <c r="Z195" s="501"/>
      <c r="AA195" s="501"/>
      <c r="AB195" s="501"/>
      <c r="AC195" s="501"/>
      <c r="AD195" s="501"/>
      <c r="AE195" s="501"/>
      <c r="AF195" s="501"/>
      <c r="AG195" s="501"/>
      <c r="AH195" s="501"/>
      <c r="AI195" s="501"/>
      <c r="AJ195" s="501"/>
      <c r="AK195" s="501"/>
      <c r="AL195" s="501"/>
      <c r="AM195" s="501"/>
      <c r="AN195" s="501"/>
      <c r="AO195" s="501"/>
      <c r="AP195" s="501"/>
      <c r="AQ195" s="501"/>
      <c r="AR195" s="501"/>
      <c r="AS195" s="501"/>
      <c r="AT195" s="501"/>
      <c r="AU195" s="501"/>
      <c r="AV195" s="501"/>
      <c r="AW195" s="501"/>
      <c r="AX195" s="501"/>
      <c r="AY195" s="501"/>
      <c r="AZ195" s="501"/>
      <c r="BA195" s="501"/>
      <c r="BB195" s="501"/>
      <c r="BC195" s="501"/>
      <c r="BD195" s="501"/>
      <c r="BE195" s="501"/>
      <c r="BF195" s="501"/>
      <c r="BG195" s="501"/>
      <c r="BH195" s="501"/>
      <c r="BI195" s="501"/>
      <c r="BJ195" s="501"/>
      <c r="BK195" s="501"/>
      <c r="BL195" s="501"/>
      <c r="BM195" s="501"/>
      <c r="BN195" s="501"/>
      <c r="BO195" s="501"/>
      <c r="BP195" s="501"/>
      <c r="BQ195" s="501"/>
      <c r="BR195" s="501"/>
      <c r="BS195" s="501"/>
      <c r="BT195" s="501"/>
      <c r="BU195" s="501"/>
      <c r="BV195" s="501"/>
      <c r="BW195" s="501"/>
      <c r="BX195" s="501"/>
      <c r="BY195" s="501"/>
      <c r="BZ195" s="501"/>
      <c r="CA195" s="501"/>
      <c r="CB195" s="501"/>
      <c r="CC195" s="501"/>
      <c r="CD195" s="501"/>
      <c r="CE195" s="501"/>
      <c r="CF195" s="501"/>
      <c r="CG195" s="501"/>
      <c r="CH195" s="501"/>
      <c r="CI195" s="501"/>
      <c r="CJ195" s="501"/>
      <c r="CK195" s="501"/>
      <c r="CL195" s="501"/>
      <c r="CM195" s="501"/>
      <c r="CN195" s="501"/>
      <c r="CO195" s="501"/>
      <c r="CP195" s="501"/>
      <c r="CQ195" s="501"/>
      <c r="CR195" s="501"/>
      <c r="CS195" s="501"/>
      <c r="CT195" s="501"/>
      <c r="CU195" s="501"/>
      <c r="CV195" s="501"/>
      <c r="CW195" s="501"/>
      <c r="CX195" s="501"/>
      <c r="CY195" s="501"/>
      <c r="CZ195" s="501"/>
      <c r="DA195" s="501"/>
      <c r="DB195" s="501"/>
      <c r="DC195" s="501"/>
      <c r="DD195" s="501"/>
      <c r="DE195" s="501"/>
      <c r="DF195" s="501"/>
      <c r="DG195" s="501"/>
      <c r="DH195" s="501"/>
      <c r="DI195" s="501"/>
      <c r="DJ195" s="501"/>
      <c r="DK195" s="501"/>
      <c r="DL195" s="501"/>
      <c r="DM195" s="501"/>
      <c r="DN195" s="501"/>
      <c r="DO195" s="501"/>
      <c r="DP195" s="501"/>
      <c r="DQ195" s="501"/>
      <c r="DR195" s="501"/>
      <c r="DS195" s="501"/>
      <c r="DT195" s="501"/>
      <c r="DU195" s="501"/>
      <c r="DV195" s="501"/>
      <c r="DW195" s="501"/>
      <c r="DX195" s="501"/>
      <c r="DY195" s="501"/>
      <c r="DZ195" s="501"/>
      <c r="EA195" s="501"/>
      <c r="EB195" s="501"/>
      <c r="EC195" s="501"/>
      <c r="ED195" s="501"/>
      <c r="EE195" s="501"/>
      <c r="EF195" s="501"/>
      <c r="EG195" s="501"/>
      <c r="EH195" s="501"/>
      <c r="EI195" s="501"/>
      <c r="EJ195" s="501"/>
      <c r="EK195" s="501"/>
      <c r="EL195" s="501"/>
      <c r="EM195" s="501"/>
      <c r="EN195" s="501"/>
      <c r="EO195" s="501"/>
      <c r="EP195" s="501"/>
      <c r="EQ195" s="501"/>
      <c r="ER195" s="501"/>
      <c r="ES195" s="501"/>
      <c r="ET195" s="501"/>
      <c r="EU195" s="501"/>
      <c r="EV195" s="501"/>
      <c r="EW195" s="501"/>
      <c r="EX195" s="501"/>
      <c r="EY195" s="501"/>
      <c r="EZ195" s="501"/>
      <c r="FA195" s="501"/>
      <c r="FB195" s="501"/>
      <c r="FC195" s="501"/>
      <c r="FD195" s="501"/>
      <c r="FE195" s="501"/>
      <c r="FF195" s="501"/>
      <c r="FG195" s="501"/>
      <c r="FH195" s="501"/>
      <c r="FI195" s="501"/>
    </row>
    <row r="196" spans="1:165" ht="25.9" customHeight="1" x14ac:dyDescent="0.35">
      <c r="A196" s="1094"/>
      <c r="B196" s="1095" t="s">
        <v>1191</v>
      </c>
      <c r="C196" s="1125" t="s">
        <v>1183</v>
      </c>
      <c r="D196" s="1096">
        <v>120</v>
      </c>
      <c r="E196" s="1090">
        <v>193</v>
      </c>
      <c r="F196" s="1096"/>
      <c r="G196" s="1096"/>
      <c r="H196" s="1096"/>
      <c r="I196" s="1096">
        <v>0.5</v>
      </c>
      <c r="J196" s="1097"/>
      <c r="K196" s="1096">
        <v>0.14000000000000001</v>
      </c>
      <c r="L196" s="1096">
        <v>0.52</v>
      </c>
      <c r="M196" s="1097"/>
      <c r="N196" s="1096">
        <v>0.17</v>
      </c>
      <c r="O196" s="1097"/>
      <c r="P196" s="1097"/>
      <c r="Q196" s="1097"/>
      <c r="R196" s="1097"/>
      <c r="S196" s="501"/>
      <c r="T196" s="504"/>
      <c r="U196" s="504"/>
      <c r="V196" s="501"/>
      <c r="W196" s="501"/>
      <c r="X196" s="501"/>
      <c r="Y196" s="501"/>
      <c r="Z196" s="501"/>
      <c r="AA196" s="501"/>
      <c r="AB196" s="501"/>
      <c r="AC196" s="501"/>
      <c r="AD196" s="501"/>
      <c r="AE196" s="501"/>
      <c r="AF196" s="501"/>
      <c r="AG196" s="501"/>
      <c r="AH196" s="501"/>
      <c r="AI196" s="501"/>
      <c r="AJ196" s="501"/>
      <c r="AK196" s="501"/>
      <c r="AL196" s="501"/>
      <c r="AM196" s="501"/>
      <c r="AN196" s="501"/>
      <c r="AO196" s="501"/>
      <c r="AP196" s="501"/>
      <c r="AQ196" s="501"/>
      <c r="AR196" s="501"/>
      <c r="AS196" s="501"/>
      <c r="AT196" s="501"/>
      <c r="AU196" s="501"/>
      <c r="AV196" s="501"/>
      <c r="AW196" s="501"/>
      <c r="AX196" s="501"/>
      <c r="AY196" s="501"/>
      <c r="AZ196" s="501"/>
      <c r="BA196" s="501"/>
      <c r="BB196" s="501"/>
      <c r="BC196" s="501"/>
      <c r="BD196" s="501"/>
      <c r="BE196" s="501"/>
      <c r="BF196" s="501"/>
      <c r="BG196" s="501"/>
      <c r="BH196" s="501"/>
      <c r="BI196" s="501"/>
      <c r="BJ196" s="501"/>
      <c r="BK196" s="501"/>
      <c r="BL196" s="501"/>
      <c r="BM196" s="501"/>
      <c r="BN196" s="501"/>
      <c r="BO196" s="501"/>
      <c r="BP196" s="501"/>
      <c r="BQ196" s="501"/>
      <c r="BR196" s="501"/>
      <c r="BS196" s="501"/>
      <c r="BT196" s="501"/>
      <c r="BU196" s="501"/>
      <c r="BV196" s="501"/>
      <c r="BW196" s="501"/>
      <c r="BX196" s="501"/>
      <c r="BY196" s="501"/>
      <c r="BZ196" s="501"/>
      <c r="CA196" s="501"/>
      <c r="CB196" s="501"/>
      <c r="CC196" s="501"/>
      <c r="CD196" s="501"/>
      <c r="CE196" s="501"/>
      <c r="CF196" s="501"/>
      <c r="CG196" s="501"/>
      <c r="CH196" s="501"/>
      <c r="CI196" s="501"/>
      <c r="CJ196" s="501"/>
      <c r="CK196" s="501"/>
      <c r="CL196" s="501"/>
      <c r="CM196" s="501"/>
      <c r="CN196" s="501"/>
      <c r="CO196" s="501"/>
      <c r="CP196" s="501"/>
      <c r="CQ196" s="501"/>
      <c r="CR196" s="501"/>
      <c r="CS196" s="501"/>
      <c r="CT196" s="501"/>
      <c r="CU196" s="501"/>
      <c r="CV196" s="501"/>
      <c r="CW196" s="501"/>
      <c r="CX196" s="501"/>
      <c r="CY196" s="501"/>
      <c r="CZ196" s="501"/>
      <c r="DA196" s="501"/>
      <c r="DB196" s="501"/>
      <c r="DC196" s="501"/>
      <c r="DD196" s="501"/>
      <c r="DE196" s="501"/>
      <c r="DF196" s="501"/>
      <c r="DG196" s="501"/>
      <c r="DH196" s="501"/>
      <c r="DI196" s="501"/>
      <c r="DJ196" s="501"/>
      <c r="DK196" s="501"/>
      <c r="DL196" s="501"/>
      <c r="DM196" s="501"/>
      <c r="DN196" s="501"/>
      <c r="DO196" s="501"/>
      <c r="DP196" s="501"/>
      <c r="DQ196" s="501"/>
      <c r="DR196" s="501"/>
      <c r="DS196" s="501"/>
      <c r="DT196" s="501"/>
      <c r="DU196" s="501"/>
      <c r="DV196" s="501"/>
      <c r="DW196" s="501"/>
      <c r="DX196" s="501"/>
      <c r="DY196" s="501"/>
      <c r="DZ196" s="501"/>
      <c r="EA196" s="501"/>
      <c r="EB196" s="501"/>
      <c r="EC196" s="501"/>
      <c r="ED196" s="501"/>
      <c r="EE196" s="501"/>
      <c r="EF196" s="501"/>
      <c r="EG196" s="501"/>
      <c r="EH196" s="501"/>
      <c r="EI196" s="501"/>
      <c r="EJ196" s="501"/>
      <c r="EK196" s="501"/>
      <c r="EL196" s="501"/>
      <c r="EM196" s="501"/>
      <c r="EN196" s="501"/>
      <c r="EO196" s="501"/>
      <c r="EP196" s="501"/>
      <c r="EQ196" s="501"/>
      <c r="ER196" s="501"/>
      <c r="ES196" s="501"/>
      <c r="ET196" s="501"/>
      <c r="EU196" s="501"/>
      <c r="EV196" s="501"/>
      <c r="EW196" s="501"/>
      <c r="EX196" s="501"/>
      <c r="EY196" s="501"/>
      <c r="EZ196" s="501"/>
      <c r="FA196" s="501"/>
      <c r="FB196" s="501"/>
      <c r="FC196" s="501"/>
      <c r="FD196" s="501"/>
      <c r="FE196" s="501"/>
      <c r="FF196" s="501"/>
      <c r="FG196" s="501"/>
      <c r="FH196" s="501"/>
      <c r="FI196" s="501"/>
    </row>
    <row r="197" spans="1:165" ht="25.9" customHeight="1" x14ac:dyDescent="0.35">
      <c r="A197" s="1094"/>
      <c r="B197" s="1095" t="s">
        <v>1192</v>
      </c>
      <c r="C197" s="1125" t="s">
        <v>1183</v>
      </c>
      <c r="D197" s="1096">
        <v>150</v>
      </c>
      <c r="E197" s="1090">
        <v>194</v>
      </c>
      <c r="F197" s="1096"/>
      <c r="G197" s="1096"/>
      <c r="H197" s="1096"/>
      <c r="I197" s="1096">
        <v>0.55000000000000004</v>
      </c>
      <c r="J197" s="1097"/>
      <c r="K197" s="1096">
        <v>0.16</v>
      </c>
      <c r="L197" s="1096">
        <v>0.88</v>
      </c>
      <c r="M197" s="1097"/>
      <c r="N197" s="1096">
        <v>0.04</v>
      </c>
      <c r="O197" s="1097"/>
      <c r="P197" s="1097"/>
      <c r="Q197" s="1097"/>
      <c r="R197" s="1097"/>
      <c r="S197" s="501"/>
      <c r="T197" s="504"/>
      <c r="U197" s="504"/>
      <c r="V197" s="501"/>
      <c r="W197" s="501"/>
      <c r="X197" s="501"/>
      <c r="Y197" s="501"/>
      <c r="Z197" s="501"/>
      <c r="AA197" s="501"/>
      <c r="AB197" s="501"/>
      <c r="AC197" s="501"/>
      <c r="AD197" s="501"/>
      <c r="AE197" s="501"/>
      <c r="AF197" s="501"/>
      <c r="AG197" s="501"/>
      <c r="AH197" s="501"/>
      <c r="AI197" s="501"/>
      <c r="AJ197" s="501"/>
      <c r="AK197" s="501"/>
      <c r="AL197" s="501"/>
      <c r="AM197" s="501"/>
      <c r="AN197" s="501"/>
      <c r="AO197" s="501"/>
      <c r="AP197" s="501"/>
      <c r="AQ197" s="501"/>
      <c r="AR197" s="501"/>
      <c r="AS197" s="501"/>
      <c r="AT197" s="501"/>
      <c r="AU197" s="501"/>
      <c r="AV197" s="501"/>
      <c r="AW197" s="501"/>
      <c r="AX197" s="501"/>
      <c r="AY197" s="501"/>
      <c r="AZ197" s="501"/>
      <c r="BA197" s="501"/>
      <c r="BB197" s="501"/>
      <c r="BC197" s="501"/>
      <c r="BD197" s="501"/>
      <c r="BE197" s="501"/>
      <c r="BF197" s="501"/>
      <c r="BG197" s="501"/>
      <c r="BH197" s="501"/>
      <c r="BI197" s="501"/>
      <c r="BJ197" s="501"/>
      <c r="BK197" s="501"/>
      <c r="BL197" s="501"/>
      <c r="BM197" s="501"/>
      <c r="BN197" s="501"/>
      <c r="BO197" s="501"/>
      <c r="BP197" s="501"/>
      <c r="BQ197" s="501"/>
      <c r="BR197" s="501"/>
      <c r="BS197" s="501"/>
      <c r="BT197" s="501"/>
      <c r="BU197" s="501"/>
      <c r="BV197" s="501"/>
      <c r="BW197" s="501"/>
      <c r="BX197" s="501"/>
      <c r="BY197" s="501"/>
      <c r="BZ197" s="501"/>
      <c r="CA197" s="501"/>
      <c r="CB197" s="501"/>
      <c r="CC197" s="501"/>
      <c r="CD197" s="501"/>
      <c r="CE197" s="501"/>
      <c r="CF197" s="501"/>
      <c r="CG197" s="501"/>
      <c r="CH197" s="501"/>
      <c r="CI197" s="501"/>
      <c r="CJ197" s="501"/>
      <c r="CK197" s="501"/>
      <c r="CL197" s="501"/>
      <c r="CM197" s="501"/>
      <c r="CN197" s="501"/>
      <c r="CO197" s="501"/>
      <c r="CP197" s="501"/>
      <c r="CQ197" s="501"/>
      <c r="CR197" s="501"/>
      <c r="CS197" s="501"/>
      <c r="CT197" s="501"/>
      <c r="CU197" s="501"/>
      <c r="CV197" s="501"/>
      <c r="CW197" s="501"/>
      <c r="CX197" s="501"/>
      <c r="CY197" s="501"/>
      <c r="CZ197" s="501"/>
      <c r="DA197" s="501"/>
      <c r="DB197" s="501"/>
      <c r="DC197" s="501"/>
      <c r="DD197" s="501"/>
      <c r="DE197" s="501"/>
      <c r="DF197" s="501"/>
      <c r="DG197" s="501"/>
      <c r="DH197" s="501"/>
      <c r="DI197" s="501"/>
      <c r="DJ197" s="501"/>
      <c r="DK197" s="501"/>
      <c r="DL197" s="501"/>
      <c r="DM197" s="501"/>
      <c r="DN197" s="501"/>
      <c r="DO197" s="501"/>
      <c r="DP197" s="501"/>
      <c r="DQ197" s="501"/>
      <c r="DR197" s="501"/>
      <c r="DS197" s="501"/>
      <c r="DT197" s="501"/>
      <c r="DU197" s="501"/>
      <c r="DV197" s="501"/>
      <c r="DW197" s="501"/>
      <c r="DX197" s="501"/>
      <c r="DY197" s="501"/>
      <c r="DZ197" s="501"/>
      <c r="EA197" s="501"/>
      <c r="EB197" s="501"/>
      <c r="EC197" s="501"/>
      <c r="ED197" s="501"/>
      <c r="EE197" s="501"/>
      <c r="EF197" s="501"/>
      <c r="EG197" s="501"/>
      <c r="EH197" s="501"/>
      <c r="EI197" s="501"/>
      <c r="EJ197" s="501"/>
      <c r="EK197" s="501"/>
      <c r="EL197" s="501"/>
      <c r="EM197" s="501"/>
      <c r="EN197" s="501"/>
      <c r="EO197" s="501"/>
      <c r="EP197" s="501"/>
      <c r="EQ197" s="501"/>
      <c r="ER197" s="501"/>
      <c r="ES197" s="501"/>
      <c r="ET197" s="501"/>
      <c r="EU197" s="501"/>
      <c r="EV197" s="501"/>
      <c r="EW197" s="501"/>
      <c r="EX197" s="501"/>
      <c r="EY197" s="501"/>
      <c r="EZ197" s="501"/>
      <c r="FA197" s="501"/>
      <c r="FB197" s="501"/>
      <c r="FC197" s="501"/>
      <c r="FD197" s="501"/>
      <c r="FE197" s="501"/>
      <c r="FF197" s="501"/>
      <c r="FG197" s="501"/>
      <c r="FH197" s="501"/>
      <c r="FI197" s="501"/>
    </row>
    <row r="198" spans="1:165" ht="25.9" customHeight="1" x14ac:dyDescent="0.35">
      <c r="A198" s="1094"/>
      <c r="B198" s="1095" t="s">
        <v>1193</v>
      </c>
      <c r="C198" s="1125" t="s">
        <v>1183</v>
      </c>
      <c r="D198" s="1096">
        <v>150</v>
      </c>
      <c r="E198" s="1090">
        <v>195</v>
      </c>
      <c r="F198" s="1096"/>
      <c r="G198" s="1096"/>
      <c r="H198" s="1096"/>
      <c r="I198" s="1096">
        <v>0.53</v>
      </c>
      <c r="J198" s="1097"/>
      <c r="K198" s="1096">
        <v>0.26</v>
      </c>
      <c r="L198" s="1096">
        <v>0.75</v>
      </c>
      <c r="M198" s="1097"/>
      <c r="N198" s="1096">
        <v>0.05</v>
      </c>
      <c r="O198" s="1097"/>
      <c r="P198" s="1097"/>
      <c r="Q198" s="1097"/>
      <c r="R198" s="1097"/>
      <c r="S198" s="501"/>
      <c r="T198" s="504"/>
      <c r="U198" s="504"/>
      <c r="V198" s="501"/>
      <c r="W198" s="501"/>
      <c r="X198" s="501"/>
      <c r="Y198" s="501"/>
      <c r="Z198" s="501"/>
      <c r="AA198" s="501"/>
      <c r="AB198" s="501"/>
      <c r="AC198" s="501"/>
      <c r="AD198" s="501"/>
      <c r="AE198" s="501"/>
      <c r="AF198" s="501"/>
      <c r="AG198" s="501"/>
      <c r="AH198" s="501"/>
      <c r="AI198" s="501"/>
      <c r="AJ198" s="501"/>
      <c r="AK198" s="501"/>
      <c r="AL198" s="501"/>
      <c r="AM198" s="501"/>
      <c r="AN198" s="501"/>
      <c r="AO198" s="501"/>
      <c r="AP198" s="501"/>
      <c r="AQ198" s="501"/>
      <c r="AR198" s="501"/>
      <c r="AS198" s="501"/>
      <c r="AT198" s="501"/>
      <c r="AU198" s="501"/>
      <c r="AV198" s="501"/>
      <c r="AW198" s="501"/>
      <c r="AX198" s="501"/>
      <c r="AY198" s="501"/>
      <c r="AZ198" s="501"/>
      <c r="BA198" s="501"/>
      <c r="BB198" s="501"/>
      <c r="BC198" s="501"/>
      <c r="BD198" s="501"/>
      <c r="BE198" s="501"/>
      <c r="BF198" s="501"/>
      <c r="BG198" s="501"/>
      <c r="BH198" s="501"/>
      <c r="BI198" s="501"/>
      <c r="BJ198" s="501"/>
      <c r="BK198" s="501"/>
      <c r="BL198" s="501"/>
      <c r="BM198" s="501"/>
      <c r="BN198" s="501"/>
      <c r="BO198" s="501"/>
      <c r="BP198" s="501"/>
      <c r="BQ198" s="501"/>
      <c r="BR198" s="501"/>
      <c r="BS198" s="501"/>
      <c r="BT198" s="501"/>
      <c r="BU198" s="501"/>
      <c r="BV198" s="501"/>
      <c r="BW198" s="501"/>
      <c r="BX198" s="501"/>
      <c r="BY198" s="501"/>
      <c r="BZ198" s="501"/>
      <c r="CA198" s="501"/>
      <c r="CB198" s="501"/>
      <c r="CC198" s="501"/>
      <c r="CD198" s="501"/>
      <c r="CE198" s="501"/>
      <c r="CF198" s="501"/>
      <c r="CG198" s="501"/>
      <c r="CH198" s="501"/>
      <c r="CI198" s="501"/>
      <c r="CJ198" s="501"/>
      <c r="CK198" s="501"/>
      <c r="CL198" s="501"/>
      <c r="CM198" s="501"/>
      <c r="CN198" s="501"/>
      <c r="CO198" s="501"/>
      <c r="CP198" s="501"/>
      <c r="CQ198" s="501"/>
      <c r="CR198" s="501"/>
      <c r="CS198" s="501"/>
      <c r="CT198" s="501"/>
      <c r="CU198" s="501"/>
      <c r="CV198" s="501"/>
      <c r="CW198" s="501"/>
      <c r="CX198" s="501"/>
      <c r="CY198" s="501"/>
      <c r="CZ198" s="501"/>
      <c r="DA198" s="501"/>
      <c r="DB198" s="501"/>
      <c r="DC198" s="501"/>
      <c r="DD198" s="501"/>
      <c r="DE198" s="501"/>
      <c r="DF198" s="501"/>
      <c r="DG198" s="501"/>
      <c r="DH198" s="501"/>
      <c r="DI198" s="501"/>
      <c r="DJ198" s="501"/>
      <c r="DK198" s="501"/>
      <c r="DL198" s="501"/>
      <c r="DM198" s="501"/>
      <c r="DN198" s="501"/>
      <c r="DO198" s="501"/>
      <c r="DP198" s="501"/>
      <c r="DQ198" s="501"/>
      <c r="DR198" s="501"/>
      <c r="DS198" s="501"/>
      <c r="DT198" s="501"/>
      <c r="DU198" s="501"/>
      <c r="DV198" s="501"/>
      <c r="DW198" s="501"/>
      <c r="DX198" s="501"/>
      <c r="DY198" s="501"/>
      <c r="DZ198" s="501"/>
      <c r="EA198" s="501"/>
      <c r="EB198" s="501"/>
      <c r="EC198" s="501"/>
      <c r="ED198" s="501"/>
      <c r="EE198" s="501"/>
      <c r="EF198" s="501"/>
      <c r="EG198" s="501"/>
      <c r="EH198" s="501"/>
      <c r="EI198" s="501"/>
      <c r="EJ198" s="501"/>
      <c r="EK198" s="501"/>
      <c r="EL198" s="501"/>
      <c r="EM198" s="501"/>
      <c r="EN198" s="501"/>
      <c r="EO198" s="501"/>
      <c r="EP198" s="501"/>
      <c r="EQ198" s="501"/>
      <c r="ER198" s="501"/>
      <c r="ES198" s="501"/>
      <c r="ET198" s="501"/>
      <c r="EU198" s="501"/>
      <c r="EV198" s="501"/>
      <c r="EW198" s="501"/>
      <c r="EX198" s="501"/>
      <c r="EY198" s="501"/>
      <c r="EZ198" s="501"/>
      <c r="FA198" s="501"/>
      <c r="FB198" s="501"/>
      <c r="FC198" s="501"/>
      <c r="FD198" s="501"/>
      <c r="FE198" s="501"/>
      <c r="FF198" s="501"/>
      <c r="FG198" s="501"/>
      <c r="FH198" s="501"/>
      <c r="FI198" s="501"/>
    </row>
    <row r="199" spans="1:165" ht="25.9" customHeight="1" x14ac:dyDescent="0.35">
      <c r="A199" s="1094"/>
      <c r="B199" s="1095" t="s">
        <v>1194</v>
      </c>
      <c r="C199" s="1125" t="s">
        <v>1183</v>
      </c>
      <c r="D199" s="1096">
        <v>100</v>
      </c>
      <c r="E199" s="1090">
        <v>196</v>
      </c>
      <c r="F199" s="1096"/>
      <c r="G199" s="1096"/>
      <c r="H199" s="1096"/>
      <c r="I199" s="1096">
        <v>0.41</v>
      </c>
      <c r="J199" s="1097"/>
      <c r="K199" s="1096">
        <v>0.1</v>
      </c>
      <c r="L199" s="1096">
        <v>0.7</v>
      </c>
      <c r="M199" s="1097"/>
      <c r="N199" s="1096">
        <v>0.04</v>
      </c>
      <c r="O199" s="1097"/>
      <c r="P199" s="1097"/>
      <c r="Q199" s="1097"/>
      <c r="R199" s="1097"/>
      <c r="S199" s="501"/>
      <c r="T199" s="504"/>
      <c r="U199" s="504"/>
      <c r="V199" s="501"/>
      <c r="W199" s="501"/>
      <c r="X199" s="501"/>
      <c r="Y199" s="501"/>
      <c r="Z199" s="501"/>
      <c r="AA199" s="501"/>
      <c r="AB199" s="501"/>
      <c r="AC199" s="501"/>
      <c r="AD199" s="501"/>
      <c r="AE199" s="501"/>
      <c r="AF199" s="501"/>
      <c r="AG199" s="501"/>
      <c r="AH199" s="501"/>
      <c r="AI199" s="501"/>
      <c r="AJ199" s="501"/>
      <c r="AK199" s="501"/>
      <c r="AL199" s="501"/>
      <c r="AM199" s="501"/>
      <c r="AN199" s="501"/>
      <c r="AO199" s="501"/>
      <c r="AP199" s="501"/>
      <c r="AQ199" s="501"/>
      <c r="AR199" s="501"/>
      <c r="AS199" s="501"/>
      <c r="AT199" s="501"/>
      <c r="AU199" s="501"/>
      <c r="AV199" s="501"/>
      <c r="AW199" s="501"/>
      <c r="AX199" s="501"/>
      <c r="AY199" s="501"/>
      <c r="AZ199" s="501"/>
      <c r="BA199" s="501"/>
      <c r="BB199" s="501"/>
      <c r="BC199" s="501"/>
      <c r="BD199" s="501"/>
      <c r="BE199" s="501"/>
      <c r="BF199" s="501"/>
      <c r="BG199" s="501"/>
      <c r="BH199" s="501"/>
      <c r="BI199" s="501"/>
      <c r="BJ199" s="501"/>
      <c r="BK199" s="501"/>
      <c r="BL199" s="501"/>
      <c r="BM199" s="501"/>
      <c r="BN199" s="501"/>
      <c r="BO199" s="501"/>
      <c r="BP199" s="501"/>
      <c r="BQ199" s="501"/>
      <c r="BR199" s="501"/>
      <c r="BS199" s="501"/>
      <c r="BT199" s="501"/>
      <c r="BU199" s="501"/>
      <c r="BV199" s="501"/>
      <c r="BW199" s="501"/>
      <c r="BX199" s="501"/>
      <c r="BY199" s="501"/>
      <c r="BZ199" s="501"/>
      <c r="CA199" s="501"/>
      <c r="CB199" s="501"/>
      <c r="CC199" s="501"/>
      <c r="CD199" s="501"/>
      <c r="CE199" s="501"/>
      <c r="CF199" s="501"/>
      <c r="CG199" s="501"/>
      <c r="CH199" s="501"/>
      <c r="CI199" s="501"/>
      <c r="CJ199" s="501"/>
      <c r="CK199" s="501"/>
      <c r="CL199" s="501"/>
      <c r="CM199" s="501"/>
      <c r="CN199" s="501"/>
      <c r="CO199" s="501"/>
      <c r="CP199" s="501"/>
      <c r="CQ199" s="501"/>
      <c r="CR199" s="501"/>
      <c r="CS199" s="501"/>
      <c r="CT199" s="501"/>
      <c r="CU199" s="501"/>
      <c r="CV199" s="501"/>
      <c r="CW199" s="501"/>
      <c r="CX199" s="501"/>
      <c r="CY199" s="501"/>
      <c r="CZ199" s="501"/>
      <c r="DA199" s="501"/>
      <c r="DB199" s="501"/>
      <c r="DC199" s="501"/>
      <c r="DD199" s="501"/>
      <c r="DE199" s="501"/>
      <c r="DF199" s="501"/>
      <c r="DG199" s="501"/>
      <c r="DH199" s="501"/>
      <c r="DI199" s="501"/>
      <c r="DJ199" s="501"/>
      <c r="DK199" s="501"/>
      <c r="DL199" s="501"/>
      <c r="DM199" s="501"/>
      <c r="DN199" s="501"/>
      <c r="DO199" s="501"/>
      <c r="DP199" s="501"/>
      <c r="DQ199" s="501"/>
      <c r="DR199" s="501"/>
      <c r="DS199" s="501"/>
      <c r="DT199" s="501"/>
      <c r="DU199" s="501"/>
      <c r="DV199" s="501"/>
      <c r="DW199" s="501"/>
      <c r="DX199" s="501"/>
      <c r="DY199" s="501"/>
      <c r="DZ199" s="501"/>
      <c r="EA199" s="501"/>
      <c r="EB199" s="501"/>
      <c r="EC199" s="501"/>
      <c r="ED199" s="501"/>
      <c r="EE199" s="501"/>
      <c r="EF199" s="501"/>
      <c r="EG199" s="501"/>
      <c r="EH199" s="501"/>
      <c r="EI199" s="501"/>
      <c r="EJ199" s="501"/>
      <c r="EK199" s="501"/>
      <c r="EL199" s="501"/>
      <c r="EM199" s="501"/>
      <c r="EN199" s="501"/>
      <c r="EO199" s="501"/>
      <c r="EP199" s="501"/>
      <c r="EQ199" s="501"/>
      <c r="ER199" s="501"/>
      <c r="ES199" s="501"/>
      <c r="ET199" s="501"/>
      <c r="EU199" s="501"/>
      <c r="EV199" s="501"/>
      <c r="EW199" s="501"/>
      <c r="EX199" s="501"/>
      <c r="EY199" s="501"/>
      <c r="EZ199" s="501"/>
      <c r="FA199" s="501"/>
      <c r="FB199" s="501"/>
      <c r="FC199" s="501"/>
      <c r="FD199" s="501"/>
      <c r="FE199" s="501"/>
      <c r="FF199" s="501"/>
      <c r="FG199" s="501"/>
      <c r="FH199" s="501"/>
      <c r="FI199" s="501"/>
    </row>
    <row r="200" spans="1:165" ht="25.9" customHeight="1" x14ac:dyDescent="0.35">
      <c r="A200" s="1094"/>
      <c r="B200" s="1095" t="s">
        <v>1195</v>
      </c>
      <c r="C200" s="1125" t="s">
        <v>1183</v>
      </c>
      <c r="D200" s="1096">
        <v>420</v>
      </c>
      <c r="E200" s="1090">
        <v>197</v>
      </c>
      <c r="F200" s="1096"/>
      <c r="G200" s="1096"/>
      <c r="H200" s="1096"/>
      <c r="I200" s="1096">
        <v>0.2</v>
      </c>
      <c r="J200" s="1097"/>
      <c r="K200" s="1096">
        <v>7.0000000000000007E-2</v>
      </c>
      <c r="L200" s="1096">
        <v>0.63</v>
      </c>
      <c r="M200" s="1097"/>
      <c r="N200" s="1096">
        <v>0.05</v>
      </c>
      <c r="O200" s="1097"/>
      <c r="P200" s="1097"/>
      <c r="Q200" s="1097"/>
      <c r="R200" s="1097"/>
      <c r="S200" s="501"/>
      <c r="T200" s="504"/>
      <c r="U200" s="504"/>
      <c r="V200" s="501"/>
      <c r="W200" s="501"/>
      <c r="X200" s="501"/>
      <c r="Y200" s="501"/>
      <c r="Z200" s="501"/>
      <c r="AA200" s="501"/>
      <c r="AB200" s="501"/>
      <c r="AC200" s="501"/>
      <c r="AD200" s="501"/>
      <c r="AE200" s="501"/>
      <c r="AF200" s="501"/>
      <c r="AG200" s="501"/>
      <c r="AH200" s="501"/>
      <c r="AI200" s="501"/>
      <c r="AJ200" s="501"/>
      <c r="AK200" s="501"/>
      <c r="AL200" s="501"/>
      <c r="AM200" s="501"/>
      <c r="AN200" s="501"/>
      <c r="AO200" s="501"/>
      <c r="AP200" s="501"/>
      <c r="AQ200" s="501"/>
      <c r="AR200" s="501"/>
      <c r="AS200" s="501"/>
      <c r="AT200" s="501"/>
      <c r="AU200" s="501"/>
      <c r="AV200" s="501"/>
      <c r="AW200" s="501"/>
      <c r="AX200" s="501"/>
      <c r="AY200" s="501"/>
      <c r="AZ200" s="501"/>
      <c r="BA200" s="501"/>
      <c r="BB200" s="501"/>
      <c r="BC200" s="501"/>
      <c r="BD200" s="501"/>
      <c r="BE200" s="501"/>
      <c r="BF200" s="501"/>
      <c r="BG200" s="501"/>
      <c r="BH200" s="501"/>
      <c r="BI200" s="501"/>
      <c r="BJ200" s="501"/>
      <c r="BK200" s="501"/>
      <c r="BL200" s="501"/>
      <c r="BM200" s="501"/>
      <c r="BN200" s="501"/>
      <c r="BO200" s="501"/>
      <c r="BP200" s="501"/>
      <c r="BQ200" s="501"/>
      <c r="BR200" s="501"/>
      <c r="BS200" s="501"/>
      <c r="BT200" s="501"/>
      <c r="BU200" s="501"/>
      <c r="BV200" s="501"/>
      <c r="BW200" s="501"/>
      <c r="BX200" s="501"/>
      <c r="BY200" s="501"/>
      <c r="BZ200" s="501"/>
      <c r="CA200" s="501"/>
      <c r="CB200" s="501"/>
      <c r="CC200" s="501"/>
      <c r="CD200" s="501"/>
      <c r="CE200" s="501"/>
      <c r="CF200" s="501"/>
      <c r="CG200" s="501"/>
      <c r="CH200" s="501"/>
      <c r="CI200" s="501"/>
      <c r="CJ200" s="501"/>
      <c r="CK200" s="501"/>
      <c r="CL200" s="501"/>
      <c r="CM200" s="501"/>
      <c r="CN200" s="501"/>
      <c r="CO200" s="501"/>
      <c r="CP200" s="501"/>
      <c r="CQ200" s="501"/>
      <c r="CR200" s="501"/>
      <c r="CS200" s="501"/>
      <c r="CT200" s="501"/>
      <c r="CU200" s="501"/>
      <c r="CV200" s="501"/>
      <c r="CW200" s="501"/>
      <c r="CX200" s="501"/>
      <c r="CY200" s="501"/>
      <c r="CZ200" s="501"/>
      <c r="DA200" s="501"/>
      <c r="DB200" s="501"/>
      <c r="DC200" s="501"/>
      <c r="DD200" s="501"/>
      <c r="DE200" s="501"/>
      <c r="DF200" s="501"/>
      <c r="DG200" s="501"/>
      <c r="DH200" s="501"/>
      <c r="DI200" s="501"/>
      <c r="DJ200" s="501"/>
      <c r="DK200" s="501"/>
      <c r="DL200" s="501"/>
      <c r="DM200" s="501"/>
      <c r="DN200" s="501"/>
      <c r="DO200" s="501"/>
      <c r="DP200" s="501"/>
      <c r="DQ200" s="501"/>
      <c r="DR200" s="501"/>
      <c r="DS200" s="501"/>
      <c r="DT200" s="501"/>
      <c r="DU200" s="501"/>
      <c r="DV200" s="501"/>
      <c r="DW200" s="501"/>
      <c r="DX200" s="501"/>
      <c r="DY200" s="501"/>
      <c r="DZ200" s="501"/>
      <c r="EA200" s="501"/>
      <c r="EB200" s="501"/>
      <c r="EC200" s="501"/>
      <c r="ED200" s="501"/>
      <c r="EE200" s="501"/>
      <c r="EF200" s="501"/>
      <c r="EG200" s="501"/>
      <c r="EH200" s="501"/>
      <c r="EI200" s="501"/>
      <c r="EJ200" s="501"/>
      <c r="EK200" s="501"/>
      <c r="EL200" s="501"/>
      <c r="EM200" s="501"/>
      <c r="EN200" s="501"/>
      <c r="EO200" s="501"/>
      <c r="EP200" s="501"/>
      <c r="EQ200" s="501"/>
      <c r="ER200" s="501"/>
      <c r="ES200" s="501"/>
      <c r="ET200" s="501"/>
      <c r="EU200" s="501"/>
      <c r="EV200" s="501"/>
      <c r="EW200" s="501"/>
      <c r="EX200" s="501"/>
      <c r="EY200" s="501"/>
      <c r="EZ200" s="501"/>
      <c r="FA200" s="501"/>
      <c r="FB200" s="501"/>
      <c r="FC200" s="501"/>
      <c r="FD200" s="501"/>
      <c r="FE200" s="501"/>
      <c r="FF200" s="501"/>
      <c r="FG200" s="501"/>
      <c r="FH200" s="501"/>
      <c r="FI200" s="501"/>
    </row>
    <row r="201" spans="1:165" ht="25.9" customHeight="1" x14ac:dyDescent="0.35">
      <c r="A201" s="1094"/>
      <c r="B201" s="1095" t="s">
        <v>1196</v>
      </c>
      <c r="C201" s="1125" t="s">
        <v>1183</v>
      </c>
      <c r="D201" s="1096">
        <v>45</v>
      </c>
      <c r="E201" s="1090">
        <v>198</v>
      </c>
      <c r="F201" s="1096"/>
      <c r="G201" s="1096"/>
      <c r="H201" s="1096"/>
      <c r="I201" s="1096">
        <v>0.42</v>
      </c>
      <c r="J201" s="1097"/>
      <c r="K201" s="1096">
        <v>0.21</v>
      </c>
      <c r="L201" s="1096">
        <v>0.54</v>
      </c>
      <c r="M201" s="1097"/>
      <c r="N201" s="1096">
        <v>0.01</v>
      </c>
      <c r="O201" s="1097"/>
      <c r="P201" s="1097"/>
      <c r="Q201" s="1097"/>
      <c r="R201" s="1097"/>
      <c r="S201" s="501"/>
      <c r="T201" s="504"/>
      <c r="U201" s="504"/>
      <c r="V201" s="501"/>
      <c r="W201" s="501"/>
      <c r="X201" s="501"/>
      <c r="Y201" s="501"/>
      <c r="Z201" s="501"/>
      <c r="AA201" s="501"/>
      <c r="AB201" s="501"/>
      <c r="AC201" s="501"/>
      <c r="AD201" s="501"/>
      <c r="AE201" s="501"/>
      <c r="AF201" s="501"/>
      <c r="AG201" s="501"/>
      <c r="AH201" s="501"/>
      <c r="AI201" s="501"/>
      <c r="AJ201" s="501"/>
      <c r="AK201" s="501"/>
      <c r="AL201" s="501"/>
      <c r="AM201" s="501"/>
      <c r="AN201" s="501"/>
      <c r="AO201" s="501"/>
      <c r="AP201" s="501"/>
      <c r="AQ201" s="501"/>
      <c r="AR201" s="501"/>
      <c r="AS201" s="501"/>
      <c r="AT201" s="501"/>
      <c r="AU201" s="501"/>
      <c r="AV201" s="501"/>
      <c r="AW201" s="501"/>
      <c r="AX201" s="501"/>
      <c r="AY201" s="501"/>
      <c r="AZ201" s="501"/>
      <c r="BA201" s="501"/>
      <c r="BB201" s="501"/>
      <c r="BC201" s="501"/>
      <c r="BD201" s="501"/>
      <c r="BE201" s="501"/>
      <c r="BF201" s="501"/>
      <c r="BG201" s="501"/>
      <c r="BH201" s="501"/>
      <c r="BI201" s="501"/>
      <c r="BJ201" s="501"/>
      <c r="BK201" s="501"/>
      <c r="BL201" s="501"/>
      <c r="BM201" s="501"/>
      <c r="BN201" s="501"/>
      <c r="BO201" s="501"/>
      <c r="BP201" s="501"/>
      <c r="BQ201" s="501"/>
      <c r="BR201" s="501"/>
      <c r="BS201" s="501"/>
      <c r="BT201" s="501"/>
      <c r="BU201" s="501"/>
      <c r="BV201" s="501"/>
      <c r="BW201" s="501"/>
      <c r="BX201" s="501"/>
      <c r="BY201" s="501"/>
      <c r="BZ201" s="501"/>
      <c r="CA201" s="501"/>
      <c r="CB201" s="501"/>
      <c r="CC201" s="501"/>
      <c r="CD201" s="501"/>
      <c r="CE201" s="501"/>
      <c r="CF201" s="501"/>
      <c r="CG201" s="501"/>
      <c r="CH201" s="501"/>
      <c r="CI201" s="501"/>
      <c r="CJ201" s="501"/>
      <c r="CK201" s="501"/>
      <c r="CL201" s="501"/>
      <c r="CM201" s="501"/>
      <c r="CN201" s="501"/>
      <c r="CO201" s="501"/>
      <c r="CP201" s="501"/>
      <c r="CQ201" s="501"/>
      <c r="CR201" s="501"/>
      <c r="CS201" s="501"/>
      <c r="CT201" s="501"/>
      <c r="CU201" s="501"/>
      <c r="CV201" s="501"/>
      <c r="CW201" s="501"/>
      <c r="CX201" s="501"/>
      <c r="CY201" s="501"/>
      <c r="CZ201" s="501"/>
      <c r="DA201" s="501"/>
      <c r="DB201" s="501"/>
      <c r="DC201" s="501"/>
      <c r="DD201" s="501"/>
      <c r="DE201" s="501"/>
      <c r="DF201" s="501"/>
      <c r="DG201" s="501"/>
      <c r="DH201" s="501"/>
      <c r="DI201" s="501"/>
      <c r="DJ201" s="501"/>
      <c r="DK201" s="501"/>
      <c r="DL201" s="501"/>
      <c r="DM201" s="501"/>
      <c r="DN201" s="501"/>
      <c r="DO201" s="501"/>
      <c r="DP201" s="501"/>
      <c r="DQ201" s="501"/>
      <c r="DR201" s="501"/>
      <c r="DS201" s="501"/>
      <c r="DT201" s="501"/>
      <c r="DU201" s="501"/>
      <c r="DV201" s="501"/>
      <c r="DW201" s="501"/>
      <c r="DX201" s="501"/>
      <c r="DY201" s="501"/>
      <c r="DZ201" s="501"/>
      <c r="EA201" s="501"/>
      <c r="EB201" s="501"/>
      <c r="EC201" s="501"/>
      <c r="ED201" s="501"/>
      <c r="EE201" s="501"/>
      <c r="EF201" s="501"/>
      <c r="EG201" s="501"/>
      <c r="EH201" s="501"/>
      <c r="EI201" s="501"/>
      <c r="EJ201" s="501"/>
      <c r="EK201" s="501"/>
      <c r="EL201" s="501"/>
      <c r="EM201" s="501"/>
      <c r="EN201" s="501"/>
      <c r="EO201" s="501"/>
      <c r="EP201" s="501"/>
      <c r="EQ201" s="501"/>
      <c r="ER201" s="501"/>
      <c r="ES201" s="501"/>
      <c r="ET201" s="501"/>
      <c r="EU201" s="501"/>
      <c r="EV201" s="501"/>
      <c r="EW201" s="501"/>
      <c r="EX201" s="501"/>
      <c r="EY201" s="501"/>
      <c r="EZ201" s="501"/>
      <c r="FA201" s="501"/>
      <c r="FB201" s="501"/>
      <c r="FC201" s="501"/>
      <c r="FD201" s="501"/>
      <c r="FE201" s="501"/>
      <c r="FF201" s="501"/>
      <c r="FG201" s="501"/>
      <c r="FH201" s="501"/>
      <c r="FI201" s="501"/>
    </row>
    <row r="202" spans="1:165" ht="25.9" customHeight="1" x14ac:dyDescent="0.35">
      <c r="A202" s="1094"/>
      <c r="B202" s="1095" t="s">
        <v>1197</v>
      </c>
      <c r="C202" s="1125" t="s">
        <v>1183</v>
      </c>
      <c r="D202" s="1096">
        <v>190</v>
      </c>
      <c r="E202" s="1090">
        <v>199</v>
      </c>
      <c r="F202" s="1096"/>
      <c r="G202" s="1096"/>
      <c r="H202" s="1096"/>
      <c r="I202" s="1096">
        <v>0.41</v>
      </c>
      <c r="J202" s="1097"/>
      <c r="K202" s="1096">
        <v>0.1</v>
      </c>
      <c r="L202" s="1096">
        <v>0.7</v>
      </c>
      <c r="M202" s="1097"/>
      <c r="N202" s="1096">
        <v>0.04</v>
      </c>
      <c r="O202" s="1097"/>
      <c r="P202" s="1097"/>
      <c r="Q202" s="1097"/>
      <c r="R202" s="1097"/>
      <c r="S202" s="501"/>
      <c r="T202" s="504"/>
      <c r="U202" s="504"/>
      <c r="V202" s="501"/>
      <c r="W202" s="501"/>
      <c r="X202" s="501"/>
      <c r="Y202" s="501"/>
      <c r="Z202" s="501"/>
      <c r="AA202" s="501"/>
      <c r="AB202" s="501"/>
      <c r="AC202" s="501"/>
      <c r="AD202" s="501"/>
      <c r="AE202" s="501"/>
      <c r="AF202" s="501"/>
      <c r="AG202" s="501"/>
      <c r="AH202" s="501"/>
      <c r="AI202" s="501"/>
      <c r="AJ202" s="501"/>
      <c r="AK202" s="501"/>
      <c r="AL202" s="501"/>
      <c r="AM202" s="501"/>
      <c r="AN202" s="501"/>
      <c r="AO202" s="501"/>
      <c r="AP202" s="501"/>
      <c r="AQ202" s="501"/>
      <c r="AR202" s="501"/>
      <c r="AS202" s="501"/>
      <c r="AT202" s="501"/>
      <c r="AU202" s="501"/>
      <c r="AV202" s="501"/>
      <c r="AW202" s="501"/>
      <c r="AX202" s="501"/>
      <c r="AY202" s="501"/>
      <c r="AZ202" s="501"/>
      <c r="BA202" s="501"/>
      <c r="BB202" s="501"/>
      <c r="BC202" s="501"/>
      <c r="BD202" s="501"/>
      <c r="BE202" s="501"/>
      <c r="BF202" s="501"/>
      <c r="BG202" s="501"/>
      <c r="BH202" s="501"/>
      <c r="BI202" s="501"/>
      <c r="BJ202" s="501"/>
      <c r="BK202" s="501"/>
      <c r="BL202" s="501"/>
      <c r="BM202" s="501"/>
      <c r="BN202" s="501"/>
      <c r="BO202" s="501"/>
      <c r="BP202" s="501"/>
      <c r="BQ202" s="501"/>
      <c r="BR202" s="501"/>
      <c r="BS202" s="501"/>
      <c r="BT202" s="501"/>
      <c r="BU202" s="501"/>
      <c r="BV202" s="501"/>
      <c r="BW202" s="501"/>
      <c r="BX202" s="501"/>
      <c r="BY202" s="501"/>
      <c r="BZ202" s="501"/>
      <c r="CA202" s="501"/>
      <c r="CB202" s="501"/>
      <c r="CC202" s="501"/>
      <c r="CD202" s="501"/>
      <c r="CE202" s="501"/>
      <c r="CF202" s="501"/>
      <c r="CG202" s="501"/>
      <c r="CH202" s="501"/>
      <c r="CI202" s="501"/>
      <c r="CJ202" s="501"/>
      <c r="CK202" s="501"/>
      <c r="CL202" s="501"/>
      <c r="CM202" s="501"/>
      <c r="CN202" s="501"/>
      <c r="CO202" s="501"/>
      <c r="CP202" s="501"/>
      <c r="CQ202" s="501"/>
      <c r="CR202" s="501"/>
      <c r="CS202" s="501"/>
      <c r="CT202" s="501"/>
      <c r="CU202" s="501"/>
      <c r="CV202" s="501"/>
      <c r="CW202" s="501"/>
      <c r="CX202" s="501"/>
      <c r="CY202" s="501"/>
      <c r="CZ202" s="501"/>
      <c r="DA202" s="501"/>
      <c r="DB202" s="501"/>
      <c r="DC202" s="501"/>
      <c r="DD202" s="501"/>
      <c r="DE202" s="501"/>
      <c r="DF202" s="501"/>
      <c r="DG202" s="501"/>
      <c r="DH202" s="501"/>
      <c r="DI202" s="501"/>
      <c r="DJ202" s="501"/>
      <c r="DK202" s="501"/>
      <c r="DL202" s="501"/>
      <c r="DM202" s="501"/>
      <c r="DN202" s="501"/>
      <c r="DO202" s="501"/>
      <c r="DP202" s="501"/>
      <c r="DQ202" s="501"/>
      <c r="DR202" s="501"/>
      <c r="DS202" s="501"/>
      <c r="DT202" s="501"/>
      <c r="DU202" s="501"/>
      <c r="DV202" s="501"/>
      <c r="DW202" s="501"/>
      <c r="DX202" s="501"/>
      <c r="DY202" s="501"/>
      <c r="DZ202" s="501"/>
      <c r="EA202" s="501"/>
      <c r="EB202" s="501"/>
      <c r="EC202" s="501"/>
      <c r="ED202" s="501"/>
      <c r="EE202" s="501"/>
      <c r="EF202" s="501"/>
      <c r="EG202" s="501"/>
      <c r="EH202" s="501"/>
      <c r="EI202" s="501"/>
      <c r="EJ202" s="501"/>
      <c r="EK202" s="501"/>
      <c r="EL202" s="501"/>
      <c r="EM202" s="501"/>
      <c r="EN202" s="501"/>
      <c r="EO202" s="501"/>
      <c r="EP202" s="501"/>
      <c r="EQ202" s="501"/>
      <c r="ER202" s="501"/>
      <c r="ES202" s="501"/>
      <c r="ET202" s="501"/>
      <c r="EU202" s="501"/>
      <c r="EV202" s="501"/>
      <c r="EW202" s="501"/>
      <c r="EX202" s="501"/>
      <c r="EY202" s="501"/>
      <c r="EZ202" s="501"/>
      <c r="FA202" s="501"/>
      <c r="FB202" s="501"/>
      <c r="FC202" s="501"/>
      <c r="FD202" s="501"/>
      <c r="FE202" s="501"/>
      <c r="FF202" s="501"/>
      <c r="FG202" s="501"/>
      <c r="FH202" s="501"/>
      <c r="FI202" s="501"/>
    </row>
    <row r="203" spans="1:165" ht="25.9" customHeight="1" x14ac:dyDescent="0.35">
      <c r="A203" s="1094"/>
      <c r="B203" s="1095" t="s">
        <v>1198</v>
      </c>
      <c r="C203" s="1125" t="s">
        <v>1183</v>
      </c>
      <c r="D203" s="1096">
        <v>120</v>
      </c>
      <c r="E203" s="1090">
        <v>200</v>
      </c>
      <c r="F203" s="1096"/>
      <c r="G203" s="1096"/>
      <c r="H203" s="1096"/>
      <c r="I203" s="1096">
        <v>0.51</v>
      </c>
      <c r="J203" s="1097"/>
      <c r="K203" s="1096">
        <v>0.14000000000000001</v>
      </c>
      <c r="L203" s="1096">
        <v>0.82</v>
      </c>
      <c r="M203" s="1097"/>
      <c r="N203" s="1096">
        <v>0.08</v>
      </c>
      <c r="O203" s="1097"/>
      <c r="P203" s="1097"/>
      <c r="Q203" s="1097"/>
      <c r="R203" s="1097"/>
      <c r="S203" s="501"/>
      <c r="T203" s="504"/>
      <c r="U203" s="504"/>
      <c r="V203" s="501"/>
      <c r="W203" s="501"/>
      <c r="X203" s="501"/>
      <c r="Y203" s="501"/>
      <c r="Z203" s="501"/>
      <c r="AA203" s="501"/>
      <c r="AB203" s="501"/>
      <c r="AC203" s="501"/>
      <c r="AD203" s="501"/>
      <c r="AE203" s="501"/>
      <c r="AF203" s="501"/>
      <c r="AG203" s="501"/>
      <c r="AH203" s="501"/>
      <c r="AI203" s="501"/>
      <c r="AJ203" s="501"/>
      <c r="AK203" s="501"/>
      <c r="AL203" s="501"/>
      <c r="AM203" s="501"/>
      <c r="AN203" s="501"/>
      <c r="AO203" s="501"/>
      <c r="AP203" s="501"/>
      <c r="AQ203" s="501"/>
      <c r="AR203" s="501"/>
      <c r="AS203" s="501"/>
      <c r="AT203" s="501"/>
      <c r="AU203" s="501"/>
      <c r="AV203" s="501"/>
      <c r="AW203" s="501"/>
      <c r="AX203" s="501"/>
      <c r="AY203" s="501"/>
      <c r="AZ203" s="501"/>
      <c r="BA203" s="501"/>
      <c r="BB203" s="501"/>
      <c r="BC203" s="501"/>
      <c r="BD203" s="501"/>
      <c r="BE203" s="501"/>
      <c r="BF203" s="501"/>
      <c r="BG203" s="501"/>
      <c r="BH203" s="501"/>
      <c r="BI203" s="501"/>
      <c r="BJ203" s="501"/>
      <c r="BK203" s="501"/>
      <c r="BL203" s="501"/>
      <c r="BM203" s="501"/>
      <c r="BN203" s="501"/>
      <c r="BO203" s="501"/>
      <c r="BP203" s="501"/>
      <c r="BQ203" s="501"/>
      <c r="BR203" s="501"/>
      <c r="BS203" s="501"/>
      <c r="BT203" s="501"/>
      <c r="BU203" s="501"/>
      <c r="BV203" s="501"/>
      <c r="BW203" s="501"/>
      <c r="BX203" s="501"/>
      <c r="BY203" s="501"/>
      <c r="BZ203" s="501"/>
      <c r="CA203" s="501"/>
      <c r="CB203" s="501"/>
      <c r="CC203" s="501"/>
      <c r="CD203" s="501"/>
      <c r="CE203" s="501"/>
      <c r="CF203" s="501"/>
      <c r="CG203" s="501"/>
      <c r="CH203" s="501"/>
      <c r="CI203" s="501"/>
      <c r="CJ203" s="501"/>
      <c r="CK203" s="501"/>
      <c r="CL203" s="501"/>
      <c r="CM203" s="501"/>
      <c r="CN203" s="501"/>
      <c r="CO203" s="501"/>
      <c r="CP203" s="501"/>
      <c r="CQ203" s="501"/>
      <c r="CR203" s="501"/>
      <c r="CS203" s="501"/>
      <c r="CT203" s="501"/>
      <c r="CU203" s="501"/>
      <c r="CV203" s="501"/>
      <c r="CW203" s="501"/>
      <c r="CX203" s="501"/>
      <c r="CY203" s="501"/>
      <c r="CZ203" s="501"/>
      <c r="DA203" s="501"/>
      <c r="DB203" s="501"/>
      <c r="DC203" s="501"/>
      <c r="DD203" s="501"/>
      <c r="DE203" s="501"/>
      <c r="DF203" s="501"/>
      <c r="DG203" s="501"/>
      <c r="DH203" s="501"/>
      <c r="DI203" s="501"/>
      <c r="DJ203" s="501"/>
      <c r="DK203" s="501"/>
      <c r="DL203" s="501"/>
      <c r="DM203" s="501"/>
      <c r="DN203" s="501"/>
      <c r="DO203" s="501"/>
      <c r="DP203" s="501"/>
      <c r="DQ203" s="501"/>
      <c r="DR203" s="501"/>
      <c r="DS203" s="501"/>
      <c r="DT203" s="501"/>
      <c r="DU203" s="501"/>
      <c r="DV203" s="501"/>
      <c r="DW203" s="501"/>
      <c r="DX203" s="501"/>
      <c r="DY203" s="501"/>
      <c r="DZ203" s="501"/>
      <c r="EA203" s="501"/>
      <c r="EB203" s="501"/>
      <c r="EC203" s="501"/>
      <c r="ED203" s="501"/>
      <c r="EE203" s="501"/>
      <c r="EF203" s="501"/>
      <c r="EG203" s="501"/>
      <c r="EH203" s="501"/>
      <c r="EI203" s="501"/>
      <c r="EJ203" s="501"/>
      <c r="EK203" s="501"/>
      <c r="EL203" s="501"/>
      <c r="EM203" s="501"/>
      <c r="EN203" s="501"/>
      <c r="EO203" s="501"/>
      <c r="EP203" s="501"/>
      <c r="EQ203" s="501"/>
      <c r="ER203" s="501"/>
      <c r="ES203" s="501"/>
      <c r="ET203" s="501"/>
      <c r="EU203" s="501"/>
      <c r="EV203" s="501"/>
      <c r="EW203" s="501"/>
      <c r="EX203" s="501"/>
      <c r="EY203" s="501"/>
      <c r="EZ203" s="501"/>
      <c r="FA203" s="501"/>
      <c r="FB203" s="501"/>
      <c r="FC203" s="501"/>
      <c r="FD203" s="501"/>
      <c r="FE203" s="501"/>
      <c r="FF203" s="501"/>
      <c r="FG203" s="501"/>
      <c r="FH203" s="501"/>
      <c r="FI203" s="501"/>
    </row>
    <row r="204" spans="1:165" ht="25.9" customHeight="1" x14ac:dyDescent="0.35">
      <c r="A204" s="1094"/>
      <c r="B204" s="1095" t="s">
        <v>1199</v>
      </c>
      <c r="C204" s="1125" t="s">
        <v>1183</v>
      </c>
      <c r="D204" s="1096">
        <v>20</v>
      </c>
      <c r="E204" s="1090">
        <v>201</v>
      </c>
      <c r="F204" s="1096"/>
      <c r="G204" s="1096"/>
      <c r="H204" s="1096"/>
      <c r="I204" s="1096">
        <v>1.93</v>
      </c>
      <c r="J204" s="1097"/>
      <c r="K204" s="1096">
        <v>1.1000000000000001</v>
      </c>
      <c r="L204" s="1096">
        <v>1.55</v>
      </c>
      <c r="M204" s="1097"/>
      <c r="N204" s="1096">
        <v>0.38</v>
      </c>
      <c r="O204" s="1097"/>
      <c r="P204" s="1097"/>
      <c r="Q204" s="1097"/>
      <c r="R204" s="1097"/>
      <c r="S204" s="501"/>
      <c r="T204" s="504"/>
      <c r="U204" s="504"/>
      <c r="V204" s="501"/>
      <c r="W204" s="501"/>
      <c r="X204" s="501"/>
      <c r="Y204" s="501"/>
      <c r="Z204" s="501"/>
      <c r="AA204" s="501"/>
      <c r="AB204" s="501"/>
      <c r="AC204" s="501"/>
      <c r="AD204" s="501"/>
      <c r="AE204" s="501"/>
      <c r="AF204" s="501"/>
      <c r="AG204" s="501"/>
      <c r="AH204" s="501"/>
      <c r="AI204" s="501"/>
      <c r="AJ204" s="501"/>
      <c r="AK204" s="501"/>
      <c r="AL204" s="501"/>
      <c r="AM204" s="501"/>
      <c r="AN204" s="501"/>
      <c r="AO204" s="501"/>
      <c r="AP204" s="501"/>
      <c r="AQ204" s="501"/>
      <c r="AR204" s="501"/>
      <c r="AS204" s="501"/>
      <c r="AT204" s="501"/>
      <c r="AU204" s="501"/>
      <c r="AV204" s="501"/>
      <c r="AW204" s="501"/>
      <c r="AX204" s="501"/>
      <c r="AY204" s="501"/>
      <c r="AZ204" s="501"/>
      <c r="BA204" s="501"/>
      <c r="BB204" s="501"/>
      <c r="BC204" s="501"/>
      <c r="BD204" s="501"/>
      <c r="BE204" s="501"/>
      <c r="BF204" s="501"/>
      <c r="BG204" s="501"/>
      <c r="BH204" s="501"/>
      <c r="BI204" s="501"/>
      <c r="BJ204" s="501"/>
      <c r="BK204" s="501"/>
      <c r="BL204" s="501"/>
      <c r="BM204" s="501"/>
      <c r="BN204" s="501"/>
      <c r="BO204" s="501"/>
      <c r="BP204" s="501"/>
      <c r="BQ204" s="501"/>
      <c r="BR204" s="501"/>
      <c r="BS204" s="501"/>
      <c r="BT204" s="501"/>
      <c r="BU204" s="501"/>
      <c r="BV204" s="501"/>
      <c r="BW204" s="501"/>
      <c r="BX204" s="501"/>
      <c r="BY204" s="501"/>
      <c r="BZ204" s="501"/>
      <c r="CA204" s="501"/>
      <c r="CB204" s="501"/>
      <c r="CC204" s="501"/>
      <c r="CD204" s="501"/>
      <c r="CE204" s="501"/>
      <c r="CF204" s="501"/>
      <c r="CG204" s="501"/>
      <c r="CH204" s="501"/>
      <c r="CI204" s="501"/>
      <c r="CJ204" s="501"/>
      <c r="CK204" s="501"/>
      <c r="CL204" s="501"/>
      <c r="CM204" s="501"/>
      <c r="CN204" s="501"/>
      <c r="CO204" s="501"/>
      <c r="CP204" s="501"/>
      <c r="CQ204" s="501"/>
      <c r="CR204" s="501"/>
      <c r="CS204" s="501"/>
      <c r="CT204" s="501"/>
      <c r="CU204" s="501"/>
      <c r="CV204" s="501"/>
      <c r="CW204" s="501"/>
      <c r="CX204" s="501"/>
      <c r="CY204" s="501"/>
      <c r="CZ204" s="501"/>
      <c r="DA204" s="501"/>
      <c r="DB204" s="501"/>
      <c r="DC204" s="501"/>
      <c r="DD204" s="501"/>
      <c r="DE204" s="501"/>
      <c r="DF204" s="501"/>
      <c r="DG204" s="501"/>
      <c r="DH204" s="501"/>
      <c r="DI204" s="501"/>
      <c r="DJ204" s="501"/>
      <c r="DK204" s="501"/>
      <c r="DL204" s="501"/>
      <c r="DM204" s="501"/>
      <c r="DN204" s="501"/>
      <c r="DO204" s="501"/>
      <c r="DP204" s="501"/>
      <c r="DQ204" s="501"/>
      <c r="DR204" s="501"/>
      <c r="DS204" s="501"/>
      <c r="DT204" s="501"/>
      <c r="DU204" s="501"/>
      <c r="DV204" s="501"/>
      <c r="DW204" s="501"/>
      <c r="DX204" s="501"/>
      <c r="DY204" s="501"/>
      <c r="DZ204" s="501"/>
      <c r="EA204" s="501"/>
      <c r="EB204" s="501"/>
      <c r="EC204" s="501"/>
      <c r="ED204" s="501"/>
      <c r="EE204" s="501"/>
      <c r="EF204" s="501"/>
      <c r="EG204" s="501"/>
      <c r="EH204" s="501"/>
      <c r="EI204" s="501"/>
      <c r="EJ204" s="501"/>
      <c r="EK204" s="501"/>
      <c r="EL204" s="501"/>
      <c r="EM204" s="501"/>
      <c r="EN204" s="501"/>
      <c r="EO204" s="501"/>
      <c r="EP204" s="501"/>
      <c r="EQ204" s="501"/>
      <c r="ER204" s="501"/>
      <c r="ES204" s="501"/>
      <c r="ET204" s="501"/>
      <c r="EU204" s="501"/>
      <c r="EV204" s="501"/>
      <c r="EW204" s="501"/>
      <c r="EX204" s="501"/>
      <c r="EY204" s="501"/>
      <c r="EZ204" s="501"/>
      <c r="FA204" s="501"/>
      <c r="FB204" s="501"/>
      <c r="FC204" s="501"/>
      <c r="FD204" s="501"/>
      <c r="FE204" s="501"/>
      <c r="FF204" s="501"/>
      <c r="FG204" s="501"/>
      <c r="FH204" s="501"/>
      <c r="FI204" s="501"/>
    </row>
    <row r="205" spans="1:165" ht="25.9" customHeight="1" x14ac:dyDescent="0.35">
      <c r="A205" s="1094"/>
      <c r="B205" s="1095" t="s">
        <v>1200</v>
      </c>
      <c r="C205" s="1125" t="s">
        <v>1183</v>
      </c>
      <c r="D205" s="1096">
        <v>80</v>
      </c>
      <c r="E205" s="1090">
        <v>202</v>
      </c>
      <c r="F205" s="1096"/>
      <c r="G205" s="1096"/>
      <c r="H205" s="1096"/>
      <c r="I205" s="1096">
        <v>0.48</v>
      </c>
      <c r="J205" s="1097"/>
      <c r="K205" s="1096">
        <v>0.17</v>
      </c>
      <c r="L205" s="1096">
        <v>0.35</v>
      </c>
      <c r="M205" s="1097"/>
      <c r="N205" s="1096">
        <v>0.03</v>
      </c>
      <c r="O205" s="1097"/>
      <c r="P205" s="1097"/>
      <c r="Q205" s="1097"/>
      <c r="R205" s="1097"/>
      <c r="S205" s="501"/>
      <c r="T205" s="504"/>
      <c r="U205" s="504"/>
      <c r="V205" s="501"/>
      <c r="W205" s="501"/>
      <c r="X205" s="501"/>
      <c r="Y205" s="501"/>
      <c r="Z205" s="501"/>
      <c r="AA205" s="501"/>
      <c r="AB205" s="501"/>
      <c r="AC205" s="501"/>
      <c r="AD205" s="501"/>
      <c r="AE205" s="501"/>
      <c r="AF205" s="501"/>
      <c r="AG205" s="501"/>
      <c r="AH205" s="501"/>
      <c r="AI205" s="501"/>
      <c r="AJ205" s="501"/>
      <c r="AK205" s="501"/>
      <c r="AL205" s="501"/>
      <c r="AM205" s="501"/>
      <c r="AN205" s="501"/>
      <c r="AO205" s="501"/>
      <c r="AP205" s="501"/>
      <c r="AQ205" s="501"/>
      <c r="AR205" s="501"/>
      <c r="AS205" s="501"/>
      <c r="AT205" s="501"/>
      <c r="AU205" s="501"/>
      <c r="AV205" s="501"/>
      <c r="AW205" s="501"/>
      <c r="AX205" s="501"/>
      <c r="AY205" s="501"/>
      <c r="AZ205" s="501"/>
      <c r="BA205" s="501"/>
      <c r="BB205" s="501"/>
      <c r="BC205" s="501"/>
      <c r="BD205" s="501"/>
      <c r="BE205" s="501"/>
      <c r="BF205" s="501"/>
      <c r="BG205" s="501"/>
      <c r="BH205" s="501"/>
      <c r="BI205" s="501"/>
      <c r="BJ205" s="501"/>
      <c r="BK205" s="501"/>
      <c r="BL205" s="501"/>
      <c r="BM205" s="501"/>
      <c r="BN205" s="501"/>
      <c r="BO205" s="501"/>
      <c r="BP205" s="501"/>
      <c r="BQ205" s="501"/>
      <c r="BR205" s="501"/>
      <c r="BS205" s="501"/>
      <c r="BT205" s="501"/>
      <c r="BU205" s="501"/>
      <c r="BV205" s="501"/>
      <c r="BW205" s="501"/>
      <c r="BX205" s="501"/>
      <c r="BY205" s="501"/>
      <c r="BZ205" s="501"/>
      <c r="CA205" s="501"/>
      <c r="CB205" s="501"/>
      <c r="CC205" s="501"/>
      <c r="CD205" s="501"/>
      <c r="CE205" s="501"/>
      <c r="CF205" s="501"/>
      <c r="CG205" s="501"/>
      <c r="CH205" s="501"/>
      <c r="CI205" s="501"/>
      <c r="CJ205" s="501"/>
      <c r="CK205" s="501"/>
      <c r="CL205" s="501"/>
      <c r="CM205" s="501"/>
      <c r="CN205" s="501"/>
      <c r="CO205" s="501"/>
      <c r="CP205" s="501"/>
      <c r="CQ205" s="501"/>
      <c r="CR205" s="501"/>
      <c r="CS205" s="501"/>
      <c r="CT205" s="501"/>
      <c r="CU205" s="501"/>
      <c r="CV205" s="501"/>
      <c r="CW205" s="501"/>
      <c r="CX205" s="501"/>
      <c r="CY205" s="501"/>
      <c r="CZ205" s="501"/>
      <c r="DA205" s="501"/>
      <c r="DB205" s="501"/>
      <c r="DC205" s="501"/>
      <c r="DD205" s="501"/>
      <c r="DE205" s="501"/>
      <c r="DF205" s="501"/>
      <c r="DG205" s="501"/>
      <c r="DH205" s="501"/>
      <c r="DI205" s="501"/>
      <c r="DJ205" s="501"/>
      <c r="DK205" s="501"/>
      <c r="DL205" s="501"/>
      <c r="DM205" s="501"/>
      <c r="DN205" s="501"/>
      <c r="DO205" s="501"/>
      <c r="DP205" s="501"/>
      <c r="DQ205" s="501"/>
      <c r="DR205" s="501"/>
      <c r="DS205" s="501"/>
      <c r="DT205" s="501"/>
      <c r="DU205" s="501"/>
      <c r="DV205" s="501"/>
      <c r="DW205" s="501"/>
      <c r="DX205" s="501"/>
      <c r="DY205" s="501"/>
      <c r="DZ205" s="501"/>
      <c r="EA205" s="501"/>
      <c r="EB205" s="501"/>
      <c r="EC205" s="501"/>
      <c r="ED205" s="501"/>
      <c r="EE205" s="501"/>
      <c r="EF205" s="501"/>
      <c r="EG205" s="501"/>
      <c r="EH205" s="501"/>
      <c r="EI205" s="501"/>
      <c r="EJ205" s="501"/>
      <c r="EK205" s="501"/>
      <c r="EL205" s="501"/>
      <c r="EM205" s="501"/>
      <c r="EN205" s="501"/>
      <c r="EO205" s="501"/>
      <c r="EP205" s="501"/>
      <c r="EQ205" s="501"/>
      <c r="ER205" s="501"/>
      <c r="ES205" s="501"/>
      <c r="ET205" s="501"/>
      <c r="EU205" s="501"/>
      <c r="EV205" s="501"/>
      <c r="EW205" s="501"/>
      <c r="EX205" s="501"/>
      <c r="EY205" s="501"/>
      <c r="EZ205" s="501"/>
      <c r="FA205" s="501"/>
      <c r="FB205" s="501"/>
      <c r="FC205" s="501"/>
      <c r="FD205" s="501"/>
      <c r="FE205" s="501"/>
      <c r="FF205" s="501"/>
      <c r="FG205" s="501"/>
      <c r="FH205" s="501"/>
      <c r="FI205" s="501"/>
    </row>
    <row r="206" spans="1:165" ht="25.9" customHeight="1" x14ac:dyDescent="0.35">
      <c r="A206" s="1094"/>
      <c r="B206" s="1095" t="s">
        <v>1201</v>
      </c>
      <c r="C206" s="1125" t="s">
        <v>1183</v>
      </c>
      <c r="D206" s="1096">
        <v>20</v>
      </c>
      <c r="E206" s="1090">
        <v>203</v>
      </c>
      <c r="F206" s="1096"/>
      <c r="G206" s="1096"/>
      <c r="H206" s="1096"/>
      <c r="I206" s="1096">
        <v>2.65</v>
      </c>
      <c r="J206" s="1097"/>
      <c r="K206" s="1096">
        <v>1.1499999999999999</v>
      </c>
      <c r="L206" s="1096">
        <v>1.55</v>
      </c>
      <c r="M206" s="1097"/>
      <c r="N206" s="1096">
        <v>0.38</v>
      </c>
      <c r="O206" s="1097"/>
      <c r="P206" s="1097"/>
      <c r="Q206" s="1097"/>
      <c r="R206" s="1097"/>
      <c r="S206" s="501"/>
      <c r="T206" s="504"/>
      <c r="U206" s="504"/>
      <c r="V206" s="501"/>
      <c r="W206" s="501"/>
      <c r="X206" s="501"/>
      <c r="Y206" s="501"/>
      <c r="Z206" s="501"/>
      <c r="AA206" s="501"/>
      <c r="AB206" s="501"/>
      <c r="AC206" s="501"/>
      <c r="AD206" s="501"/>
      <c r="AE206" s="501"/>
      <c r="AF206" s="501"/>
      <c r="AG206" s="501"/>
      <c r="AH206" s="501"/>
      <c r="AI206" s="501"/>
      <c r="AJ206" s="501"/>
      <c r="AK206" s="501"/>
      <c r="AL206" s="501"/>
      <c r="AM206" s="501"/>
      <c r="AN206" s="501"/>
      <c r="AO206" s="501"/>
      <c r="AP206" s="501"/>
      <c r="AQ206" s="501"/>
      <c r="AR206" s="501"/>
      <c r="AS206" s="501"/>
      <c r="AT206" s="501"/>
      <c r="AU206" s="501"/>
      <c r="AV206" s="501"/>
      <c r="AW206" s="501"/>
      <c r="AX206" s="501"/>
      <c r="AY206" s="501"/>
      <c r="AZ206" s="501"/>
      <c r="BA206" s="501"/>
      <c r="BB206" s="501"/>
      <c r="BC206" s="501"/>
      <c r="BD206" s="501"/>
      <c r="BE206" s="501"/>
      <c r="BF206" s="501"/>
      <c r="BG206" s="501"/>
      <c r="BH206" s="501"/>
      <c r="BI206" s="501"/>
      <c r="BJ206" s="501"/>
      <c r="BK206" s="501"/>
      <c r="BL206" s="501"/>
      <c r="BM206" s="501"/>
      <c r="BN206" s="501"/>
      <c r="BO206" s="501"/>
      <c r="BP206" s="501"/>
      <c r="BQ206" s="501"/>
      <c r="BR206" s="501"/>
      <c r="BS206" s="501"/>
      <c r="BT206" s="501"/>
      <c r="BU206" s="501"/>
      <c r="BV206" s="501"/>
      <c r="BW206" s="501"/>
      <c r="BX206" s="501"/>
      <c r="BY206" s="501"/>
      <c r="BZ206" s="501"/>
      <c r="CA206" s="501"/>
      <c r="CB206" s="501"/>
      <c r="CC206" s="501"/>
      <c r="CD206" s="501"/>
      <c r="CE206" s="501"/>
      <c r="CF206" s="501"/>
      <c r="CG206" s="501"/>
      <c r="CH206" s="501"/>
      <c r="CI206" s="501"/>
      <c r="CJ206" s="501"/>
      <c r="CK206" s="501"/>
      <c r="CL206" s="501"/>
      <c r="CM206" s="501"/>
      <c r="CN206" s="501"/>
      <c r="CO206" s="501"/>
      <c r="CP206" s="501"/>
      <c r="CQ206" s="501"/>
      <c r="CR206" s="501"/>
      <c r="CS206" s="501"/>
      <c r="CT206" s="501"/>
      <c r="CU206" s="501"/>
      <c r="CV206" s="501"/>
      <c r="CW206" s="501"/>
      <c r="CX206" s="501"/>
      <c r="CY206" s="501"/>
      <c r="CZ206" s="501"/>
      <c r="DA206" s="501"/>
      <c r="DB206" s="501"/>
      <c r="DC206" s="501"/>
      <c r="DD206" s="501"/>
      <c r="DE206" s="501"/>
      <c r="DF206" s="501"/>
      <c r="DG206" s="501"/>
      <c r="DH206" s="501"/>
      <c r="DI206" s="501"/>
      <c r="DJ206" s="501"/>
      <c r="DK206" s="501"/>
      <c r="DL206" s="501"/>
      <c r="DM206" s="501"/>
      <c r="DN206" s="501"/>
      <c r="DO206" s="501"/>
      <c r="DP206" s="501"/>
      <c r="DQ206" s="501"/>
      <c r="DR206" s="501"/>
      <c r="DS206" s="501"/>
      <c r="DT206" s="501"/>
      <c r="DU206" s="501"/>
      <c r="DV206" s="501"/>
      <c r="DW206" s="501"/>
      <c r="DX206" s="501"/>
      <c r="DY206" s="501"/>
      <c r="DZ206" s="501"/>
      <c r="EA206" s="501"/>
      <c r="EB206" s="501"/>
      <c r="EC206" s="501"/>
      <c r="ED206" s="501"/>
      <c r="EE206" s="501"/>
      <c r="EF206" s="501"/>
      <c r="EG206" s="501"/>
      <c r="EH206" s="501"/>
      <c r="EI206" s="501"/>
      <c r="EJ206" s="501"/>
      <c r="EK206" s="501"/>
      <c r="EL206" s="501"/>
      <c r="EM206" s="501"/>
      <c r="EN206" s="501"/>
      <c r="EO206" s="501"/>
      <c r="EP206" s="501"/>
      <c r="EQ206" s="501"/>
      <c r="ER206" s="501"/>
      <c r="ES206" s="501"/>
      <c r="ET206" s="501"/>
      <c r="EU206" s="501"/>
      <c r="EV206" s="501"/>
      <c r="EW206" s="501"/>
      <c r="EX206" s="501"/>
      <c r="EY206" s="501"/>
      <c r="EZ206" s="501"/>
      <c r="FA206" s="501"/>
      <c r="FB206" s="501"/>
      <c r="FC206" s="501"/>
      <c r="FD206" s="501"/>
      <c r="FE206" s="501"/>
      <c r="FF206" s="501"/>
      <c r="FG206" s="501"/>
      <c r="FH206" s="501"/>
      <c r="FI206" s="501"/>
    </row>
    <row r="207" spans="1:165" ht="25.9" customHeight="1" x14ac:dyDescent="0.35">
      <c r="A207" s="1094"/>
      <c r="B207" s="1095" t="s">
        <v>1202</v>
      </c>
      <c r="C207" s="1125" t="s">
        <v>1183</v>
      </c>
      <c r="D207" s="1096">
        <v>550</v>
      </c>
      <c r="E207" s="1090">
        <v>204</v>
      </c>
      <c r="F207" s="1096"/>
      <c r="G207" s="1096"/>
      <c r="H207" s="1096"/>
      <c r="I207" s="1096">
        <v>0.37</v>
      </c>
      <c r="J207" s="1097"/>
      <c r="K207" s="1096">
        <v>0.11</v>
      </c>
      <c r="L207" s="1096">
        <v>0.5</v>
      </c>
      <c r="M207" s="1097"/>
      <c r="N207" s="1096">
        <v>0.06</v>
      </c>
      <c r="O207" s="1097"/>
      <c r="P207" s="1097"/>
      <c r="Q207" s="1097"/>
      <c r="R207" s="1097"/>
      <c r="S207" s="501"/>
      <c r="T207" s="504"/>
      <c r="U207" s="504"/>
      <c r="V207" s="501"/>
      <c r="W207" s="501"/>
      <c r="X207" s="501"/>
      <c r="Y207" s="501"/>
      <c r="Z207" s="501"/>
      <c r="AA207" s="501"/>
      <c r="AB207" s="501"/>
      <c r="AC207" s="501"/>
      <c r="AD207" s="501"/>
      <c r="AE207" s="501"/>
      <c r="AF207" s="501"/>
      <c r="AG207" s="501"/>
      <c r="AH207" s="501"/>
      <c r="AI207" s="501"/>
      <c r="AJ207" s="501"/>
      <c r="AK207" s="501"/>
      <c r="AL207" s="501"/>
      <c r="AM207" s="501"/>
      <c r="AN207" s="501"/>
      <c r="AO207" s="501"/>
      <c r="AP207" s="501"/>
      <c r="AQ207" s="501"/>
      <c r="AR207" s="501"/>
      <c r="AS207" s="501"/>
      <c r="AT207" s="501"/>
      <c r="AU207" s="501"/>
      <c r="AV207" s="501"/>
      <c r="AW207" s="501"/>
      <c r="AX207" s="501"/>
      <c r="AY207" s="501"/>
      <c r="AZ207" s="501"/>
      <c r="BA207" s="501"/>
      <c r="BB207" s="501"/>
      <c r="BC207" s="501"/>
      <c r="BD207" s="501"/>
      <c r="BE207" s="501"/>
      <c r="BF207" s="501"/>
      <c r="BG207" s="501"/>
      <c r="BH207" s="501"/>
      <c r="BI207" s="501"/>
      <c r="BJ207" s="501"/>
      <c r="BK207" s="501"/>
      <c r="BL207" s="501"/>
      <c r="BM207" s="501"/>
      <c r="BN207" s="501"/>
      <c r="BO207" s="501"/>
      <c r="BP207" s="501"/>
      <c r="BQ207" s="501"/>
      <c r="BR207" s="501"/>
      <c r="BS207" s="501"/>
      <c r="BT207" s="501"/>
      <c r="BU207" s="501"/>
      <c r="BV207" s="501"/>
      <c r="BW207" s="501"/>
      <c r="BX207" s="501"/>
      <c r="BY207" s="501"/>
      <c r="BZ207" s="501"/>
      <c r="CA207" s="501"/>
      <c r="CB207" s="501"/>
      <c r="CC207" s="501"/>
      <c r="CD207" s="501"/>
      <c r="CE207" s="501"/>
      <c r="CF207" s="501"/>
      <c r="CG207" s="501"/>
      <c r="CH207" s="501"/>
      <c r="CI207" s="501"/>
      <c r="CJ207" s="501"/>
      <c r="CK207" s="501"/>
      <c r="CL207" s="501"/>
      <c r="CM207" s="501"/>
      <c r="CN207" s="501"/>
      <c r="CO207" s="501"/>
      <c r="CP207" s="501"/>
      <c r="CQ207" s="501"/>
      <c r="CR207" s="501"/>
      <c r="CS207" s="501"/>
      <c r="CT207" s="501"/>
      <c r="CU207" s="501"/>
      <c r="CV207" s="501"/>
      <c r="CW207" s="501"/>
      <c r="CX207" s="501"/>
      <c r="CY207" s="501"/>
      <c r="CZ207" s="501"/>
      <c r="DA207" s="501"/>
      <c r="DB207" s="501"/>
      <c r="DC207" s="501"/>
      <c r="DD207" s="501"/>
      <c r="DE207" s="501"/>
      <c r="DF207" s="501"/>
      <c r="DG207" s="501"/>
      <c r="DH207" s="501"/>
      <c r="DI207" s="501"/>
      <c r="DJ207" s="501"/>
      <c r="DK207" s="501"/>
      <c r="DL207" s="501"/>
      <c r="DM207" s="501"/>
      <c r="DN207" s="501"/>
      <c r="DO207" s="501"/>
      <c r="DP207" s="501"/>
      <c r="DQ207" s="501"/>
      <c r="DR207" s="501"/>
      <c r="DS207" s="501"/>
      <c r="DT207" s="501"/>
      <c r="DU207" s="501"/>
      <c r="DV207" s="501"/>
      <c r="DW207" s="501"/>
      <c r="DX207" s="501"/>
      <c r="DY207" s="501"/>
      <c r="DZ207" s="501"/>
      <c r="EA207" s="501"/>
      <c r="EB207" s="501"/>
      <c r="EC207" s="501"/>
      <c r="ED207" s="501"/>
      <c r="EE207" s="501"/>
      <c r="EF207" s="501"/>
      <c r="EG207" s="501"/>
      <c r="EH207" s="501"/>
      <c r="EI207" s="501"/>
      <c r="EJ207" s="501"/>
      <c r="EK207" s="501"/>
      <c r="EL207" s="501"/>
      <c r="EM207" s="501"/>
      <c r="EN207" s="501"/>
      <c r="EO207" s="501"/>
      <c r="EP207" s="501"/>
      <c r="EQ207" s="501"/>
      <c r="ER207" s="501"/>
      <c r="ES207" s="501"/>
      <c r="ET207" s="501"/>
      <c r="EU207" s="501"/>
      <c r="EV207" s="501"/>
      <c r="EW207" s="501"/>
      <c r="EX207" s="501"/>
      <c r="EY207" s="501"/>
      <c r="EZ207" s="501"/>
      <c r="FA207" s="501"/>
      <c r="FB207" s="501"/>
      <c r="FC207" s="501"/>
      <c r="FD207" s="501"/>
      <c r="FE207" s="501"/>
      <c r="FF207" s="501"/>
      <c r="FG207" s="501"/>
      <c r="FH207" s="501"/>
      <c r="FI207" s="501"/>
    </row>
    <row r="208" spans="1:165" ht="25.9" customHeight="1" x14ac:dyDescent="0.35">
      <c r="A208" s="1094"/>
      <c r="B208" s="1095" t="s">
        <v>1203</v>
      </c>
      <c r="C208" s="1125" t="s">
        <v>1183</v>
      </c>
      <c r="D208" s="1096">
        <v>200</v>
      </c>
      <c r="E208" s="1090">
        <v>205</v>
      </c>
      <c r="F208" s="1096"/>
      <c r="G208" s="1096"/>
      <c r="H208" s="1096"/>
      <c r="I208" s="1096">
        <v>0.48</v>
      </c>
      <c r="J208" s="1097"/>
      <c r="K208" s="1096">
        <v>0.14000000000000001</v>
      </c>
      <c r="L208" s="1096">
        <v>0.59</v>
      </c>
      <c r="M208" s="1097"/>
      <c r="N208" s="1096">
        <v>7.0000000000000007E-2</v>
      </c>
      <c r="O208" s="1097"/>
      <c r="P208" s="1097"/>
      <c r="Q208" s="1097"/>
      <c r="R208" s="1097"/>
      <c r="S208" s="501"/>
      <c r="T208" s="504"/>
      <c r="U208" s="504"/>
      <c r="V208" s="501"/>
      <c r="W208" s="501"/>
      <c r="X208" s="501"/>
      <c r="Y208" s="501"/>
      <c r="Z208" s="501"/>
      <c r="AA208" s="501"/>
      <c r="AB208" s="501"/>
      <c r="AC208" s="501"/>
      <c r="AD208" s="501"/>
      <c r="AE208" s="501"/>
      <c r="AF208" s="501"/>
      <c r="AG208" s="501"/>
      <c r="AH208" s="501"/>
      <c r="AI208" s="501"/>
      <c r="AJ208" s="501"/>
      <c r="AK208" s="501"/>
      <c r="AL208" s="501"/>
      <c r="AM208" s="501"/>
      <c r="AN208" s="501"/>
      <c r="AO208" s="501"/>
      <c r="AP208" s="501"/>
      <c r="AQ208" s="501"/>
      <c r="AR208" s="501"/>
      <c r="AS208" s="501"/>
      <c r="AT208" s="501"/>
      <c r="AU208" s="501"/>
      <c r="AV208" s="501"/>
      <c r="AW208" s="501"/>
      <c r="AX208" s="501"/>
      <c r="AY208" s="501"/>
      <c r="AZ208" s="501"/>
      <c r="BA208" s="501"/>
      <c r="BB208" s="501"/>
      <c r="BC208" s="501"/>
      <c r="BD208" s="501"/>
      <c r="BE208" s="501"/>
      <c r="BF208" s="501"/>
      <c r="BG208" s="501"/>
      <c r="BH208" s="501"/>
      <c r="BI208" s="501"/>
      <c r="BJ208" s="501"/>
      <c r="BK208" s="501"/>
      <c r="BL208" s="501"/>
      <c r="BM208" s="501"/>
      <c r="BN208" s="501"/>
      <c r="BO208" s="501"/>
      <c r="BP208" s="501"/>
      <c r="BQ208" s="501"/>
      <c r="BR208" s="501"/>
      <c r="BS208" s="501"/>
      <c r="BT208" s="501"/>
      <c r="BU208" s="501"/>
      <c r="BV208" s="501"/>
      <c r="BW208" s="501"/>
      <c r="BX208" s="501"/>
      <c r="BY208" s="501"/>
      <c r="BZ208" s="501"/>
      <c r="CA208" s="501"/>
      <c r="CB208" s="501"/>
      <c r="CC208" s="501"/>
      <c r="CD208" s="501"/>
      <c r="CE208" s="501"/>
      <c r="CF208" s="501"/>
      <c r="CG208" s="501"/>
      <c r="CH208" s="501"/>
      <c r="CI208" s="501"/>
      <c r="CJ208" s="501"/>
      <c r="CK208" s="501"/>
      <c r="CL208" s="501"/>
      <c r="CM208" s="501"/>
      <c r="CN208" s="501"/>
      <c r="CO208" s="501"/>
      <c r="CP208" s="501"/>
      <c r="CQ208" s="501"/>
      <c r="CR208" s="501"/>
      <c r="CS208" s="501"/>
      <c r="CT208" s="501"/>
      <c r="CU208" s="501"/>
      <c r="CV208" s="501"/>
      <c r="CW208" s="501"/>
      <c r="CX208" s="501"/>
      <c r="CY208" s="501"/>
      <c r="CZ208" s="501"/>
      <c r="DA208" s="501"/>
      <c r="DB208" s="501"/>
      <c r="DC208" s="501"/>
      <c r="DD208" s="501"/>
      <c r="DE208" s="501"/>
      <c r="DF208" s="501"/>
      <c r="DG208" s="501"/>
      <c r="DH208" s="501"/>
      <c r="DI208" s="501"/>
      <c r="DJ208" s="501"/>
      <c r="DK208" s="501"/>
      <c r="DL208" s="501"/>
      <c r="DM208" s="501"/>
      <c r="DN208" s="501"/>
      <c r="DO208" s="501"/>
      <c r="DP208" s="501"/>
      <c r="DQ208" s="501"/>
      <c r="DR208" s="501"/>
      <c r="DS208" s="501"/>
      <c r="DT208" s="501"/>
      <c r="DU208" s="501"/>
      <c r="DV208" s="501"/>
      <c r="DW208" s="501"/>
      <c r="DX208" s="501"/>
      <c r="DY208" s="501"/>
      <c r="DZ208" s="501"/>
      <c r="EA208" s="501"/>
      <c r="EB208" s="501"/>
      <c r="EC208" s="501"/>
      <c r="ED208" s="501"/>
      <c r="EE208" s="501"/>
      <c r="EF208" s="501"/>
      <c r="EG208" s="501"/>
      <c r="EH208" s="501"/>
      <c r="EI208" s="501"/>
      <c r="EJ208" s="501"/>
      <c r="EK208" s="501"/>
      <c r="EL208" s="501"/>
      <c r="EM208" s="501"/>
      <c r="EN208" s="501"/>
      <c r="EO208" s="501"/>
      <c r="EP208" s="501"/>
      <c r="EQ208" s="501"/>
      <c r="ER208" s="501"/>
      <c r="ES208" s="501"/>
      <c r="ET208" s="501"/>
      <c r="EU208" s="501"/>
      <c r="EV208" s="501"/>
      <c r="EW208" s="501"/>
      <c r="EX208" s="501"/>
      <c r="EY208" s="501"/>
      <c r="EZ208" s="501"/>
      <c r="FA208" s="501"/>
      <c r="FB208" s="501"/>
      <c r="FC208" s="501"/>
      <c r="FD208" s="501"/>
      <c r="FE208" s="501"/>
      <c r="FF208" s="501"/>
      <c r="FG208" s="501"/>
      <c r="FH208" s="501"/>
      <c r="FI208" s="501"/>
    </row>
    <row r="209" spans="1:165" ht="25.9" customHeight="1" x14ac:dyDescent="0.35">
      <c r="A209" s="1094"/>
      <c r="B209" s="1095" t="s">
        <v>1204</v>
      </c>
      <c r="C209" s="1125" t="s">
        <v>1183</v>
      </c>
      <c r="D209" s="1096">
        <v>200</v>
      </c>
      <c r="E209" s="1090">
        <v>206</v>
      </c>
      <c r="F209" s="1096"/>
      <c r="G209" s="1096"/>
      <c r="H209" s="1096"/>
      <c r="I209" s="1096">
        <v>0.69</v>
      </c>
      <c r="J209" s="1097"/>
      <c r="K209" s="1096">
        <v>0.22</v>
      </c>
      <c r="L209" s="1096">
        <v>0.72</v>
      </c>
      <c r="M209" s="1097"/>
      <c r="N209" s="1096">
        <v>7.0000000000000007E-2</v>
      </c>
      <c r="O209" s="1097"/>
      <c r="P209" s="1097"/>
      <c r="Q209" s="1097"/>
      <c r="R209" s="1097"/>
      <c r="S209" s="501"/>
      <c r="T209" s="504"/>
      <c r="U209" s="504"/>
      <c r="V209" s="501"/>
      <c r="W209" s="501"/>
      <c r="X209" s="501"/>
      <c r="Y209" s="501"/>
      <c r="Z209" s="501"/>
      <c r="AA209" s="501"/>
      <c r="AB209" s="501"/>
      <c r="AC209" s="501"/>
      <c r="AD209" s="501"/>
      <c r="AE209" s="501"/>
      <c r="AF209" s="501"/>
      <c r="AG209" s="501"/>
      <c r="AH209" s="501"/>
      <c r="AI209" s="501"/>
      <c r="AJ209" s="501"/>
      <c r="AK209" s="501"/>
      <c r="AL209" s="501"/>
      <c r="AM209" s="501"/>
      <c r="AN209" s="501"/>
      <c r="AO209" s="501"/>
      <c r="AP209" s="501"/>
      <c r="AQ209" s="501"/>
      <c r="AR209" s="501"/>
      <c r="AS209" s="501"/>
      <c r="AT209" s="501"/>
      <c r="AU209" s="501"/>
      <c r="AV209" s="501"/>
      <c r="AW209" s="501"/>
      <c r="AX209" s="501"/>
      <c r="AY209" s="501"/>
      <c r="AZ209" s="501"/>
      <c r="BA209" s="501"/>
      <c r="BB209" s="501"/>
      <c r="BC209" s="501"/>
      <c r="BD209" s="501"/>
      <c r="BE209" s="501"/>
      <c r="BF209" s="501"/>
      <c r="BG209" s="501"/>
      <c r="BH209" s="501"/>
      <c r="BI209" s="501"/>
      <c r="BJ209" s="501"/>
      <c r="BK209" s="501"/>
      <c r="BL209" s="501"/>
      <c r="BM209" s="501"/>
      <c r="BN209" s="501"/>
      <c r="BO209" s="501"/>
      <c r="BP209" s="501"/>
      <c r="BQ209" s="501"/>
      <c r="BR209" s="501"/>
      <c r="BS209" s="501"/>
      <c r="BT209" s="501"/>
      <c r="BU209" s="501"/>
      <c r="BV209" s="501"/>
      <c r="BW209" s="501"/>
      <c r="BX209" s="501"/>
      <c r="BY209" s="501"/>
      <c r="BZ209" s="501"/>
      <c r="CA209" s="501"/>
      <c r="CB209" s="501"/>
      <c r="CC209" s="501"/>
      <c r="CD209" s="501"/>
      <c r="CE209" s="501"/>
      <c r="CF209" s="501"/>
      <c r="CG209" s="501"/>
      <c r="CH209" s="501"/>
      <c r="CI209" s="501"/>
      <c r="CJ209" s="501"/>
      <c r="CK209" s="501"/>
      <c r="CL209" s="501"/>
      <c r="CM209" s="501"/>
      <c r="CN209" s="501"/>
      <c r="CO209" s="501"/>
      <c r="CP209" s="501"/>
      <c r="CQ209" s="501"/>
      <c r="CR209" s="501"/>
      <c r="CS209" s="501"/>
      <c r="CT209" s="501"/>
      <c r="CU209" s="501"/>
      <c r="CV209" s="501"/>
      <c r="CW209" s="501"/>
      <c r="CX209" s="501"/>
      <c r="CY209" s="501"/>
      <c r="CZ209" s="501"/>
      <c r="DA209" s="501"/>
      <c r="DB209" s="501"/>
      <c r="DC209" s="501"/>
      <c r="DD209" s="501"/>
      <c r="DE209" s="501"/>
      <c r="DF209" s="501"/>
      <c r="DG209" s="501"/>
      <c r="DH209" s="501"/>
      <c r="DI209" s="501"/>
      <c r="DJ209" s="501"/>
      <c r="DK209" s="501"/>
      <c r="DL209" s="501"/>
      <c r="DM209" s="501"/>
      <c r="DN209" s="501"/>
      <c r="DO209" s="501"/>
      <c r="DP209" s="501"/>
      <c r="DQ209" s="501"/>
      <c r="DR209" s="501"/>
      <c r="DS209" s="501"/>
      <c r="DT209" s="501"/>
      <c r="DU209" s="501"/>
      <c r="DV209" s="501"/>
      <c r="DW209" s="501"/>
      <c r="DX209" s="501"/>
      <c r="DY209" s="501"/>
      <c r="DZ209" s="501"/>
      <c r="EA209" s="501"/>
      <c r="EB209" s="501"/>
      <c r="EC209" s="501"/>
      <c r="ED209" s="501"/>
      <c r="EE209" s="501"/>
      <c r="EF209" s="501"/>
      <c r="EG209" s="501"/>
      <c r="EH209" s="501"/>
      <c r="EI209" s="501"/>
      <c r="EJ209" s="501"/>
      <c r="EK209" s="501"/>
      <c r="EL209" s="501"/>
      <c r="EM209" s="501"/>
      <c r="EN209" s="501"/>
      <c r="EO209" s="501"/>
      <c r="EP209" s="501"/>
      <c r="EQ209" s="501"/>
      <c r="ER209" s="501"/>
      <c r="ES209" s="501"/>
      <c r="ET209" s="501"/>
      <c r="EU209" s="501"/>
      <c r="EV209" s="501"/>
      <c r="EW209" s="501"/>
      <c r="EX209" s="501"/>
      <c r="EY209" s="501"/>
      <c r="EZ209" s="501"/>
      <c r="FA209" s="501"/>
      <c r="FB209" s="501"/>
      <c r="FC209" s="501"/>
      <c r="FD209" s="501"/>
      <c r="FE209" s="501"/>
      <c r="FF209" s="501"/>
      <c r="FG209" s="501"/>
      <c r="FH209" s="501"/>
      <c r="FI209" s="501"/>
    </row>
    <row r="210" spans="1:165" ht="25.9" customHeight="1" x14ac:dyDescent="0.35">
      <c r="A210" s="1094"/>
      <c r="B210" s="1095" t="s">
        <v>1205</v>
      </c>
      <c r="C210" s="1125" t="s">
        <v>1183</v>
      </c>
      <c r="D210" s="1096">
        <v>80</v>
      </c>
      <c r="E210" s="1090">
        <v>207</v>
      </c>
      <c r="F210" s="1096"/>
      <c r="G210" s="1096"/>
      <c r="H210" s="1096"/>
      <c r="I210" s="1096">
        <v>0.57999999999999996</v>
      </c>
      <c r="J210" s="1097"/>
      <c r="K210" s="1096">
        <v>0.09</v>
      </c>
      <c r="L210" s="1096">
        <v>0.5</v>
      </c>
      <c r="M210" s="1097"/>
      <c r="N210" s="1096">
        <v>0.3</v>
      </c>
      <c r="O210" s="1097"/>
      <c r="P210" s="1097"/>
      <c r="Q210" s="1097"/>
      <c r="R210" s="1097"/>
      <c r="S210" s="501"/>
      <c r="T210" s="504"/>
      <c r="U210" s="504"/>
      <c r="V210" s="501"/>
      <c r="W210" s="501"/>
      <c r="X210" s="501"/>
      <c r="Y210" s="501"/>
      <c r="Z210" s="501"/>
      <c r="AA210" s="501"/>
      <c r="AB210" s="501"/>
      <c r="AC210" s="501"/>
      <c r="AD210" s="501"/>
      <c r="AE210" s="501"/>
      <c r="AF210" s="501"/>
      <c r="AG210" s="501"/>
      <c r="AH210" s="501"/>
      <c r="AI210" s="501"/>
      <c r="AJ210" s="501"/>
      <c r="AK210" s="501"/>
      <c r="AL210" s="501"/>
      <c r="AM210" s="501"/>
      <c r="AN210" s="501"/>
      <c r="AO210" s="501"/>
      <c r="AP210" s="501"/>
      <c r="AQ210" s="501"/>
      <c r="AR210" s="501"/>
      <c r="AS210" s="501"/>
      <c r="AT210" s="501"/>
      <c r="AU210" s="501"/>
      <c r="AV210" s="501"/>
      <c r="AW210" s="501"/>
      <c r="AX210" s="501"/>
      <c r="AY210" s="501"/>
      <c r="AZ210" s="501"/>
      <c r="BA210" s="501"/>
      <c r="BB210" s="501"/>
      <c r="BC210" s="501"/>
      <c r="BD210" s="501"/>
      <c r="BE210" s="501"/>
      <c r="BF210" s="501"/>
      <c r="BG210" s="501"/>
      <c r="BH210" s="501"/>
      <c r="BI210" s="501"/>
      <c r="BJ210" s="501"/>
      <c r="BK210" s="501"/>
      <c r="BL210" s="501"/>
      <c r="BM210" s="501"/>
      <c r="BN210" s="501"/>
      <c r="BO210" s="501"/>
      <c r="BP210" s="501"/>
      <c r="BQ210" s="501"/>
      <c r="BR210" s="501"/>
      <c r="BS210" s="501"/>
      <c r="BT210" s="501"/>
      <c r="BU210" s="501"/>
      <c r="BV210" s="501"/>
      <c r="BW210" s="501"/>
      <c r="BX210" s="501"/>
      <c r="BY210" s="501"/>
      <c r="BZ210" s="501"/>
      <c r="CA210" s="501"/>
      <c r="CB210" s="501"/>
      <c r="CC210" s="501"/>
      <c r="CD210" s="501"/>
      <c r="CE210" s="501"/>
      <c r="CF210" s="501"/>
      <c r="CG210" s="501"/>
      <c r="CH210" s="501"/>
      <c r="CI210" s="501"/>
      <c r="CJ210" s="501"/>
      <c r="CK210" s="501"/>
      <c r="CL210" s="501"/>
      <c r="CM210" s="501"/>
      <c r="CN210" s="501"/>
      <c r="CO210" s="501"/>
      <c r="CP210" s="501"/>
      <c r="CQ210" s="501"/>
      <c r="CR210" s="501"/>
      <c r="CS210" s="501"/>
      <c r="CT210" s="501"/>
      <c r="CU210" s="501"/>
      <c r="CV210" s="501"/>
      <c r="CW210" s="501"/>
      <c r="CX210" s="501"/>
      <c r="CY210" s="501"/>
      <c r="CZ210" s="501"/>
      <c r="DA210" s="501"/>
      <c r="DB210" s="501"/>
      <c r="DC210" s="501"/>
      <c r="DD210" s="501"/>
      <c r="DE210" s="501"/>
      <c r="DF210" s="501"/>
      <c r="DG210" s="501"/>
      <c r="DH210" s="501"/>
      <c r="DI210" s="501"/>
      <c r="DJ210" s="501"/>
      <c r="DK210" s="501"/>
      <c r="DL210" s="501"/>
      <c r="DM210" s="501"/>
      <c r="DN210" s="501"/>
      <c r="DO210" s="501"/>
      <c r="DP210" s="501"/>
      <c r="DQ210" s="501"/>
      <c r="DR210" s="501"/>
      <c r="DS210" s="501"/>
      <c r="DT210" s="501"/>
      <c r="DU210" s="501"/>
      <c r="DV210" s="501"/>
      <c r="DW210" s="501"/>
      <c r="DX210" s="501"/>
      <c r="DY210" s="501"/>
      <c r="DZ210" s="501"/>
      <c r="EA210" s="501"/>
      <c r="EB210" s="501"/>
      <c r="EC210" s="501"/>
      <c r="ED210" s="501"/>
      <c r="EE210" s="501"/>
      <c r="EF210" s="501"/>
      <c r="EG210" s="501"/>
      <c r="EH210" s="501"/>
      <c r="EI210" s="501"/>
      <c r="EJ210" s="501"/>
      <c r="EK210" s="501"/>
      <c r="EL210" s="501"/>
      <c r="EM210" s="501"/>
      <c r="EN210" s="501"/>
      <c r="EO210" s="501"/>
      <c r="EP210" s="501"/>
      <c r="EQ210" s="501"/>
      <c r="ER210" s="501"/>
      <c r="ES210" s="501"/>
      <c r="ET210" s="501"/>
      <c r="EU210" s="501"/>
      <c r="EV210" s="501"/>
      <c r="EW210" s="501"/>
      <c r="EX210" s="501"/>
      <c r="EY210" s="501"/>
      <c r="EZ210" s="501"/>
      <c r="FA210" s="501"/>
      <c r="FB210" s="501"/>
      <c r="FC210" s="501"/>
      <c r="FD210" s="501"/>
      <c r="FE210" s="501"/>
      <c r="FF210" s="501"/>
      <c r="FG210" s="501"/>
      <c r="FH210" s="501"/>
      <c r="FI210" s="501"/>
    </row>
    <row r="211" spans="1:165" ht="25.9" customHeight="1" x14ac:dyDescent="0.35">
      <c r="A211" s="1094"/>
      <c r="B211" s="1095" t="s">
        <v>1206</v>
      </c>
      <c r="C211" s="1125" t="s">
        <v>1183</v>
      </c>
      <c r="D211" s="1096">
        <v>350</v>
      </c>
      <c r="E211" s="1090">
        <v>208</v>
      </c>
      <c r="F211" s="1096"/>
      <c r="G211" s="1096"/>
      <c r="H211" s="1096"/>
      <c r="I211" s="1096">
        <v>0.49</v>
      </c>
      <c r="J211" s="1097"/>
      <c r="K211" s="1096">
        <v>0.11</v>
      </c>
      <c r="L211" s="1096">
        <v>0.62</v>
      </c>
      <c r="M211" s="1097"/>
      <c r="N211" s="1096">
        <v>0.13</v>
      </c>
      <c r="O211" s="1097"/>
      <c r="P211" s="1097"/>
      <c r="Q211" s="1097"/>
      <c r="R211" s="1097"/>
      <c r="S211" s="501"/>
      <c r="T211" s="504"/>
      <c r="U211" s="504"/>
      <c r="V211" s="501"/>
      <c r="W211" s="501"/>
      <c r="X211" s="501"/>
      <c r="Y211" s="501"/>
      <c r="Z211" s="501"/>
      <c r="AA211" s="501"/>
      <c r="AB211" s="501"/>
      <c r="AC211" s="501"/>
      <c r="AD211" s="501"/>
      <c r="AE211" s="501"/>
      <c r="AF211" s="501"/>
      <c r="AG211" s="501"/>
      <c r="AH211" s="501"/>
      <c r="AI211" s="501"/>
      <c r="AJ211" s="501"/>
      <c r="AK211" s="501"/>
      <c r="AL211" s="501"/>
      <c r="AM211" s="501"/>
      <c r="AN211" s="501"/>
      <c r="AO211" s="501"/>
      <c r="AP211" s="501"/>
      <c r="AQ211" s="501"/>
      <c r="AR211" s="501"/>
      <c r="AS211" s="501"/>
      <c r="AT211" s="501"/>
      <c r="AU211" s="501"/>
      <c r="AV211" s="501"/>
      <c r="AW211" s="501"/>
      <c r="AX211" s="501"/>
      <c r="AY211" s="501"/>
      <c r="AZ211" s="501"/>
      <c r="BA211" s="501"/>
      <c r="BB211" s="501"/>
      <c r="BC211" s="501"/>
      <c r="BD211" s="501"/>
      <c r="BE211" s="501"/>
      <c r="BF211" s="501"/>
      <c r="BG211" s="501"/>
      <c r="BH211" s="501"/>
      <c r="BI211" s="501"/>
      <c r="BJ211" s="501"/>
      <c r="BK211" s="501"/>
      <c r="BL211" s="501"/>
      <c r="BM211" s="501"/>
      <c r="BN211" s="501"/>
      <c r="BO211" s="501"/>
      <c r="BP211" s="501"/>
      <c r="BQ211" s="501"/>
      <c r="BR211" s="501"/>
      <c r="BS211" s="501"/>
      <c r="BT211" s="501"/>
      <c r="BU211" s="501"/>
      <c r="BV211" s="501"/>
      <c r="BW211" s="501"/>
      <c r="BX211" s="501"/>
      <c r="BY211" s="501"/>
      <c r="BZ211" s="501"/>
      <c r="CA211" s="501"/>
      <c r="CB211" s="501"/>
      <c r="CC211" s="501"/>
      <c r="CD211" s="501"/>
      <c r="CE211" s="501"/>
      <c r="CF211" s="501"/>
      <c r="CG211" s="501"/>
      <c r="CH211" s="501"/>
      <c r="CI211" s="501"/>
      <c r="CJ211" s="501"/>
      <c r="CK211" s="501"/>
      <c r="CL211" s="501"/>
      <c r="CM211" s="501"/>
      <c r="CN211" s="501"/>
      <c r="CO211" s="501"/>
      <c r="CP211" s="501"/>
      <c r="CQ211" s="501"/>
      <c r="CR211" s="501"/>
      <c r="CS211" s="501"/>
      <c r="CT211" s="501"/>
      <c r="CU211" s="501"/>
      <c r="CV211" s="501"/>
      <c r="CW211" s="501"/>
      <c r="CX211" s="501"/>
      <c r="CY211" s="501"/>
      <c r="CZ211" s="501"/>
      <c r="DA211" s="501"/>
      <c r="DB211" s="501"/>
      <c r="DC211" s="501"/>
      <c r="DD211" s="501"/>
      <c r="DE211" s="501"/>
      <c r="DF211" s="501"/>
      <c r="DG211" s="501"/>
      <c r="DH211" s="501"/>
      <c r="DI211" s="501"/>
      <c r="DJ211" s="501"/>
      <c r="DK211" s="501"/>
      <c r="DL211" s="501"/>
      <c r="DM211" s="501"/>
      <c r="DN211" s="501"/>
      <c r="DO211" s="501"/>
      <c r="DP211" s="501"/>
      <c r="DQ211" s="501"/>
      <c r="DR211" s="501"/>
      <c r="DS211" s="501"/>
      <c r="DT211" s="501"/>
      <c r="DU211" s="501"/>
      <c r="DV211" s="501"/>
      <c r="DW211" s="501"/>
      <c r="DX211" s="501"/>
      <c r="DY211" s="501"/>
      <c r="DZ211" s="501"/>
      <c r="EA211" s="501"/>
      <c r="EB211" s="501"/>
      <c r="EC211" s="501"/>
      <c r="ED211" s="501"/>
      <c r="EE211" s="501"/>
      <c r="EF211" s="501"/>
      <c r="EG211" s="501"/>
      <c r="EH211" s="501"/>
      <c r="EI211" s="501"/>
      <c r="EJ211" s="501"/>
      <c r="EK211" s="501"/>
      <c r="EL211" s="501"/>
      <c r="EM211" s="501"/>
      <c r="EN211" s="501"/>
      <c r="EO211" s="501"/>
      <c r="EP211" s="501"/>
      <c r="EQ211" s="501"/>
      <c r="ER211" s="501"/>
      <c r="ES211" s="501"/>
      <c r="ET211" s="501"/>
      <c r="EU211" s="501"/>
      <c r="EV211" s="501"/>
      <c r="EW211" s="501"/>
      <c r="EX211" s="501"/>
      <c r="EY211" s="501"/>
      <c r="EZ211" s="501"/>
      <c r="FA211" s="501"/>
      <c r="FB211" s="501"/>
      <c r="FC211" s="501"/>
      <c r="FD211" s="501"/>
      <c r="FE211" s="501"/>
      <c r="FF211" s="501"/>
      <c r="FG211" s="501"/>
      <c r="FH211" s="501"/>
      <c r="FI211" s="501"/>
    </row>
    <row r="212" spans="1:165" ht="25.9" customHeight="1" x14ac:dyDescent="0.35">
      <c r="A212" s="1094"/>
      <c r="B212" s="1095" t="s">
        <v>1207</v>
      </c>
      <c r="C212" s="1125" t="s">
        <v>1183</v>
      </c>
      <c r="D212" s="1096">
        <v>300</v>
      </c>
      <c r="E212" s="1090">
        <v>209</v>
      </c>
      <c r="F212" s="1096"/>
      <c r="G212" s="1096"/>
      <c r="H212" s="1096"/>
      <c r="I212" s="1096">
        <v>0.5</v>
      </c>
      <c r="J212" s="1097"/>
      <c r="K212" s="1096">
        <v>0.13700000000000001</v>
      </c>
      <c r="L212" s="1096">
        <v>0.52</v>
      </c>
      <c r="M212" s="1097"/>
      <c r="N212" s="1096">
        <v>7.0000000000000007E-2</v>
      </c>
      <c r="O212" s="1097"/>
      <c r="P212" s="1097"/>
      <c r="Q212" s="1097"/>
      <c r="R212" s="1097"/>
      <c r="S212" s="501"/>
      <c r="T212" s="504"/>
      <c r="U212" s="504"/>
      <c r="V212" s="501"/>
      <c r="W212" s="501"/>
      <c r="X212" s="501"/>
      <c r="Y212" s="501"/>
      <c r="Z212" s="501"/>
      <c r="AA212" s="501"/>
      <c r="AB212" s="501"/>
      <c r="AC212" s="501"/>
      <c r="AD212" s="501"/>
      <c r="AE212" s="501"/>
      <c r="AF212" s="501"/>
      <c r="AG212" s="501"/>
      <c r="AH212" s="501"/>
      <c r="AI212" s="501"/>
      <c r="AJ212" s="501"/>
      <c r="AK212" s="501"/>
      <c r="AL212" s="501"/>
      <c r="AM212" s="501"/>
      <c r="AN212" s="501"/>
      <c r="AO212" s="501"/>
      <c r="AP212" s="501"/>
      <c r="AQ212" s="501"/>
      <c r="AR212" s="501"/>
      <c r="AS212" s="501"/>
      <c r="AT212" s="501"/>
      <c r="AU212" s="501"/>
      <c r="AV212" s="501"/>
      <c r="AW212" s="501"/>
      <c r="AX212" s="501"/>
      <c r="AY212" s="501"/>
      <c r="AZ212" s="501"/>
      <c r="BA212" s="501"/>
      <c r="BB212" s="501"/>
      <c r="BC212" s="501"/>
      <c r="BD212" s="501"/>
      <c r="BE212" s="501"/>
      <c r="BF212" s="501"/>
      <c r="BG212" s="501"/>
      <c r="BH212" s="501"/>
      <c r="BI212" s="501"/>
      <c r="BJ212" s="501"/>
      <c r="BK212" s="501"/>
      <c r="BL212" s="501"/>
      <c r="BM212" s="501"/>
      <c r="BN212" s="501"/>
      <c r="BO212" s="501"/>
      <c r="BP212" s="501"/>
      <c r="BQ212" s="501"/>
      <c r="BR212" s="501"/>
      <c r="BS212" s="501"/>
      <c r="BT212" s="501"/>
      <c r="BU212" s="501"/>
      <c r="BV212" s="501"/>
      <c r="BW212" s="501"/>
      <c r="BX212" s="501"/>
      <c r="BY212" s="501"/>
      <c r="BZ212" s="501"/>
      <c r="CA212" s="501"/>
      <c r="CB212" s="501"/>
      <c r="CC212" s="501"/>
      <c r="CD212" s="501"/>
      <c r="CE212" s="501"/>
      <c r="CF212" s="501"/>
      <c r="CG212" s="501"/>
      <c r="CH212" s="501"/>
      <c r="CI212" s="501"/>
      <c r="CJ212" s="501"/>
      <c r="CK212" s="501"/>
      <c r="CL212" s="501"/>
      <c r="CM212" s="501"/>
      <c r="CN212" s="501"/>
      <c r="CO212" s="501"/>
      <c r="CP212" s="501"/>
      <c r="CQ212" s="501"/>
      <c r="CR212" s="501"/>
      <c r="CS212" s="501"/>
      <c r="CT212" s="501"/>
      <c r="CU212" s="501"/>
      <c r="CV212" s="501"/>
      <c r="CW212" s="501"/>
      <c r="CX212" s="501"/>
      <c r="CY212" s="501"/>
      <c r="CZ212" s="501"/>
      <c r="DA212" s="501"/>
      <c r="DB212" s="501"/>
      <c r="DC212" s="501"/>
      <c r="DD212" s="501"/>
      <c r="DE212" s="501"/>
      <c r="DF212" s="501"/>
      <c r="DG212" s="501"/>
      <c r="DH212" s="501"/>
      <c r="DI212" s="501"/>
      <c r="DJ212" s="501"/>
      <c r="DK212" s="501"/>
      <c r="DL212" s="501"/>
      <c r="DM212" s="501"/>
      <c r="DN212" s="501"/>
      <c r="DO212" s="501"/>
      <c r="DP212" s="501"/>
      <c r="DQ212" s="501"/>
      <c r="DR212" s="501"/>
      <c r="DS212" s="501"/>
      <c r="DT212" s="501"/>
      <c r="DU212" s="501"/>
      <c r="DV212" s="501"/>
      <c r="DW212" s="501"/>
      <c r="DX212" s="501"/>
      <c r="DY212" s="501"/>
      <c r="DZ212" s="501"/>
      <c r="EA212" s="501"/>
      <c r="EB212" s="501"/>
      <c r="EC212" s="501"/>
      <c r="ED212" s="501"/>
      <c r="EE212" s="501"/>
      <c r="EF212" s="501"/>
      <c r="EG212" s="501"/>
      <c r="EH212" s="501"/>
      <c r="EI212" s="501"/>
      <c r="EJ212" s="501"/>
      <c r="EK212" s="501"/>
      <c r="EL212" s="501"/>
      <c r="EM212" s="501"/>
      <c r="EN212" s="501"/>
      <c r="EO212" s="501"/>
      <c r="EP212" s="501"/>
      <c r="EQ212" s="501"/>
      <c r="ER212" s="501"/>
      <c r="ES212" s="501"/>
      <c r="ET212" s="501"/>
      <c r="EU212" s="501"/>
      <c r="EV212" s="501"/>
      <c r="EW212" s="501"/>
      <c r="EX212" s="501"/>
      <c r="EY212" s="501"/>
      <c r="EZ212" s="501"/>
      <c r="FA212" s="501"/>
      <c r="FB212" s="501"/>
      <c r="FC212" s="501"/>
      <c r="FD212" s="501"/>
      <c r="FE212" s="501"/>
      <c r="FF212" s="501"/>
      <c r="FG212" s="501"/>
      <c r="FH212" s="501"/>
      <c r="FI212" s="501"/>
    </row>
    <row r="213" spans="1:165" ht="25.9" customHeight="1" x14ac:dyDescent="0.35">
      <c r="A213" s="1094"/>
      <c r="B213" s="1095" t="s">
        <v>1208</v>
      </c>
      <c r="C213" s="1125" t="s">
        <v>1183</v>
      </c>
      <c r="D213" s="1096">
        <v>200</v>
      </c>
      <c r="E213" s="1090">
        <v>210</v>
      </c>
      <c r="F213" s="1096"/>
      <c r="G213" s="1096"/>
      <c r="H213" s="1096"/>
      <c r="I213" s="1096">
        <v>0.5</v>
      </c>
      <c r="J213" s="1097"/>
      <c r="K213" s="1096">
        <v>0.13700000000000001</v>
      </c>
      <c r="L213" s="1096">
        <v>0.52</v>
      </c>
      <c r="M213" s="1097"/>
      <c r="N213" s="1096">
        <v>7.0000000000000007E-2</v>
      </c>
      <c r="O213" s="1097"/>
      <c r="P213" s="1097"/>
      <c r="Q213" s="1097"/>
      <c r="R213" s="1097"/>
      <c r="S213" s="501"/>
      <c r="T213" s="504"/>
      <c r="U213" s="504"/>
      <c r="V213" s="501"/>
      <c r="W213" s="501"/>
      <c r="X213" s="501"/>
      <c r="Y213" s="501"/>
      <c r="Z213" s="501"/>
      <c r="AA213" s="501"/>
      <c r="AB213" s="501"/>
      <c r="AC213" s="501"/>
      <c r="AD213" s="501"/>
      <c r="AE213" s="501"/>
      <c r="AF213" s="501"/>
      <c r="AG213" s="501"/>
      <c r="AH213" s="501"/>
      <c r="AI213" s="501"/>
      <c r="AJ213" s="501"/>
      <c r="AK213" s="501"/>
      <c r="AL213" s="501"/>
      <c r="AM213" s="501"/>
      <c r="AN213" s="501"/>
      <c r="AO213" s="501"/>
      <c r="AP213" s="501"/>
      <c r="AQ213" s="501"/>
      <c r="AR213" s="501"/>
      <c r="AS213" s="501"/>
      <c r="AT213" s="501"/>
      <c r="AU213" s="501"/>
      <c r="AV213" s="501"/>
      <c r="AW213" s="501"/>
      <c r="AX213" s="501"/>
      <c r="AY213" s="501"/>
      <c r="AZ213" s="501"/>
      <c r="BA213" s="501"/>
      <c r="BB213" s="501"/>
      <c r="BC213" s="501"/>
      <c r="BD213" s="501"/>
      <c r="BE213" s="501"/>
      <c r="BF213" s="501"/>
      <c r="BG213" s="501"/>
      <c r="BH213" s="501"/>
      <c r="BI213" s="501"/>
      <c r="BJ213" s="501"/>
      <c r="BK213" s="501"/>
      <c r="BL213" s="501"/>
      <c r="BM213" s="501"/>
      <c r="BN213" s="501"/>
      <c r="BO213" s="501"/>
      <c r="BP213" s="501"/>
      <c r="BQ213" s="501"/>
      <c r="BR213" s="501"/>
      <c r="BS213" s="501"/>
      <c r="BT213" s="501"/>
      <c r="BU213" s="501"/>
      <c r="BV213" s="501"/>
      <c r="BW213" s="501"/>
      <c r="BX213" s="501"/>
      <c r="BY213" s="501"/>
      <c r="BZ213" s="501"/>
      <c r="CA213" s="501"/>
      <c r="CB213" s="501"/>
      <c r="CC213" s="501"/>
      <c r="CD213" s="501"/>
      <c r="CE213" s="501"/>
      <c r="CF213" s="501"/>
      <c r="CG213" s="501"/>
      <c r="CH213" s="501"/>
      <c r="CI213" s="501"/>
      <c r="CJ213" s="501"/>
      <c r="CK213" s="501"/>
      <c r="CL213" s="501"/>
      <c r="CM213" s="501"/>
      <c r="CN213" s="501"/>
      <c r="CO213" s="501"/>
      <c r="CP213" s="501"/>
      <c r="CQ213" s="501"/>
      <c r="CR213" s="501"/>
      <c r="CS213" s="501"/>
      <c r="CT213" s="501"/>
      <c r="CU213" s="501"/>
      <c r="CV213" s="501"/>
      <c r="CW213" s="501"/>
      <c r="CX213" s="501"/>
      <c r="CY213" s="501"/>
      <c r="CZ213" s="501"/>
      <c r="DA213" s="501"/>
      <c r="DB213" s="501"/>
      <c r="DC213" s="501"/>
      <c r="DD213" s="501"/>
      <c r="DE213" s="501"/>
      <c r="DF213" s="501"/>
      <c r="DG213" s="501"/>
      <c r="DH213" s="501"/>
      <c r="DI213" s="501"/>
      <c r="DJ213" s="501"/>
      <c r="DK213" s="501"/>
      <c r="DL213" s="501"/>
      <c r="DM213" s="501"/>
      <c r="DN213" s="501"/>
      <c r="DO213" s="501"/>
      <c r="DP213" s="501"/>
      <c r="DQ213" s="501"/>
      <c r="DR213" s="501"/>
      <c r="DS213" s="501"/>
      <c r="DT213" s="501"/>
      <c r="DU213" s="501"/>
      <c r="DV213" s="501"/>
      <c r="DW213" s="501"/>
      <c r="DX213" s="501"/>
      <c r="DY213" s="501"/>
      <c r="DZ213" s="501"/>
      <c r="EA213" s="501"/>
      <c r="EB213" s="501"/>
      <c r="EC213" s="501"/>
      <c r="ED213" s="501"/>
      <c r="EE213" s="501"/>
      <c r="EF213" s="501"/>
      <c r="EG213" s="501"/>
      <c r="EH213" s="501"/>
      <c r="EI213" s="501"/>
      <c r="EJ213" s="501"/>
      <c r="EK213" s="501"/>
      <c r="EL213" s="501"/>
      <c r="EM213" s="501"/>
      <c r="EN213" s="501"/>
      <c r="EO213" s="501"/>
      <c r="EP213" s="501"/>
      <c r="EQ213" s="501"/>
      <c r="ER213" s="501"/>
      <c r="ES213" s="501"/>
      <c r="ET213" s="501"/>
      <c r="EU213" s="501"/>
      <c r="EV213" s="501"/>
      <c r="EW213" s="501"/>
      <c r="EX213" s="501"/>
      <c r="EY213" s="501"/>
      <c r="EZ213" s="501"/>
      <c r="FA213" s="501"/>
      <c r="FB213" s="501"/>
      <c r="FC213" s="501"/>
      <c r="FD213" s="501"/>
      <c r="FE213" s="501"/>
      <c r="FF213" s="501"/>
      <c r="FG213" s="501"/>
      <c r="FH213" s="501"/>
      <c r="FI213" s="501"/>
    </row>
    <row r="214" spans="1:165" ht="25.9" customHeight="1" x14ac:dyDescent="0.35">
      <c r="A214" s="1094"/>
      <c r="B214" s="1095" t="s">
        <v>1209</v>
      </c>
      <c r="C214" s="1125" t="s">
        <v>1183</v>
      </c>
      <c r="D214" s="1096">
        <v>9</v>
      </c>
      <c r="E214" s="1090">
        <v>211</v>
      </c>
      <c r="F214" s="1096"/>
      <c r="G214" s="1096"/>
      <c r="H214" s="1096"/>
      <c r="I214" s="1096">
        <v>3.05</v>
      </c>
      <c r="J214" s="1097"/>
      <c r="K214" s="1096">
        <v>1.53</v>
      </c>
      <c r="L214" s="1096">
        <v>0.67</v>
      </c>
      <c r="M214" s="1097"/>
      <c r="N214" s="1096">
        <v>0.34</v>
      </c>
      <c r="O214" s="1097"/>
      <c r="P214" s="1097"/>
      <c r="Q214" s="1097"/>
      <c r="R214" s="1097"/>
      <c r="S214" s="501"/>
      <c r="T214" s="504"/>
      <c r="U214" s="504"/>
      <c r="V214" s="501"/>
      <c r="W214" s="501"/>
      <c r="X214" s="501"/>
      <c r="Y214" s="501"/>
      <c r="Z214" s="501"/>
      <c r="AA214" s="501"/>
      <c r="AB214" s="501"/>
      <c r="AC214" s="501"/>
      <c r="AD214" s="501"/>
      <c r="AE214" s="501"/>
      <c r="AF214" s="501"/>
      <c r="AG214" s="501"/>
      <c r="AH214" s="501"/>
      <c r="AI214" s="501"/>
      <c r="AJ214" s="501"/>
      <c r="AK214" s="501"/>
      <c r="AL214" s="501"/>
      <c r="AM214" s="501"/>
      <c r="AN214" s="501"/>
      <c r="AO214" s="501"/>
      <c r="AP214" s="501"/>
      <c r="AQ214" s="501"/>
      <c r="AR214" s="501"/>
      <c r="AS214" s="501"/>
      <c r="AT214" s="501"/>
      <c r="AU214" s="501"/>
      <c r="AV214" s="501"/>
      <c r="AW214" s="501"/>
      <c r="AX214" s="501"/>
      <c r="AY214" s="501"/>
      <c r="AZ214" s="501"/>
      <c r="BA214" s="501"/>
      <c r="BB214" s="501"/>
      <c r="BC214" s="501"/>
      <c r="BD214" s="501"/>
      <c r="BE214" s="501"/>
      <c r="BF214" s="501"/>
      <c r="BG214" s="501"/>
      <c r="BH214" s="501"/>
      <c r="BI214" s="501"/>
      <c r="BJ214" s="501"/>
      <c r="BK214" s="501"/>
      <c r="BL214" s="501"/>
      <c r="BM214" s="501"/>
      <c r="BN214" s="501"/>
      <c r="BO214" s="501"/>
      <c r="BP214" s="501"/>
      <c r="BQ214" s="501"/>
      <c r="BR214" s="501"/>
      <c r="BS214" s="501"/>
      <c r="BT214" s="501"/>
      <c r="BU214" s="501"/>
      <c r="BV214" s="501"/>
      <c r="BW214" s="501"/>
      <c r="BX214" s="501"/>
      <c r="BY214" s="501"/>
      <c r="BZ214" s="501"/>
      <c r="CA214" s="501"/>
      <c r="CB214" s="501"/>
      <c r="CC214" s="501"/>
      <c r="CD214" s="501"/>
      <c r="CE214" s="501"/>
      <c r="CF214" s="501"/>
      <c r="CG214" s="501"/>
      <c r="CH214" s="501"/>
      <c r="CI214" s="501"/>
      <c r="CJ214" s="501"/>
      <c r="CK214" s="501"/>
      <c r="CL214" s="501"/>
      <c r="CM214" s="501"/>
      <c r="CN214" s="501"/>
      <c r="CO214" s="501"/>
      <c r="CP214" s="501"/>
      <c r="CQ214" s="501"/>
      <c r="CR214" s="501"/>
      <c r="CS214" s="501"/>
      <c r="CT214" s="501"/>
      <c r="CU214" s="501"/>
      <c r="CV214" s="501"/>
      <c r="CW214" s="501"/>
      <c r="CX214" s="501"/>
      <c r="CY214" s="501"/>
      <c r="CZ214" s="501"/>
      <c r="DA214" s="501"/>
      <c r="DB214" s="501"/>
      <c r="DC214" s="501"/>
      <c r="DD214" s="501"/>
      <c r="DE214" s="501"/>
      <c r="DF214" s="501"/>
      <c r="DG214" s="501"/>
      <c r="DH214" s="501"/>
      <c r="DI214" s="501"/>
      <c r="DJ214" s="501"/>
      <c r="DK214" s="501"/>
      <c r="DL214" s="501"/>
      <c r="DM214" s="501"/>
      <c r="DN214" s="501"/>
      <c r="DO214" s="501"/>
      <c r="DP214" s="501"/>
      <c r="DQ214" s="501"/>
      <c r="DR214" s="501"/>
      <c r="DS214" s="501"/>
      <c r="DT214" s="501"/>
      <c r="DU214" s="501"/>
      <c r="DV214" s="501"/>
      <c r="DW214" s="501"/>
      <c r="DX214" s="501"/>
      <c r="DY214" s="501"/>
      <c r="DZ214" s="501"/>
      <c r="EA214" s="501"/>
      <c r="EB214" s="501"/>
      <c r="EC214" s="501"/>
      <c r="ED214" s="501"/>
      <c r="EE214" s="501"/>
      <c r="EF214" s="501"/>
      <c r="EG214" s="501"/>
      <c r="EH214" s="501"/>
      <c r="EI214" s="501"/>
      <c r="EJ214" s="501"/>
      <c r="EK214" s="501"/>
      <c r="EL214" s="501"/>
      <c r="EM214" s="501"/>
      <c r="EN214" s="501"/>
      <c r="EO214" s="501"/>
      <c r="EP214" s="501"/>
      <c r="EQ214" s="501"/>
      <c r="ER214" s="501"/>
      <c r="ES214" s="501"/>
      <c r="ET214" s="501"/>
      <c r="EU214" s="501"/>
      <c r="EV214" s="501"/>
      <c r="EW214" s="501"/>
      <c r="EX214" s="501"/>
      <c r="EY214" s="501"/>
      <c r="EZ214" s="501"/>
      <c r="FA214" s="501"/>
      <c r="FB214" s="501"/>
      <c r="FC214" s="501"/>
      <c r="FD214" s="501"/>
      <c r="FE214" s="501"/>
      <c r="FF214" s="501"/>
      <c r="FG214" s="501"/>
      <c r="FH214" s="501"/>
      <c r="FI214" s="501"/>
    </row>
    <row r="215" spans="1:165" ht="25.9" customHeight="1" x14ac:dyDescent="0.35">
      <c r="A215" s="1094"/>
      <c r="B215" s="1095" t="s">
        <v>1210</v>
      </c>
      <c r="C215" s="1125" t="s">
        <v>1183</v>
      </c>
      <c r="D215" s="1096">
        <v>15</v>
      </c>
      <c r="E215" s="1090">
        <v>212</v>
      </c>
      <c r="F215" s="1096"/>
      <c r="G215" s="1096"/>
      <c r="H215" s="1096"/>
      <c r="I215" s="1096">
        <v>5</v>
      </c>
      <c r="J215" s="1097"/>
      <c r="K215" s="1096">
        <v>1.77</v>
      </c>
      <c r="L215" s="1096">
        <v>0.93</v>
      </c>
      <c r="M215" s="1097"/>
      <c r="N215" s="1096">
        <v>0.3</v>
      </c>
      <c r="O215" s="1097"/>
      <c r="P215" s="1097"/>
      <c r="Q215" s="1097"/>
      <c r="R215" s="1097"/>
      <c r="S215" s="501"/>
      <c r="T215" s="504"/>
      <c r="U215" s="504"/>
      <c r="V215" s="501"/>
      <c r="W215" s="501"/>
      <c r="X215" s="501"/>
      <c r="Y215" s="501"/>
      <c r="Z215" s="501"/>
      <c r="AA215" s="501"/>
      <c r="AB215" s="501"/>
      <c r="AC215" s="501"/>
      <c r="AD215" s="501"/>
      <c r="AE215" s="501"/>
      <c r="AF215" s="501"/>
      <c r="AG215" s="501"/>
      <c r="AH215" s="501"/>
      <c r="AI215" s="501"/>
      <c r="AJ215" s="501"/>
      <c r="AK215" s="501"/>
      <c r="AL215" s="501"/>
      <c r="AM215" s="501"/>
      <c r="AN215" s="501"/>
      <c r="AO215" s="501"/>
      <c r="AP215" s="501"/>
      <c r="AQ215" s="501"/>
      <c r="AR215" s="501"/>
      <c r="AS215" s="501"/>
      <c r="AT215" s="501"/>
      <c r="AU215" s="501"/>
      <c r="AV215" s="501"/>
      <c r="AW215" s="501"/>
      <c r="AX215" s="501"/>
      <c r="AY215" s="501"/>
      <c r="AZ215" s="501"/>
      <c r="BA215" s="501"/>
      <c r="BB215" s="501"/>
      <c r="BC215" s="501"/>
      <c r="BD215" s="501"/>
      <c r="BE215" s="501"/>
      <c r="BF215" s="501"/>
      <c r="BG215" s="501"/>
      <c r="BH215" s="501"/>
      <c r="BI215" s="501"/>
      <c r="BJ215" s="501"/>
      <c r="BK215" s="501"/>
      <c r="BL215" s="501"/>
      <c r="BM215" s="501"/>
      <c r="BN215" s="501"/>
      <c r="BO215" s="501"/>
      <c r="BP215" s="501"/>
      <c r="BQ215" s="501"/>
      <c r="BR215" s="501"/>
      <c r="BS215" s="501"/>
      <c r="BT215" s="501"/>
      <c r="BU215" s="501"/>
      <c r="BV215" s="501"/>
      <c r="BW215" s="501"/>
      <c r="BX215" s="501"/>
      <c r="BY215" s="501"/>
      <c r="BZ215" s="501"/>
      <c r="CA215" s="501"/>
      <c r="CB215" s="501"/>
      <c r="CC215" s="501"/>
      <c r="CD215" s="501"/>
      <c r="CE215" s="501"/>
      <c r="CF215" s="501"/>
      <c r="CG215" s="501"/>
      <c r="CH215" s="501"/>
      <c r="CI215" s="501"/>
      <c r="CJ215" s="501"/>
      <c r="CK215" s="501"/>
      <c r="CL215" s="501"/>
      <c r="CM215" s="501"/>
      <c r="CN215" s="501"/>
      <c r="CO215" s="501"/>
      <c r="CP215" s="501"/>
      <c r="CQ215" s="501"/>
      <c r="CR215" s="501"/>
      <c r="CS215" s="501"/>
      <c r="CT215" s="501"/>
      <c r="CU215" s="501"/>
      <c r="CV215" s="501"/>
      <c r="CW215" s="501"/>
      <c r="CX215" s="501"/>
      <c r="CY215" s="501"/>
      <c r="CZ215" s="501"/>
      <c r="DA215" s="501"/>
      <c r="DB215" s="501"/>
      <c r="DC215" s="501"/>
      <c r="DD215" s="501"/>
      <c r="DE215" s="501"/>
      <c r="DF215" s="501"/>
      <c r="DG215" s="501"/>
      <c r="DH215" s="501"/>
      <c r="DI215" s="501"/>
      <c r="DJ215" s="501"/>
      <c r="DK215" s="501"/>
      <c r="DL215" s="501"/>
      <c r="DM215" s="501"/>
      <c r="DN215" s="501"/>
      <c r="DO215" s="501"/>
      <c r="DP215" s="501"/>
      <c r="DQ215" s="501"/>
      <c r="DR215" s="501"/>
      <c r="DS215" s="501"/>
      <c r="DT215" s="501"/>
      <c r="DU215" s="501"/>
      <c r="DV215" s="501"/>
      <c r="DW215" s="501"/>
      <c r="DX215" s="501"/>
      <c r="DY215" s="501"/>
      <c r="DZ215" s="501"/>
      <c r="EA215" s="501"/>
      <c r="EB215" s="501"/>
      <c r="EC215" s="501"/>
      <c r="ED215" s="501"/>
      <c r="EE215" s="501"/>
      <c r="EF215" s="501"/>
      <c r="EG215" s="501"/>
      <c r="EH215" s="501"/>
      <c r="EI215" s="501"/>
      <c r="EJ215" s="501"/>
      <c r="EK215" s="501"/>
      <c r="EL215" s="501"/>
      <c r="EM215" s="501"/>
      <c r="EN215" s="501"/>
      <c r="EO215" s="501"/>
      <c r="EP215" s="501"/>
      <c r="EQ215" s="501"/>
      <c r="ER215" s="501"/>
      <c r="ES215" s="501"/>
      <c r="ET215" s="501"/>
      <c r="EU215" s="501"/>
      <c r="EV215" s="501"/>
      <c r="EW215" s="501"/>
      <c r="EX215" s="501"/>
      <c r="EY215" s="501"/>
      <c r="EZ215" s="501"/>
      <c r="FA215" s="501"/>
      <c r="FB215" s="501"/>
      <c r="FC215" s="501"/>
      <c r="FD215" s="501"/>
      <c r="FE215" s="501"/>
      <c r="FF215" s="501"/>
      <c r="FG215" s="501"/>
      <c r="FH215" s="501"/>
      <c r="FI215" s="501"/>
    </row>
    <row r="216" spans="1:165" ht="25.9" customHeight="1" x14ac:dyDescent="0.35">
      <c r="A216" s="1094"/>
      <c r="B216" s="1095" t="s">
        <v>1211</v>
      </c>
      <c r="C216" s="1125" t="s">
        <v>1183</v>
      </c>
      <c r="D216" s="1096">
        <v>12</v>
      </c>
      <c r="E216" s="1090">
        <v>213</v>
      </c>
      <c r="F216" s="1096"/>
      <c r="G216" s="1096"/>
      <c r="H216" s="1096"/>
      <c r="I216" s="1096">
        <v>3.23</v>
      </c>
      <c r="J216" s="1097"/>
      <c r="K216" s="1096">
        <v>1.81</v>
      </c>
      <c r="L216" s="1096">
        <v>0.65</v>
      </c>
      <c r="M216" s="1097"/>
      <c r="N216" s="1096">
        <v>0.35</v>
      </c>
      <c r="O216" s="1097"/>
      <c r="P216" s="1097"/>
      <c r="Q216" s="1097"/>
      <c r="R216" s="1097"/>
      <c r="S216" s="501"/>
      <c r="T216" s="504"/>
      <c r="U216" s="504"/>
      <c r="V216" s="501"/>
      <c r="W216" s="501"/>
      <c r="X216" s="501"/>
      <c r="Y216" s="501"/>
      <c r="Z216" s="501"/>
      <c r="AA216" s="501"/>
      <c r="AB216" s="501"/>
      <c r="AC216" s="501"/>
      <c r="AD216" s="501"/>
      <c r="AE216" s="501"/>
      <c r="AF216" s="501"/>
      <c r="AG216" s="501"/>
      <c r="AH216" s="501"/>
      <c r="AI216" s="501"/>
      <c r="AJ216" s="501"/>
      <c r="AK216" s="501"/>
      <c r="AL216" s="501"/>
      <c r="AM216" s="501"/>
      <c r="AN216" s="501"/>
      <c r="AO216" s="501"/>
      <c r="AP216" s="501"/>
      <c r="AQ216" s="501"/>
      <c r="AR216" s="501"/>
      <c r="AS216" s="501"/>
      <c r="AT216" s="501"/>
      <c r="AU216" s="501"/>
      <c r="AV216" s="501"/>
      <c r="AW216" s="501"/>
      <c r="AX216" s="501"/>
      <c r="AY216" s="501"/>
      <c r="AZ216" s="501"/>
      <c r="BA216" s="501"/>
      <c r="BB216" s="501"/>
      <c r="BC216" s="501"/>
      <c r="BD216" s="501"/>
      <c r="BE216" s="501"/>
      <c r="BF216" s="501"/>
      <c r="BG216" s="501"/>
      <c r="BH216" s="501"/>
      <c r="BI216" s="501"/>
      <c r="BJ216" s="501"/>
      <c r="BK216" s="501"/>
      <c r="BL216" s="501"/>
      <c r="BM216" s="501"/>
      <c r="BN216" s="501"/>
      <c r="BO216" s="501"/>
      <c r="BP216" s="501"/>
      <c r="BQ216" s="501"/>
      <c r="BR216" s="501"/>
      <c r="BS216" s="501"/>
      <c r="BT216" s="501"/>
      <c r="BU216" s="501"/>
      <c r="BV216" s="501"/>
      <c r="BW216" s="501"/>
      <c r="BX216" s="501"/>
      <c r="BY216" s="501"/>
      <c r="BZ216" s="501"/>
      <c r="CA216" s="501"/>
      <c r="CB216" s="501"/>
      <c r="CC216" s="501"/>
      <c r="CD216" s="501"/>
      <c r="CE216" s="501"/>
      <c r="CF216" s="501"/>
      <c r="CG216" s="501"/>
      <c r="CH216" s="501"/>
      <c r="CI216" s="501"/>
      <c r="CJ216" s="501"/>
      <c r="CK216" s="501"/>
      <c r="CL216" s="501"/>
      <c r="CM216" s="501"/>
      <c r="CN216" s="501"/>
      <c r="CO216" s="501"/>
      <c r="CP216" s="501"/>
      <c r="CQ216" s="501"/>
      <c r="CR216" s="501"/>
      <c r="CS216" s="501"/>
      <c r="CT216" s="501"/>
      <c r="CU216" s="501"/>
      <c r="CV216" s="501"/>
      <c r="CW216" s="501"/>
      <c r="CX216" s="501"/>
      <c r="CY216" s="501"/>
      <c r="CZ216" s="501"/>
      <c r="DA216" s="501"/>
      <c r="DB216" s="501"/>
      <c r="DC216" s="501"/>
      <c r="DD216" s="501"/>
      <c r="DE216" s="501"/>
      <c r="DF216" s="501"/>
      <c r="DG216" s="501"/>
      <c r="DH216" s="501"/>
      <c r="DI216" s="501"/>
      <c r="DJ216" s="501"/>
      <c r="DK216" s="501"/>
      <c r="DL216" s="501"/>
      <c r="DM216" s="501"/>
      <c r="DN216" s="501"/>
      <c r="DO216" s="501"/>
      <c r="DP216" s="501"/>
      <c r="DQ216" s="501"/>
      <c r="DR216" s="501"/>
      <c r="DS216" s="501"/>
      <c r="DT216" s="501"/>
      <c r="DU216" s="501"/>
      <c r="DV216" s="501"/>
      <c r="DW216" s="501"/>
      <c r="DX216" s="501"/>
      <c r="DY216" s="501"/>
      <c r="DZ216" s="501"/>
      <c r="EA216" s="501"/>
      <c r="EB216" s="501"/>
      <c r="EC216" s="501"/>
      <c r="ED216" s="501"/>
      <c r="EE216" s="501"/>
      <c r="EF216" s="501"/>
      <c r="EG216" s="501"/>
      <c r="EH216" s="501"/>
      <c r="EI216" s="501"/>
      <c r="EJ216" s="501"/>
      <c r="EK216" s="501"/>
      <c r="EL216" s="501"/>
      <c r="EM216" s="501"/>
      <c r="EN216" s="501"/>
      <c r="EO216" s="501"/>
      <c r="EP216" s="501"/>
      <c r="EQ216" s="501"/>
      <c r="ER216" s="501"/>
      <c r="ES216" s="501"/>
      <c r="ET216" s="501"/>
      <c r="EU216" s="501"/>
      <c r="EV216" s="501"/>
      <c r="EW216" s="501"/>
      <c r="EX216" s="501"/>
      <c r="EY216" s="501"/>
      <c r="EZ216" s="501"/>
      <c r="FA216" s="501"/>
      <c r="FB216" s="501"/>
      <c r="FC216" s="501"/>
      <c r="FD216" s="501"/>
      <c r="FE216" s="501"/>
      <c r="FF216" s="501"/>
      <c r="FG216" s="501"/>
      <c r="FH216" s="501"/>
      <c r="FI216" s="501"/>
    </row>
    <row r="217" spans="1:165" ht="25.9" customHeight="1" x14ac:dyDescent="0.35">
      <c r="A217" s="1094"/>
      <c r="B217" s="1095" t="s">
        <v>1212</v>
      </c>
      <c r="C217" s="1125" t="s">
        <v>1183</v>
      </c>
      <c r="D217" s="1096">
        <v>150</v>
      </c>
      <c r="E217" s="1090">
        <v>214</v>
      </c>
      <c r="F217" s="1096"/>
      <c r="G217" s="1096"/>
      <c r="H217" s="1096"/>
      <c r="I217" s="1096">
        <v>0.41</v>
      </c>
      <c r="J217" s="1097"/>
      <c r="K217" s="1096">
        <v>0.12</v>
      </c>
      <c r="L217" s="1096">
        <v>0.77</v>
      </c>
      <c r="M217" s="1097"/>
      <c r="N217" s="1096">
        <v>0.08</v>
      </c>
      <c r="O217" s="1097"/>
      <c r="P217" s="1097"/>
      <c r="Q217" s="1097"/>
      <c r="R217" s="1097"/>
      <c r="S217" s="501"/>
      <c r="T217" s="504"/>
      <c r="U217" s="504"/>
      <c r="V217" s="501"/>
      <c r="W217" s="501"/>
      <c r="X217" s="501"/>
      <c r="Y217" s="501"/>
      <c r="Z217" s="501"/>
      <c r="AA217" s="501"/>
      <c r="AB217" s="501"/>
      <c r="AC217" s="501"/>
      <c r="AD217" s="501"/>
      <c r="AE217" s="501"/>
      <c r="AF217" s="501"/>
      <c r="AG217" s="501"/>
      <c r="AH217" s="501"/>
      <c r="AI217" s="501"/>
      <c r="AJ217" s="501"/>
      <c r="AK217" s="501"/>
      <c r="AL217" s="501"/>
      <c r="AM217" s="501"/>
      <c r="AN217" s="501"/>
      <c r="AO217" s="501"/>
      <c r="AP217" s="501"/>
      <c r="AQ217" s="501"/>
      <c r="AR217" s="501"/>
      <c r="AS217" s="501"/>
      <c r="AT217" s="501"/>
      <c r="AU217" s="501"/>
      <c r="AV217" s="501"/>
      <c r="AW217" s="501"/>
      <c r="AX217" s="501"/>
      <c r="AY217" s="501"/>
      <c r="AZ217" s="501"/>
      <c r="BA217" s="501"/>
      <c r="BB217" s="501"/>
      <c r="BC217" s="501"/>
      <c r="BD217" s="501"/>
      <c r="BE217" s="501"/>
      <c r="BF217" s="501"/>
      <c r="BG217" s="501"/>
      <c r="BH217" s="501"/>
      <c r="BI217" s="501"/>
      <c r="BJ217" s="501"/>
      <c r="BK217" s="501"/>
      <c r="BL217" s="501"/>
      <c r="BM217" s="501"/>
      <c r="BN217" s="501"/>
      <c r="BO217" s="501"/>
      <c r="BP217" s="501"/>
      <c r="BQ217" s="501"/>
      <c r="BR217" s="501"/>
      <c r="BS217" s="501"/>
      <c r="BT217" s="501"/>
      <c r="BU217" s="501"/>
      <c r="BV217" s="501"/>
      <c r="BW217" s="501"/>
      <c r="BX217" s="501"/>
      <c r="BY217" s="501"/>
      <c r="BZ217" s="501"/>
      <c r="CA217" s="501"/>
      <c r="CB217" s="501"/>
      <c r="CC217" s="501"/>
      <c r="CD217" s="501"/>
      <c r="CE217" s="501"/>
      <c r="CF217" s="501"/>
      <c r="CG217" s="501"/>
      <c r="CH217" s="501"/>
      <c r="CI217" s="501"/>
      <c r="CJ217" s="501"/>
      <c r="CK217" s="501"/>
      <c r="CL217" s="501"/>
      <c r="CM217" s="501"/>
      <c r="CN217" s="501"/>
      <c r="CO217" s="501"/>
      <c r="CP217" s="501"/>
      <c r="CQ217" s="501"/>
      <c r="CR217" s="501"/>
      <c r="CS217" s="501"/>
      <c r="CT217" s="501"/>
      <c r="CU217" s="501"/>
      <c r="CV217" s="501"/>
      <c r="CW217" s="501"/>
      <c r="CX217" s="501"/>
      <c r="CY217" s="501"/>
      <c r="CZ217" s="501"/>
      <c r="DA217" s="501"/>
      <c r="DB217" s="501"/>
      <c r="DC217" s="501"/>
      <c r="DD217" s="501"/>
      <c r="DE217" s="501"/>
      <c r="DF217" s="501"/>
      <c r="DG217" s="501"/>
      <c r="DH217" s="501"/>
      <c r="DI217" s="501"/>
      <c r="DJ217" s="501"/>
      <c r="DK217" s="501"/>
      <c r="DL217" s="501"/>
      <c r="DM217" s="501"/>
      <c r="DN217" s="501"/>
      <c r="DO217" s="501"/>
      <c r="DP217" s="501"/>
      <c r="DQ217" s="501"/>
      <c r="DR217" s="501"/>
      <c r="DS217" s="501"/>
      <c r="DT217" s="501"/>
      <c r="DU217" s="501"/>
      <c r="DV217" s="501"/>
      <c r="DW217" s="501"/>
      <c r="DX217" s="501"/>
      <c r="DY217" s="501"/>
      <c r="DZ217" s="501"/>
      <c r="EA217" s="501"/>
      <c r="EB217" s="501"/>
      <c r="EC217" s="501"/>
      <c r="ED217" s="501"/>
      <c r="EE217" s="501"/>
      <c r="EF217" s="501"/>
      <c r="EG217" s="501"/>
      <c r="EH217" s="501"/>
      <c r="EI217" s="501"/>
      <c r="EJ217" s="501"/>
      <c r="EK217" s="501"/>
      <c r="EL217" s="501"/>
      <c r="EM217" s="501"/>
      <c r="EN217" s="501"/>
      <c r="EO217" s="501"/>
      <c r="EP217" s="501"/>
      <c r="EQ217" s="501"/>
      <c r="ER217" s="501"/>
      <c r="ES217" s="501"/>
      <c r="ET217" s="501"/>
      <c r="EU217" s="501"/>
      <c r="EV217" s="501"/>
      <c r="EW217" s="501"/>
      <c r="EX217" s="501"/>
      <c r="EY217" s="501"/>
      <c r="EZ217" s="501"/>
      <c r="FA217" s="501"/>
      <c r="FB217" s="501"/>
      <c r="FC217" s="501"/>
      <c r="FD217" s="501"/>
      <c r="FE217" s="501"/>
      <c r="FF217" s="501"/>
      <c r="FG217" s="501"/>
      <c r="FH217" s="501"/>
      <c r="FI217" s="501"/>
    </row>
    <row r="218" spans="1:165" ht="25.9" customHeight="1" x14ac:dyDescent="0.35">
      <c r="A218" s="1094"/>
      <c r="B218" s="1095" t="s">
        <v>1213</v>
      </c>
      <c r="C218" s="1125" t="s">
        <v>1183</v>
      </c>
      <c r="D218" s="1096">
        <v>300</v>
      </c>
      <c r="E218" s="1090">
        <v>215</v>
      </c>
      <c r="F218" s="1096"/>
      <c r="G218" s="1096"/>
      <c r="H218" s="1096"/>
      <c r="I218" s="1096">
        <v>0.49</v>
      </c>
      <c r="J218" s="1097"/>
      <c r="K218" s="1096">
        <v>0.14000000000000001</v>
      </c>
      <c r="L218" s="1096">
        <v>0.76</v>
      </c>
      <c r="M218" s="1097"/>
      <c r="N218" s="1096">
        <v>0.09</v>
      </c>
      <c r="O218" s="1097"/>
      <c r="P218" s="1097"/>
      <c r="Q218" s="1097"/>
      <c r="R218" s="1097"/>
      <c r="S218" s="501"/>
      <c r="T218" s="504"/>
      <c r="U218" s="504"/>
      <c r="V218" s="501"/>
      <c r="W218" s="501"/>
      <c r="X218" s="501"/>
      <c r="Y218" s="501"/>
      <c r="Z218" s="501"/>
      <c r="AA218" s="501"/>
      <c r="AB218" s="501"/>
      <c r="AC218" s="501"/>
      <c r="AD218" s="501"/>
      <c r="AE218" s="501"/>
      <c r="AF218" s="501"/>
      <c r="AG218" s="501"/>
      <c r="AH218" s="501"/>
      <c r="AI218" s="501"/>
      <c r="AJ218" s="501"/>
      <c r="AK218" s="501"/>
      <c r="AL218" s="501"/>
      <c r="AM218" s="501"/>
      <c r="AN218" s="501"/>
      <c r="AO218" s="501"/>
      <c r="AP218" s="501"/>
      <c r="AQ218" s="501"/>
      <c r="AR218" s="501"/>
      <c r="AS218" s="501"/>
      <c r="AT218" s="501"/>
      <c r="AU218" s="501"/>
      <c r="AV218" s="501"/>
      <c r="AW218" s="501"/>
      <c r="AX218" s="501"/>
      <c r="AY218" s="501"/>
      <c r="AZ218" s="501"/>
      <c r="BA218" s="501"/>
      <c r="BB218" s="501"/>
      <c r="BC218" s="501"/>
      <c r="BD218" s="501"/>
      <c r="BE218" s="501"/>
      <c r="BF218" s="501"/>
      <c r="BG218" s="501"/>
      <c r="BH218" s="501"/>
      <c r="BI218" s="501"/>
      <c r="BJ218" s="501"/>
      <c r="BK218" s="501"/>
      <c r="BL218" s="501"/>
      <c r="BM218" s="501"/>
      <c r="BN218" s="501"/>
      <c r="BO218" s="501"/>
      <c r="BP218" s="501"/>
      <c r="BQ218" s="501"/>
      <c r="BR218" s="501"/>
      <c r="BS218" s="501"/>
      <c r="BT218" s="501"/>
      <c r="BU218" s="501"/>
      <c r="BV218" s="501"/>
      <c r="BW218" s="501"/>
      <c r="BX218" s="501"/>
      <c r="BY218" s="501"/>
      <c r="BZ218" s="501"/>
      <c r="CA218" s="501"/>
      <c r="CB218" s="501"/>
      <c r="CC218" s="501"/>
      <c r="CD218" s="501"/>
      <c r="CE218" s="501"/>
      <c r="CF218" s="501"/>
      <c r="CG218" s="501"/>
      <c r="CH218" s="501"/>
      <c r="CI218" s="501"/>
      <c r="CJ218" s="501"/>
      <c r="CK218" s="501"/>
      <c r="CL218" s="501"/>
      <c r="CM218" s="501"/>
      <c r="CN218" s="501"/>
      <c r="CO218" s="501"/>
      <c r="CP218" s="501"/>
      <c r="CQ218" s="501"/>
      <c r="CR218" s="501"/>
      <c r="CS218" s="501"/>
      <c r="CT218" s="501"/>
      <c r="CU218" s="501"/>
      <c r="CV218" s="501"/>
      <c r="CW218" s="501"/>
      <c r="CX218" s="501"/>
      <c r="CY218" s="501"/>
      <c r="CZ218" s="501"/>
      <c r="DA218" s="501"/>
      <c r="DB218" s="501"/>
      <c r="DC218" s="501"/>
      <c r="DD218" s="501"/>
      <c r="DE218" s="501"/>
      <c r="DF218" s="501"/>
      <c r="DG218" s="501"/>
      <c r="DH218" s="501"/>
      <c r="DI218" s="501"/>
      <c r="DJ218" s="501"/>
      <c r="DK218" s="501"/>
      <c r="DL218" s="501"/>
      <c r="DM218" s="501"/>
      <c r="DN218" s="501"/>
      <c r="DO218" s="501"/>
      <c r="DP218" s="501"/>
      <c r="DQ218" s="501"/>
      <c r="DR218" s="501"/>
      <c r="DS218" s="501"/>
      <c r="DT218" s="501"/>
      <c r="DU218" s="501"/>
      <c r="DV218" s="501"/>
      <c r="DW218" s="501"/>
      <c r="DX218" s="501"/>
      <c r="DY218" s="501"/>
      <c r="DZ218" s="501"/>
      <c r="EA218" s="501"/>
      <c r="EB218" s="501"/>
      <c r="EC218" s="501"/>
      <c r="ED218" s="501"/>
      <c r="EE218" s="501"/>
      <c r="EF218" s="501"/>
      <c r="EG218" s="501"/>
      <c r="EH218" s="501"/>
      <c r="EI218" s="501"/>
      <c r="EJ218" s="501"/>
      <c r="EK218" s="501"/>
      <c r="EL218" s="501"/>
      <c r="EM218" s="501"/>
      <c r="EN218" s="501"/>
      <c r="EO218" s="501"/>
      <c r="EP218" s="501"/>
      <c r="EQ218" s="501"/>
      <c r="ER218" s="501"/>
      <c r="ES218" s="501"/>
      <c r="ET218" s="501"/>
      <c r="EU218" s="501"/>
      <c r="EV218" s="501"/>
      <c r="EW218" s="501"/>
      <c r="EX218" s="501"/>
      <c r="EY218" s="501"/>
      <c r="EZ218" s="501"/>
      <c r="FA218" s="501"/>
      <c r="FB218" s="501"/>
      <c r="FC218" s="501"/>
      <c r="FD218" s="501"/>
      <c r="FE218" s="501"/>
      <c r="FF218" s="501"/>
      <c r="FG218" s="501"/>
      <c r="FH218" s="501"/>
      <c r="FI218" s="501"/>
    </row>
    <row r="219" spans="1:165" ht="25.9" customHeight="1" x14ac:dyDescent="0.35">
      <c r="A219" s="1094"/>
      <c r="B219" s="1087"/>
      <c r="C219" s="1088"/>
      <c r="D219" s="1089"/>
      <c r="E219" s="1090">
        <v>216</v>
      </c>
      <c r="F219" s="1091"/>
      <c r="G219" s="1090"/>
      <c r="H219" s="1090"/>
      <c r="I219" s="1092"/>
      <c r="J219" s="1090"/>
      <c r="K219" s="1092"/>
      <c r="L219" s="1092"/>
      <c r="M219" s="1090"/>
      <c r="N219" s="1090"/>
      <c r="O219" s="1090"/>
      <c r="P219" s="1090"/>
      <c r="Q219" s="1090"/>
      <c r="R219" s="1090"/>
      <c r="S219" s="501"/>
      <c r="T219" s="504"/>
      <c r="U219" s="504"/>
      <c r="V219" s="501"/>
      <c r="W219" s="501"/>
      <c r="X219" s="501"/>
      <c r="Y219" s="501"/>
      <c r="Z219" s="501"/>
      <c r="AA219" s="501"/>
      <c r="AB219" s="501"/>
      <c r="AC219" s="501"/>
      <c r="AD219" s="501"/>
      <c r="AE219" s="501"/>
      <c r="AF219" s="501"/>
      <c r="AG219" s="501"/>
      <c r="AH219" s="501"/>
      <c r="AI219" s="501"/>
      <c r="AJ219" s="501"/>
      <c r="AK219" s="501"/>
      <c r="AL219" s="501"/>
      <c r="AM219" s="501"/>
      <c r="AN219" s="501"/>
      <c r="AO219" s="501"/>
      <c r="AP219" s="501"/>
      <c r="AQ219" s="501"/>
      <c r="AR219" s="501"/>
      <c r="AS219" s="501"/>
      <c r="AT219" s="501"/>
      <c r="AU219" s="501"/>
      <c r="AV219" s="501"/>
      <c r="AW219" s="501"/>
      <c r="AX219" s="501"/>
      <c r="AY219" s="501"/>
      <c r="AZ219" s="501"/>
      <c r="BA219" s="501"/>
      <c r="BB219" s="501"/>
      <c r="BC219" s="501"/>
      <c r="BD219" s="501"/>
      <c r="BE219" s="501"/>
      <c r="BF219" s="501"/>
      <c r="BG219" s="501"/>
      <c r="BH219" s="501"/>
      <c r="BI219" s="501"/>
      <c r="BJ219" s="501"/>
      <c r="BK219" s="501"/>
      <c r="BL219" s="501"/>
      <c r="BM219" s="501"/>
      <c r="BN219" s="501"/>
      <c r="BO219" s="501"/>
      <c r="BP219" s="501"/>
      <c r="BQ219" s="501"/>
      <c r="BR219" s="501"/>
      <c r="BS219" s="501"/>
      <c r="BT219" s="501"/>
      <c r="BU219" s="501"/>
      <c r="BV219" s="501"/>
      <c r="BW219" s="501"/>
      <c r="BX219" s="501"/>
      <c r="BY219" s="501"/>
      <c r="BZ219" s="501"/>
      <c r="CA219" s="501"/>
      <c r="CB219" s="501"/>
      <c r="CC219" s="501"/>
      <c r="CD219" s="501"/>
      <c r="CE219" s="501"/>
      <c r="CF219" s="501"/>
      <c r="CG219" s="501"/>
      <c r="CH219" s="501"/>
      <c r="CI219" s="501"/>
      <c r="CJ219" s="501"/>
      <c r="CK219" s="501"/>
      <c r="CL219" s="501"/>
      <c r="CM219" s="501"/>
      <c r="CN219" s="501"/>
      <c r="CO219" s="501"/>
      <c r="CP219" s="501"/>
      <c r="CQ219" s="501"/>
      <c r="CR219" s="501"/>
      <c r="CS219" s="501"/>
      <c r="CT219" s="501"/>
      <c r="CU219" s="501"/>
      <c r="CV219" s="501"/>
      <c r="CW219" s="501"/>
      <c r="CX219" s="501"/>
      <c r="CY219" s="501"/>
      <c r="CZ219" s="501"/>
      <c r="DA219" s="501"/>
      <c r="DB219" s="501"/>
      <c r="DC219" s="501"/>
      <c r="DD219" s="501"/>
      <c r="DE219" s="501"/>
      <c r="DF219" s="501"/>
      <c r="DG219" s="501"/>
      <c r="DH219" s="501"/>
      <c r="DI219" s="501"/>
      <c r="DJ219" s="501"/>
      <c r="DK219" s="501"/>
      <c r="DL219" s="501"/>
      <c r="DM219" s="501"/>
      <c r="DN219" s="501"/>
      <c r="DO219" s="501"/>
      <c r="DP219" s="501"/>
      <c r="DQ219" s="501"/>
      <c r="DR219" s="501"/>
      <c r="DS219" s="501"/>
      <c r="DT219" s="501"/>
      <c r="DU219" s="501"/>
      <c r="DV219" s="501"/>
      <c r="DW219" s="501"/>
      <c r="DX219" s="501"/>
      <c r="DY219" s="501"/>
      <c r="DZ219" s="501"/>
      <c r="EA219" s="501"/>
      <c r="EB219" s="501"/>
      <c r="EC219" s="501"/>
      <c r="ED219" s="501"/>
      <c r="EE219" s="501"/>
      <c r="EF219" s="501"/>
      <c r="EG219" s="501"/>
      <c r="EH219" s="501"/>
      <c r="EI219" s="501"/>
      <c r="EJ219" s="501"/>
      <c r="EK219" s="501"/>
      <c r="EL219" s="501"/>
      <c r="EM219" s="501"/>
      <c r="EN219" s="501"/>
      <c r="EO219" s="501"/>
      <c r="EP219" s="501"/>
      <c r="EQ219" s="501"/>
      <c r="ER219" s="501"/>
      <c r="ES219" s="501"/>
      <c r="ET219" s="501"/>
      <c r="EU219" s="501"/>
      <c r="EV219" s="501"/>
      <c r="EW219" s="501"/>
      <c r="EX219" s="501"/>
      <c r="EY219" s="501"/>
      <c r="EZ219" s="501"/>
      <c r="FA219" s="501"/>
      <c r="FB219" s="501"/>
      <c r="FC219" s="501"/>
      <c r="FD219" s="501"/>
      <c r="FE219" s="501"/>
      <c r="FF219" s="501"/>
      <c r="FG219" s="501"/>
      <c r="FH219" s="501"/>
      <c r="FI219" s="501"/>
    </row>
    <row r="220" spans="1:165" s="1093" customFormat="1" ht="25.9" customHeight="1" x14ac:dyDescent="0.35">
      <c r="A220" s="1099"/>
      <c r="B220" s="1087"/>
      <c r="C220" s="1088"/>
      <c r="D220" s="1089"/>
      <c r="E220" s="1090">
        <v>217</v>
      </c>
      <c r="F220" s="1091"/>
      <c r="G220" s="1090"/>
      <c r="H220" s="1090"/>
      <c r="I220" s="1092"/>
      <c r="J220" s="1090"/>
      <c r="K220" s="1092"/>
      <c r="L220" s="1092"/>
      <c r="M220" s="1090"/>
      <c r="N220" s="1090"/>
      <c r="O220" s="1090"/>
      <c r="P220" s="1090"/>
      <c r="Q220" s="1090"/>
      <c r="R220" s="1090"/>
      <c r="S220" s="1106"/>
      <c r="T220" s="273"/>
      <c r="U220" s="273"/>
    </row>
    <row r="221" spans="1:165" ht="25.9" customHeight="1" thickBot="1" x14ac:dyDescent="0.4">
      <c r="A221" s="636"/>
      <c r="B221" s="1082"/>
      <c r="C221" s="1083"/>
      <c r="D221" s="1084"/>
      <c r="E221" s="617">
        <v>218</v>
      </c>
      <c r="F221" s="581"/>
      <c r="G221" s="581"/>
      <c r="H221" s="581"/>
      <c r="I221" s="1085"/>
      <c r="J221" s="581"/>
      <c r="K221" s="1085"/>
      <c r="L221" s="1085"/>
      <c r="M221" s="581"/>
      <c r="N221" s="581"/>
      <c r="O221" s="581"/>
      <c r="P221" s="581"/>
      <c r="Q221" s="581"/>
      <c r="R221" s="1086"/>
      <c r="S221" s="501"/>
      <c r="T221" s="504"/>
      <c r="U221" s="504"/>
      <c r="V221" s="501"/>
      <c r="W221" s="501"/>
      <c r="X221" s="501"/>
      <c r="Y221" s="501"/>
      <c r="Z221" s="501"/>
      <c r="AA221" s="501"/>
      <c r="AB221" s="501"/>
      <c r="AC221" s="501"/>
      <c r="AD221" s="501"/>
      <c r="AE221" s="501"/>
      <c r="AF221" s="501"/>
      <c r="AG221" s="501"/>
      <c r="AH221" s="501"/>
      <c r="AI221" s="501"/>
      <c r="AJ221" s="501"/>
      <c r="AK221" s="501"/>
      <c r="AL221" s="501"/>
      <c r="AM221" s="501"/>
      <c r="AN221" s="501"/>
      <c r="AO221" s="501"/>
      <c r="AP221" s="501"/>
      <c r="AQ221" s="501"/>
      <c r="AR221" s="501"/>
      <c r="AS221" s="501"/>
      <c r="AT221" s="501"/>
      <c r="AU221" s="501"/>
      <c r="AV221" s="501"/>
      <c r="AW221" s="501"/>
      <c r="AX221" s="501"/>
      <c r="AY221" s="501"/>
      <c r="AZ221" s="501"/>
      <c r="BA221" s="501"/>
      <c r="BB221" s="501"/>
      <c r="BC221" s="501"/>
      <c r="BD221" s="501"/>
      <c r="BE221" s="501"/>
      <c r="BF221" s="501"/>
      <c r="BG221" s="501"/>
      <c r="BH221" s="501"/>
      <c r="BI221" s="501"/>
      <c r="BJ221" s="501"/>
      <c r="BK221" s="501"/>
      <c r="BL221" s="501"/>
      <c r="BM221" s="501"/>
      <c r="BN221" s="501"/>
      <c r="BO221" s="501"/>
      <c r="BP221" s="501"/>
      <c r="BQ221" s="501"/>
      <c r="BR221" s="501"/>
      <c r="BS221" s="501"/>
      <c r="BT221" s="501"/>
      <c r="BU221" s="501"/>
      <c r="BV221" s="501"/>
      <c r="BW221" s="501"/>
      <c r="BX221" s="501"/>
      <c r="BY221" s="501"/>
      <c r="BZ221" s="501"/>
      <c r="CA221" s="501"/>
      <c r="CB221" s="501"/>
      <c r="CC221" s="501"/>
      <c r="CD221" s="501"/>
      <c r="CE221" s="501"/>
      <c r="CF221" s="501"/>
      <c r="CG221" s="501"/>
      <c r="CH221" s="501"/>
      <c r="CI221" s="501"/>
      <c r="CJ221" s="501"/>
      <c r="CK221" s="501"/>
      <c r="CL221" s="501"/>
      <c r="CM221" s="501"/>
      <c r="CN221" s="501"/>
      <c r="CO221" s="501"/>
      <c r="CP221" s="501"/>
      <c r="CQ221" s="501"/>
      <c r="CR221" s="501"/>
      <c r="CS221" s="501"/>
      <c r="CT221" s="501"/>
      <c r="CU221" s="501"/>
      <c r="CV221" s="501"/>
      <c r="CW221" s="501"/>
      <c r="CX221" s="501"/>
      <c r="CY221" s="501"/>
      <c r="CZ221" s="501"/>
      <c r="DA221" s="501"/>
      <c r="DB221" s="501"/>
      <c r="DC221" s="501"/>
      <c r="DD221" s="501"/>
      <c r="DE221" s="501"/>
      <c r="DF221" s="501"/>
      <c r="DG221" s="501"/>
      <c r="DH221" s="501"/>
      <c r="DI221" s="501"/>
      <c r="DJ221" s="501"/>
      <c r="DK221" s="501"/>
      <c r="DL221" s="501"/>
      <c r="DM221" s="501"/>
      <c r="DN221" s="501"/>
      <c r="DO221" s="501"/>
      <c r="DP221" s="501"/>
      <c r="DQ221" s="501"/>
      <c r="DR221" s="501"/>
      <c r="DS221" s="501"/>
      <c r="DT221" s="501"/>
      <c r="DU221" s="501"/>
      <c r="DV221" s="501"/>
      <c r="DW221" s="501"/>
      <c r="DX221" s="501"/>
      <c r="DY221" s="501"/>
      <c r="DZ221" s="501"/>
      <c r="EA221" s="501"/>
      <c r="EB221" s="501"/>
      <c r="EC221" s="501"/>
      <c r="ED221" s="501"/>
      <c r="EE221" s="501"/>
      <c r="EF221" s="501"/>
      <c r="EG221" s="501"/>
      <c r="EH221" s="501"/>
      <c r="EI221" s="501"/>
      <c r="EJ221" s="501"/>
      <c r="EK221" s="501"/>
      <c r="EL221" s="501"/>
      <c r="EM221" s="501"/>
      <c r="EN221" s="501"/>
      <c r="EO221" s="501"/>
      <c r="EP221" s="501"/>
      <c r="EQ221" s="501"/>
      <c r="ER221" s="501"/>
      <c r="ES221" s="501"/>
      <c r="ET221" s="501"/>
      <c r="EU221" s="501"/>
      <c r="EV221" s="501"/>
      <c r="EW221" s="501"/>
      <c r="EX221" s="501"/>
      <c r="EY221" s="501"/>
      <c r="EZ221" s="501"/>
      <c r="FA221" s="501"/>
      <c r="FB221" s="501"/>
      <c r="FC221" s="501"/>
      <c r="FD221" s="501"/>
      <c r="FE221" s="501"/>
      <c r="FF221" s="501"/>
      <c r="FG221" s="501"/>
      <c r="FH221" s="501"/>
      <c r="FI221" s="501"/>
    </row>
    <row r="222" spans="1:165" ht="25.9" customHeight="1" thickBot="1" x14ac:dyDescent="0.4">
      <c r="A222" s="636"/>
      <c r="B222" s="631" t="s">
        <v>987</v>
      </c>
      <c r="C222" s="1080"/>
      <c r="D222" s="1073"/>
      <c r="E222" s="287">
        <v>219</v>
      </c>
      <c r="F222" s="578"/>
      <c r="G222" s="617"/>
      <c r="H222" s="617"/>
      <c r="I222" s="630"/>
      <c r="J222" s="617"/>
      <c r="K222" s="630"/>
      <c r="L222" s="630"/>
      <c r="M222" s="617"/>
      <c r="N222" s="617"/>
      <c r="O222" s="617"/>
      <c r="P222" s="617"/>
      <c r="Q222" s="617"/>
      <c r="R222" s="617"/>
      <c r="S222" s="501"/>
      <c r="T222" s="504"/>
      <c r="U222" s="504"/>
      <c r="V222" s="501"/>
      <c r="W222" s="501"/>
      <c r="X222" s="501"/>
      <c r="Y222" s="501"/>
      <c r="Z222" s="501"/>
      <c r="AA222" s="501"/>
      <c r="AB222" s="501"/>
      <c r="AC222" s="501"/>
      <c r="AD222" s="501"/>
      <c r="AE222" s="501"/>
      <c r="AF222" s="501"/>
      <c r="AG222" s="501"/>
      <c r="AH222" s="501"/>
      <c r="AI222" s="501"/>
      <c r="AJ222" s="501"/>
      <c r="AK222" s="501"/>
      <c r="AL222" s="501"/>
      <c r="AM222" s="501"/>
      <c r="AN222" s="501"/>
      <c r="AO222" s="501"/>
      <c r="AP222" s="501"/>
      <c r="AQ222" s="501"/>
      <c r="AR222" s="501"/>
      <c r="AS222" s="501"/>
      <c r="AT222" s="501"/>
      <c r="AU222" s="501"/>
      <c r="AV222" s="501"/>
      <c r="AW222" s="501"/>
      <c r="AX222" s="501"/>
      <c r="AY222" s="501"/>
      <c r="AZ222" s="501"/>
      <c r="BA222" s="501"/>
      <c r="BB222" s="501"/>
      <c r="BC222" s="501"/>
      <c r="BD222" s="501"/>
      <c r="BE222" s="501"/>
      <c r="BF222" s="501"/>
      <c r="BG222" s="501"/>
      <c r="BH222" s="501"/>
      <c r="BI222" s="501"/>
      <c r="BJ222" s="501"/>
      <c r="BK222" s="501"/>
      <c r="BL222" s="501"/>
      <c r="BM222" s="501"/>
      <c r="BN222" s="501"/>
      <c r="BO222" s="501"/>
      <c r="BP222" s="501"/>
      <c r="BQ222" s="501"/>
      <c r="BR222" s="501"/>
      <c r="BS222" s="501"/>
      <c r="BT222" s="501"/>
      <c r="BU222" s="501"/>
      <c r="BV222" s="501"/>
      <c r="BW222" s="501"/>
      <c r="BX222" s="501"/>
      <c r="BY222" s="501"/>
      <c r="BZ222" s="501"/>
      <c r="CA222" s="501"/>
      <c r="CB222" s="501"/>
      <c r="CC222" s="501"/>
      <c r="CD222" s="501"/>
      <c r="CE222" s="501"/>
      <c r="CF222" s="501"/>
      <c r="CG222" s="501"/>
      <c r="CH222" s="501"/>
      <c r="CI222" s="501"/>
      <c r="CJ222" s="501"/>
      <c r="CK222" s="501"/>
      <c r="CL222" s="501"/>
      <c r="CM222" s="501"/>
      <c r="CN222" s="501"/>
      <c r="CO222" s="501"/>
      <c r="CP222" s="501"/>
      <c r="CQ222" s="501"/>
      <c r="CR222" s="501"/>
      <c r="CS222" s="501"/>
      <c r="CT222" s="501"/>
      <c r="CU222" s="501"/>
      <c r="CV222" s="501"/>
      <c r="CW222" s="501"/>
      <c r="CX222" s="501"/>
      <c r="CY222" s="501"/>
      <c r="CZ222" s="501"/>
      <c r="DA222" s="501"/>
      <c r="DB222" s="501"/>
      <c r="DC222" s="501"/>
      <c r="DD222" s="501"/>
      <c r="DE222" s="501"/>
      <c r="DF222" s="501"/>
      <c r="DG222" s="501"/>
      <c r="DH222" s="501"/>
      <c r="DI222" s="501"/>
      <c r="DJ222" s="501"/>
      <c r="DK222" s="501"/>
      <c r="DL222" s="501"/>
      <c r="DM222" s="501"/>
      <c r="DN222" s="501"/>
      <c r="DO222" s="501"/>
      <c r="DP222" s="501"/>
      <c r="DQ222" s="501"/>
      <c r="DR222" s="501"/>
      <c r="DS222" s="501"/>
      <c r="DT222" s="501"/>
      <c r="DU222" s="501"/>
      <c r="DV222" s="501"/>
      <c r="DW222" s="501"/>
      <c r="DX222" s="501"/>
      <c r="DY222" s="501"/>
      <c r="DZ222" s="501"/>
      <c r="EA222" s="501"/>
      <c r="EB222" s="501"/>
      <c r="EC222" s="501"/>
      <c r="ED222" s="501"/>
      <c r="EE222" s="501"/>
      <c r="EF222" s="501"/>
      <c r="EG222" s="501"/>
      <c r="EH222" s="501"/>
      <c r="EI222" s="501"/>
      <c r="EJ222" s="501"/>
      <c r="EK222" s="501"/>
      <c r="EL222" s="501"/>
      <c r="EM222" s="501"/>
      <c r="EN222" s="501"/>
      <c r="EO222" s="501"/>
      <c r="EP222" s="501"/>
      <c r="EQ222" s="501"/>
      <c r="ER222" s="501"/>
      <c r="ES222" s="501"/>
      <c r="ET222" s="501"/>
      <c r="EU222" s="501"/>
      <c r="EV222" s="501"/>
      <c r="EW222" s="501"/>
      <c r="EX222" s="501"/>
      <c r="EY222" s="501"/>
      <c r="EZ222" s="501"/>
      <c r="FA222" s="501"/>
      <c r="FB222" s="501"/>
      <c r="FC222" s="501"/>
      <c r="FD222" s="501"/>
      <c r="FE222" s="501"/>
      <c r="FF222" s="501"/>
      <c r="FG222" s="501"/>
      <c r="FH222" s="501"/>
      <c r="FI222" s="501"/>
    </row>
    <row r="223" spans="1:165" ht="25.9" customHeight="1" thickBot="1" x14ac:dyDescent="0.4">
      <c r="A223" s="636"/>
      <c r="B223" s="632"/>
      <c r="C223" s="1078"/>
      <c r="D223" s="1072"/>
      <c r="E223" s="287">
        <v>220</v>
      </c>
      <c r="F223" s="91"/>
      <c r="G223" s="287"/>
      <c r="H223" s="287"/>
      <c r="I223" s="629"/>
      <c r="J223" s="287"/>
      <c r="K223" s="629"/>
      <c r="L223" s="629"/>
      <c r="M223" s="287"/>
      <c r="N223" s="287"/>
      <c r="O223" s="287"/>
      <c r="P223" s="287"/>
      <c r="Q223" s="287"/>
      <c r="R223" s="287"/>
      <c r="S223" s="501"/>
      <c r="T223" s="504"/>
      <c r="U223" s="504"/>
      <c r="V223" s="501"/>
      <c r="W223" s="501"/>
      <c r="X223" s="501"/>
      <c r="Y223" s="501"/>
      <c r="Z223" s="501"/>
      <c r="AA223" s="501"/>
      <c r="AB223" s="501"/>
      <c r="AC223" s="501"/>
      <c r="AD223" s="501"/>
      <c r="AE223" s="501"/>
      <c r="AF223" s="501"/>
      <c r="AG223" s="501"/>
      <c r="AH223" s="501"/>
      <c r="AI223" s="501"/>
      <c r="AJ223" s="501"/>
      <c r="AK223" s="501"/>
      <c r="AL223" s="501"/>
      <c r="AM223" s="501"/>
      <c r="AN223" s="501"/>
      <c r="AO223" s="501"/>
      <c r="AP223" s="501"/>
      <c r="AQ223" s="501"/>
      <c r="AR223" s="501"/>
      <c r="AS223" s="501"/>
      <c r="AT223" s="501"/>
      <c r="AU223" s="501"/>
      <c r="AV223" s="501"/>
      <c r="AW223" s="501"/>
      <c r="AX223" s="501"/>
      <c r="AY223" s="501"/>
      <c r="AZ223" s="501"/>
      <c r="BA223" s="501"/>
      <c r="BB223" s="501"/>
      <c r="BC223" s="501"/>
      <c r="BD223" s="501"/>
      <c r="BE223" s="501"/>
      <c r="BF223" s="501"/>
      <c r="BG223" s="501"/>
      <c r="BH223" s="501"/>
      <c r="BI223" s="501"/>
      <c r="BJ223" s="501"/>
      <c r="BK223" s="501"/>
      <c r="BL223" s="501"/>
      <c r="BM223" s="501"/>
      <c r="BN223" s="501"/>
      <c r="BO223" s="501"/>
      <c r="BP223" s="501"/>
      <c r="BQ223" s="501"/>
      <c r="BR223" s="501"/>
      <c r="BS223" s="501"/>
      <c r="BT223" s="501"/>
      <c r="BU223" s="501"/>
      <c r="BV223" s="501"/>
      <c r="BW223" s="501"/>
      <c r="BX223" s="501"/>
      <c r="BY223" s="501"/>
      <c r="BZ223" s="501"/>
      <c r="CA223" s="501"/>
      <c r="CB223" s="501"/>
      <c r="CC223" s="501"/>
      <c r="CD223" s="501"/>
      <c r="CE223" s="501"/>
      <c r="CF223" s="501"/>
      <c r="CG223" s="501"/>
      <c r="CH223" s="501"/>
      <c r="CI223" s="501"/>
      <c r="CJ223" s="501"/>
      <c r="CK223" s="501"/>
      <c r="CL223" s="501"/>
      <c r="CM223" s="501"/>
      <c r="CN223" s="501"/>
      <c r="CO223" s="501"/>
      <c r="CP223" s="501"/>
      <c r="CQ223" s="501"/>
      <c r="CR223" s="501"/>
      <c r="CS223" s="501"/>
      <c r="CT223" s="501"/>
      <c r="CU223" s="501"/>
      <c r="CV223" s="501"/>
      <c r="CW223" s="501"/>
      <c r="CX223" s="501"/>
      <c r="CY223" s="501"/>
      <c r="CZ223" s="501"/>
      <c r="DA223" s="501"/>
      <c r="DB223" s="501"/>
      <c r="DC223" s="501"/>
      <c r="DD223" s="501"/>
      <c r="DE223" s="501"/>
      <c r="DF223" s="501"/>
      <c r="DG223" s="501"/>
      <c r="DH223" s="501"/>
      <c r="DI223" s="501"/>
      <c r="DJ223" s="501"/>
      <c r="DK223" s="501"/>
      <c r="DL223" s="501"/>
      <c r="DM223" s="501"/>
      <c r="DN223" s="501"/>
      <c r="DO223" s="501"/>
      <c r="DP223" s="501"/>
      <c r="DQ223" s="501"/>
      <c r="DR223" s="501"/>
      <c r="DS223" s="501"/>
      <c r="DT223" s="501"/>
      <c r="DU223" s="501"/>
      <c r="DV223" s="501"/>
      <c r="DW223" s="501"/>
      <c r="DX223" s="501"/>
      <c r="DY223" s="501"/>
      <c r="DZ223" s="501"/>
      <c r="EA223" s="501"/>
      <c r="EB223" s="501"/>
      <c r="EC223" s="501"/>
      <c r="ED223" s="501"/>
      <c r="EE223" s="501"/>
      <c r="EF223" s="501"/>
      <c r="EG223" s="501"/>
      <c r="EH223" s="501"/>
      <c r="EI223" s="501"/>
      <c r="EJ223" s="501"/>
      <c r="EK223" s="501"/>
      <c r="EL223" s="501"/>
      <c r="EM223" s="501"/>
      <c r="EN223" s="501"/>
      <c r="EO223" s="501"/>
      <c r="EP223" s="501"/>
      <c r="EQ223" s="501"/>
      <c r="ER223" s="501"/>
      <c r="ES223" s="501"/>
      <c r="ET223" s="501"/>
      <c r="EU223" s="501"/>
      <c r="EV223" s="501"/>
      <c r="EW223" s="501"/>
      <c r="EX223" s="501"/>
      <c r="EY223" s="501"/>
      <c r="EZ223" s="501"/>
      <c r="FA223" s="501"/>
      <c r="FB223" s="501"/>
      <c r="FC223" s="501"/>
      <c r="FD223" s="501"/>
      <c r="FE223" s="501"/>
      <c r="FF223" s="501"/>
      <c r="FG223" s="501"/>
      <c r="FH223" s="501"/>
      <c r="FI223" s="501"/>
    </row>
    <row r="224" spans="1:165" ht="25.9" customHeight="1" thickBot="1" x14ac:dyDescent="0.4">
      <c r="A224" s="636"/>
      <c r="B224" s="632"/>
      <c r="C224" s="1078"/>
      <c r="D224" s="1072"/>
      <c r="E224" s="287">
        <v>221</v>
      </c>
      <c r="F224" s="91"/>
      <c r="G224" s="287"/>
      <c r="H224" s="287"/>
      <c r="I224" s="629"/>
      <c r="J224" s="287"/>
      <c r="K224" s="629"/>
      <c r="L224" s="629"/>
      <c r="M224" s="287"/>
      <c r="N224" s="287"/>
      <c r="O224" s="287"/>
      <c r="P224" s="287"/>
      <c r="Q224" s="287"/>
      <c r="R224" s="287"/>
      <c r="S224" s="501"/>
      <c r="T224" s="504"/>
      <c r="U224" s="504"/>
      <c r="V224" s="501"/>
      <c r="W224" s="501"/>
      <c r="X224" s="501"/>
      <c r="Y224" s="501"/>
      <c r="Z224" s="501"/>
      <c r="AA224" s="501"/>
      <c r="AB224" s="501"/>
      <c r="AC224" s="501"/>
      <c r="AD224" s="501"/>
      <c r="AE224" s="501"/>
      <c r="AF224" s="501"/>
      <c r="AG224" s="501"/>
      <c r="AH224" s="501"/>
      <c r="AI224" s="501"/>
      <c r="AJ224" s="501"/>
      <c r="AK224" s="501"/>
      <c r="AL224" s="501"/>
      <c r="AM224" s="501"/>
      <c r="AN224" s="501"/>
      <c r="AO224" s="501"/>
      <c r="AP224" s="501"/>
      <c r="AQ224" s="501"/>
      <c r="AR224" s="501"/>
      <c r="AS224" s="501"/>
      <c r="AT224" s="501"/>
      <c r="AU224" s="501"/>
      <c r="AV224" s="501"/>
      <c r="AW224" s="501"/>
      <c r="AX224" s="501"/>
      <c r="AY224" s="501"/>
      <c r="AZ224" s="501"/>
      <c r="BA224" s="501"/>
      <c r="BB224" s="501"/>
      <c r="BC224" s="501"/>
      <c r="BD224" s="501"/>
      <c r="BE224" s="501"/>
      <c r="BF224" s="501"/>
      <c r="BG224" s="501"/>
      <c r="BH224" s="501"/>
      <c r="BI224" s="501"/>
      <c r="BJ224" s="501"/>
      <c r="BK224" s="501"/>
      <c r="BL224" s="501"/>
      <c r="BM224" s="501"/>
      <c r="BN224" s="501"/>
      <c r="BO224" s="501"/>
      <c r="BP224" s="501"/>
      <c r="BQ224" s="501"/>
      <c r="BR224" s="501"/>
      <c r="BS224" s="501"/>
      <c r="BT224" s="501"/>
      <c r="BU224" s="501"/>
      <c r="BV224" s="501"/>
      <c r="BW224" s="501"/>
      <c r="BX224" s="501"/>
      <c r="BY224" s="501"/>
      <c r="BZ224" s="501"/>
      <c r="CA224" s="501"/>
      <c r="CB224" s="501"/>
      <c r="CC224" s="501"/>
      <c r="CD224" s="501"/>
      <c r="CE224" s="501"/>
      <c r="CF224" s="501"/>
      <c r="CG224" s="501"/>
      <c r="CH224" s="501"/>
      <c r="CI224" s="501"/>
      <c r="CJ224" s="501"/>
      <c r="CK224" s="501"/>
      <c r="CL224" s="501"/>
      <c r="CM224" s="501"/>
      <c r="CN224" s="501"/>
      <c r="CO224" s="501"/>
      <c r="CP224" s="501"/>
      <c r="CQ224" s="501"/>
      <c r="CR224" s="501"/>
      <c r="CS224" s="501"/>
      <c r="CT224" s="501"/>
      <c r="CU224" s="501"/>
      <c r="CV224" s="501"/>
      <c r="CW224" s="501"/>
      <c r="CX224" s="501"/>
      <c r="CY224" s="501"/>
      <c r="CZ224" s="501"/>
      <c r="DA224" s="501"/>
      <c r="DB224" s="501"/>
      <c r="DC224" s="501"/>
      <c r="DD224" s="501"/>
      <c r="DE224" s="501"/>
      <c r="DF224" s="501"/>
      <c r="DG224" s="501"/>
      <c r="DH224" s="501"/>
      <c r="DI224" s="501"/>
      <c r="DJ224" s="501"/>
      <c r="DK224" s="501"/>
      <c r="DL224" s="501"/>
      <c r="DM224" s="501"/>
      <c r="DN224" s="501"/>
      <c r="DO224" s="501"/>
      <c r="DP224" s="501"/>
      <c r="DQ224" s="501"/>
      <c r="DR224" s="501"/>
      <c r="DS224" s="501"/>
      <c r="DT224" s="501"/>
      <c r="DU224" s="501"/>
      <c r="DV224" s="501"/>
      <c r="DW224" s="501"/>
      <c r="DX224" s="501"/>
      <c r="DY224" s="501"/>
      <c r="DZ224" s="501"/>
      <c r="EA224" s="501"/>
      <c r="EB224" s="501"/>
      <c r="EC224" s="501"/>
      <c r="ED224" s="501"/>
      <c r="EE224" s="501"/>
      <c r="EF224" s="501"/>
      <c r="EG224" s="501"/>
      <c r="EH224" s="501"/>
      <c r="EI224" s="501"/>
      <c r="EJ224" s="501"/>
      <c r="EK224" s="501"/>
      <c r="EL224" s="501"/>
      <c r="EM224" s="501"/>
      <c r="EN224" s="501"/>
      <c r="EO224" s="501"/>
      <c r="EP224" s="501"/>
      <c r="EQ224" s="501"/>
      <c r="ER224" s="501"/>
      <c r="ES224" s="501"/>
      <c r="ET224" s="501"/>
      <c r="EU224" s="501"/>
      <c r="EV224" s="501"/>
      <c r="EW224" s="501"/>
      <c r="EX224" s="501"/>
      <c r="EY224" s="501"/>
      <c r="EZ224" s="501"/>
      <c r="FA224" s="501"/>
      <c r="FB224" s="501"/>
      <c r="FC224" s="501"/>
      <c r="FD224" s="501"/>
      <c r="FE224" s="501"/>
      <c r="FF224" s="501"/>
      <c r="FG224" s="501"/>
      <c r="FH224" s="501"/>
      <c r="FI224" s="501"/>
    </row>
    <row r="225" spans="1:165" ht="25.9" customHeight="1" thickBot="1" x14ac:dyDescent="0.4">
      <c r="A225" s="636"/>
      <c r="B225" s="632"/>
      <c r="C225" s="1078"/>
      <c r="D225" s="1072"/>
      <c r="E225" s="287">
        <v>222</v>
      </c>
      <c r="F225" s="91"/>
      <c r="G225" s="287"/>
      <c r="H225" s="287"/>
      <c r="I225" s="629"/>
      <c r="J225" s="287"/>
      <c r="K225" s="629"/>
      <c r="L225" s="629"/>
      <c r="M225" s="287"/>
      <c r="N225" s="287"/>
      <c r="O225" s="287"/>
      <c r="P225" s="287"/>
      <c r="Q225" s="287"/>
      <c r="R225" s="287"/>
      <c r="S225" s="501"/>
      <c r="T225" s="504"/>
      <c r="U225" s="504"/>
      <c r="V225" s="501"/>
      <c r="W225" s="501"/>
      <c r="X225" s="501"/>
      <c r="Y225" s="501"/>
      <c r="Z225" s="501"/>
      <c r="AA225" s="501"/>
      <c r="AB225" s="501"/>
      <c r="AC225" s="501"/>
      <c r="AD225" s="501"/>
      <c r="AE225" s="501"/>
      <c r="AF225" s="501"/>
      <c r="AG225" s="501"/>
      <c r="AH225" s="501"/>
      <c r="AI225" s="501"/>
      <c r="AJ225" s="501"/>
      <c r="AK225" s="501"/>
      <c r="AL225" s="501"/>
      <c r="AM225" s="501"/>
      <c r="AN225" s="501"/>
      <c r="AO225" s="501"/>
      <c r="AP225" s="501"/>
      <c r="AQ225" s="501"/>
      <c r="AR225" s="501"/>
      <c r="AS225" s="501"/>
      <c r="AT225" s="501"/>
      <c r="AU225" s="501"/>
      <c r="AV225" s="501"/>
      <c r="AW225" s="501"/>
      <c r="AX225" s="501"/>
      <c r="AY225" s="501"/>
      <c r="AZ225" s="501"/>
      <c r="BA225" s="501"/>
      <c r="BB225" s="501"/>
      <c r="BC225" s="501"/>
      <c r="BD225" s="501"/>
      <c r="BE225" s="501"/>
      <c r="BF225" s="501"/>
      <c r="BG225" s="501"/>
      <c r="BH225" s="501"/>
      <c r="BI225" s="501"/>
      <c r="BJ225" s="501"/>
      <c r="BK225" s="501"/>
      <c r="BL225" s="501"/>
      <c r="BM225" s="501"/>
      <c r="BN225" s="501"/>
      <c r="BO225" s="501"/>
      <c r="BP225" s="501"/>
      <c r="BQ225" s="501"/>
      <c r="BR225" s="501"/>
      <c r="BS225" s="501"/>
      <c r="BT225" s="501"/>
      <c r="BU225" s="501"/>
      <c r="BV225" s="501"/>
      <c r="BW225" s="501"/>
      <c r="BX225" s="501"/>
      <c r="BY225" s="501"/>
      <c r="BZ225" s="501"/>
      <c r="CA225" s="501"/>
      <c r="CB225" s="501"/>
      <c r="CC225" s="501"/>
      <c r="CD225" s="501"/>
      <c r="CE225" s="501"/>
      <c r="CF225" s="501"/>
      <c r="CG225" s="501"/>
      <c r="CH225" s="501"/>
      <c r="CI225" s="501"/>
      <c r="CJ225" s="501"/>
      <c r="CK225" s="501"/>
      <c r="CL225" s="501"/>
      <c r="CM225" s="501"/>
      <c r="CN225" s="501"/>
      <c r="CO225" s="501"/>
      <c r="CP225" s="501"/>
      <c r="CQ225" s="501"/>
      <c r="CR225" s="501"/>
      <c r="CS225" s="501"/>
      <c r="CT225" s="501"/>
      <c r="CU225" s="501"/>
      <c r="CV225" s="501"/>
      <c r="CW225" s="501"/>
      <c r="CX225" s="501"/>
      <c r="CY225" s="501"/>
      <c r="CZ225" s="501"/>
      <c r="DA225" s="501"/>
      <c r="DB225" s="501"/>
      <c r="DC225" s="501"/>
      <c r="DD225" s="501"/>
      <c r="DE225" s="501"/>
      <c r="DF225" s="501"/>
      <c r="DG225" s="501"/>
      <c r="DH225" s="501"/>
      <c r="DI225" s="501"/>
      <c r="DJ225" s="501"/>
      <c r="DK225" s="501"/>
      <c r="DL225" s="501"/>
      <c r="DM225" s="501"/>
      <c r="DN225" s="501"/>
      <c r="DO225" s="501"/>
      <c r="DP225" s="501"/>
      <c r="DQ225" s="501"/>
      <c r="DR225" s="501"/>
      <c r="DS225" s="501"/>
      <c r="DT225" s="501"/>
      <c r="DU225" s="501"/>
      <c r="DV225" s="501"/>
      <c r="DW225" s="501"/>
      <c r="DX225" s="501"/>
      <c r="DY225" s="501"/>
      <c r="DZ225" s="501"/>
      <c r="EA225" s="501"/>
      <c r="EB225" s="501"/>
      <c r="EC225" s="501"/>
      <c r="ED225" s="501"/>
      <c r="EE225" s="501"/>
      <c r="EF225" s="501"/>
      <c r="EG225" s="501"/>
      <c r="EH225" s="501"/>
      <c r="EI225" s="501"/>
      <c r="EJ225" s="501"/>
      <c r="EK225" s="501"/>
      <c r="EL225" s="501"/>
      <c r="EM225" s="501"/>
      <c r="EN225" s="501"/>
      <c r="EO225" s="501"/>
      <c r="EP225" s="501"/>
      <c r="EQ225" s="501"/>
      <c r="ER225" s="501"/>
      <c r="ES225" s="501"/>
      <c r="ET225" s="501"/>
      <c r="EU225" s="501"/>
      <c r="EV225" s="501"/>
      <c r="EW225" s="501"/>
      <c r="EX225" s="501"/>
      <c r="EY225" s="501"/>
      <c r="EZ225" s="501"/>
      <c r="FA225" s="501"/>
      <c r="FB225" s="501"/>
      <c r="FC225" s="501"/>
      <c r="FD225" s="501"/>
      <c r="FE225" s="501"/>
      <c r="FF225" s="501"/>
      <c r="FG225" s="501"/>
      <c r="FH225" s="501"/>
      <c r="FI225" s="501"/>
    </row>
    <row r="226" spans="1:165" ht="25.9" customHeight="1" thickBot="1" x14ac:dyDescent="0.4">
      <c r="A226" s="636"/>
      <c r="B226" s="632"/>
      <c r="C226" s="1078"/>
      <c r="D226" s="1072"/>
      <c r="E226" s="287">
        <v>223</v>
      </c>
      <c r="F226" s="91"/>
      <c r="G226" s="287"/>
      <c r="H226" s="287"/>
      <c r="I226" s="629"/>
      <c r="J226" s="287"/>
      <c r="K226" s="629"/>
      <c r="L226" s="629"/>
      <c r="M226" s="287"/>
      <c r="N226" s="287"/>
      <c r="O226" s="287"/>
      <c r="P226" s="287"/>
      <c r="Q226" s="287"/>
      <c r="R226" s="287"/>
      <c r="S226" s="501"/>
      <c r="T226" s="504"/>
      <c r="U226" s="504"/>
      <c r="V226" s="501"/>
      <c r="W226" s="501"/>
      <c r="X226" s="501"/>
      <c r="Y226" s="501"/>
      <c r="Z226" s="501"/>
      <c r="AA226" s="501"/>
      <c r="AB226" s="501"/>
      <c r="AC226" s="501"/>
      <c r="AD226" s="501"/>
      <c r="AE226" s="501"/>
      <c r="AF226" s="501"/>
      <c r="AG226" s="501"/>
      <c r="AH226" s="501"/>
      <c r="AI226" s="501"/>
      <c r="AJ226" s="501"/>
      <c r="AK226" s="501"/>
      <c r="AL226" s="501"/>
      <c r="AM226" s="501"/>
      <c r="AN226" s="501"/>
      <c r="AO226" s="501"/>
      <c r="AP226" s="501"/>
      <c r="AQ226" s="501"/>
      <c r="AR226" s="501"/>
      <c r="AS226" s="501"/>
      <c r="AT226" s="501"/>
      <c r="AU226" s="501"/>
      <c r="AV226" s="501"/>
      <c r="AW226" s="501"/>
      <c r="AX226" s="501"/>
      <c r="AY226" s="501"/>
      <c r="AZ226" s="501"/>
      <c r="BA226" s="501"/>
      <c r="BB226" s="501"/>
      <c r="BC226" s="501"/>
      <c r="BD226" s="501"/>
      <c r="BE226" s="501"/>
      <c r="BF226" s="501"/>
      <c r="BG226" s="501"/>
      <c r="BH226" s="501"/>
      <c r="BI226" s="501"/>
      <c r="BJ226" s="501"/>
      <c r="BK226" s="501"/>
      <c r="BL226" s="501"/>
      <c r="BM226" s="501"/>
      <c r="BN226" s="501"/>
      <c r="BO226" s="501"/>
      <c r="BP226" s="501"/>
      <c r="BQ226" s="501"/>
      <c r="BR226" s="501"/>
      <c r="BS226" s="501"/>
      <c r="BT226" s="501"/>
      <c r="BU226" s="501"/>
      <c r="BV226" s="501"/>
      <c r="BW226" s="501"/>
      <c r="BX226" s="501"/>
      <c r="BY226" s="501"/>
      <c r="BZ226" s="501"/>
      <c r="CA226" s="501"/>
      <c r="CB226" s="501"/>
      <c r="CC226" s="501"/>
      <c r="CD226" s="501"/>
      <c r="CE226" s="501"/>
      <c r="CF226" s="501"/>
      <c r="CG226" s="501"/>
      <c r="CH226" s="501"/>
      <c r="CI226" s="501"/>
      <c r="CJ226" s="501"/>
      <c r="CK226" s="501"/>
      <c r="CL226" s="501"/>
      <c r="CM226" s="501"/>
      <c r="CN226" s="501"/>
      <c r="CO226" s="501"/>
      <c r="CP226" s="501"/>
      <c r="CQ226" s="501"/>
      <c r="CR226" s="501"/>
      <c r="CS226" s="501"/>
      <c r="CT226" s="501"/>
      <c r="CU226" s="501"/>
      <c r="CV226" s="501"/>
      <c r="CW226" s="501"/>
      <c r="CX226" s="501"/>
      <c r="CY226" s="501"/>
      <c r="CZ226" s="501"/>
      <c r="DA226" s="501"/>
      <c r="DB226" s="501"/>
      <c r="DC226" s="501"/>
      <c r="DD226" s="501"/>
      <c r="DE226" s="501"/>
      <c r="DF226" s="501"/>
      <c r="DG226" s="501"/>
      <c r="DH226" s="501"/>
      <c r="DI226" s="501"/>
      <c r="DJ226" s="501"/>
      <c r="DK226" s="501"/>
      <c r="DL226" s="501"/>
      <c r="DM226" s="501"/>
      <c r="DN226" s="501"/>
      <c r="DO226" s="501"/>
      <c r="DP226" s="501"/>
      <c r="DQ226" s="501"/>
      <c r="DR226" s="501"/>
      <c r="DS226" s="501"/>
      <c r="DT226" s="501"/>
      <c r="DU226" s="501"/>
      <c r="DV226" s="501"/>
      <c r="DW226" s="501"/>
      <c r="DX226" s="501"/>
      <c r="DY226" s="501"/>
      <c r="DZ226" s="501"/>
      <c r="EA226" s="501"/>
      <c r="EB226" s="501"/>
      <c r="EC226" s="501"/>
      <c r="ED226" s="501"/>
      <c r="EE226" s="501"/>
      <c r="EF226" s="501"/>
      <c r="EG226" s="501"/>
      <c r="EH226" s="501"/>
      <c r="EI226" s="501"/>
      <c r="EJ226" s="501"/>
      <c r="EK226" s="501"/>
      <c r="EL226" s="501"/>
      <c r="EM226" s="501"/>
      <c r="EN226" s="501"/>
      <c r="EO226" s="501"/>
      <c r="EP226" s="501"/>
      <c r="EQ226" s="501"/>
      <c r="ER226" s="501"/>
      <c r="ES226" s="501"/>
      <c r="ET226" s="501"/>
      <c r="EU226" s="501"/>
      <c r="EV226" s="501"/>
      <c r="EW226" s="501"/>
      <c r="EX226" s="501"/>
      <c r="EY226" s="501"/>
      <c r="EZ226" s="501"/>
      <c r="FA226" s="501"/>
      <c r="FB226" s="501"/>
      <c r="FC226" s="501"/>
      <c r="FD226" s="501"/>
      <c r="FE226" s="501"/>
      <c r="FF226" s="501"/>
      <c r="FG226" s="501"/>
      <c r="FH226" s="501"/>
      <c r="FI226" s="501"/>
    </row>
    <row r="227" spans="1:165" ht="25.9" customHeight="1" thickBot="1" x14ac:dyDescent="0.4">
      <c r="A227" s="636"/>
      <c r="B227" s="632"/>
      <c r="C227" s="1078"/>
      <c r="D227" s="1072"/>
      <c r="E227" s="287">
        <v>224</v>
      </c>
      <c r="F227" s="91"/>
      <c r="G227" s="287"/>
      <c r="H227" s="287"/>
      <c r="I227" s="629"/>
      <c r="J227" s="287"/>
      <c r="K227" s="629"/>
      <c r="L227" s="629"/>
      <c r="M227" s="287"/>
      <c r="N227" s="287"/>
      <c r="O227" s="287"/>
      <c r="P227" s="287"/>
      <c r="Q227" s="287"/>
      <c r="R227" s="287"/>
      <c r="S227" s="501"/>
      <c r="T227" s="504"/>
      <c r="U227" s="504"/>
      <c r="V227" s="501"/>
      <c r="W227" s="501"/>
      <c r="X227" s="501"/>
      <c r="Y227" s="501"/>
      <c r="Z227" s="501"/>
      <c r="AA227" s="501"/>
      <c r="AB227" s="501"/>
      <c r="AC227" s="501"/>
      <c r="AD227" s="501"/>
      <c r="AE227" s="501"/>
      <c r="AF227" s="501"/>
      <c r="AG227" s="501"/>
      <c r="AH227" s="501"/>
      <c r="AI227" s="501"/>
      <c r="AJ227" s="501"/>
      <c r="AK227" s="501"/>
      <c r="AL227" s="501"/>
      <c r="AM227" s="501"/>
      <c r="AN227" s="501"/>
      <c r="AO227" s="501"/>
      <c r="AP227" s="501"/>
      <c r="AQ227" s="501"/>
      <c r="AR227" s="501"/>
      <c r="AS227" s="501"/>
      <c r="AT227" s="501"/>
      <c r="AU227" s="501"/>
      <c r="AV227" s="501"/>
      <c r="AW227" s="501"/>
      <c r="AX227" s="501"/>
      <c r="AY227" s="501"/>
      <c r="AZ227" s="501"/>
      <c r="BA227" s="501"/>
      <c r="BB227" s="501"/>
      <c r="BC227" s="501"/>
      <c r="BD227" s="501"/>
      <c r="BE227" s="501"/>
      <c r="BF227" s="501"/>
      <c r="BG227" s="501"/>
      <c r="BH227" s="501"/>
      <c r="BI227" s="501"/>
      <c r="BJ227" s="501"/>
      <c r="BK227" s="501"/>
      <c r="BL227" s="501"/>
      <c r="BM227" s="501"/>
      <c r="BN227" s="501"/>
      <c r="BO227" s="501"/>
      <c r="BP227" s="501"/>
      <c r="BQ227" s="501"/>
      <c r="BR227" s="501"/>
      <c r="BS227" s="501"/>
      <c r="BT227" s="501"/>
      <c r="BU227" s="501"/>
      <c r="BV227" s="501"/>
      <c r="BW227" s="501"/>
      <c r="BX227" s="501"/>
      <c r="BY227" s="501"/>
      <c r="BZ227" s="501"/>
      <c r="CA227" s="501"/>
      <c r="CB227" s="501"/>
      <c r="CC227" s="501"/>
      <c r="CD227" s="501"/>
      <c r="CE227" s="501"/>
      <c r="CF227" s="501"/>
      <c r="CG227" s="501"/>
      <c r="CH227" s="501"/>
      <c r="CI227" s="501"/>
      <c r="CJ227" s="501"/>
      <c r="CK227" s="501"/>
      <c r="CL227" s="501"/>
      <c r="CM227" s="501"/>
      <c r="CN227" s="501"/>
      <c r="CO227" s="501"/>
      <c r="CP227" s="501"/>
      <c r="CQ227" s="501"/>
      <c r="CR227" s="501"/>
      <c r="CS227" s="501"/>
      <c r="CT227" s="501"/>
      <c r="CU227" s="501"/>
      <c r="CV227" s="501"/>
      <c r="CW227" s="501"/>
      <c r="CX227" s="501"/>
      <c r="CY227" s="501"/>
      <c r="CZ227" s="501"/>
      <c r="DA227" s="501"/>
      <c r="DB227" s="501"/>
      <c r="DC227" s="501"/>
      <c r="DD227" s="501"/>
      <c r="DE227" s="501"/>
      <c r="DF227" s="501"/>
      <c r="DG227" s="501"/>
      <c r="DH227" s="501"/>
      <c r="DI227" s="501"/>
      <c r="DJ227" s="501"/>
      <c r="DK227" s="501"/>
      <c r="DL227" s="501"/>
      <c r="DM227" s="501"/>
      <c r="DN227" s="501"/>
      <c r="DO227" s="501"/>
      <c r="DP227" s="501"/>
      <c r="DQ227" s="501"/>
      <c r="DR227" s="501"/>
      <c r="DS227" s="501"/>
      <c r="DT227" s="501"/>
      <c r="DU227" s="501"/>
      <c r="DV227" s="501"/>
      <c r="DW227" s="501"/>
      <c r="DX227" s="501"/>
      <c r="DY227" s="501"/>
      <c r="DZ227" s="501"/>
      <c r="EA227" s="501"/>
      <c r="EB227" s="501"/>
      <c r="EC227" s="501"/>
      <c r="ED227" s="501"/>
      <c r="EE227" s="501"/>
      <c r="EF227" s="501"/>
      <c r="EG227" s="501"/>
      <c r="EH227" s="501"/>
      <c r="EI227" s="501"/>
      <c r="EJ227" s="501"/>
      <c r="EK227" s="501"/>
      <c r="EL227" s="501"/>
      <c r="EM227" s="501"/>
      <c r="EN227" s="501"/>
      <c r="EO227" s="501"/>
      <c r="EP227" s="501"/>
      <c r="EQ227" s="501"/>
      <c r="ER227" s="501"/>
      <c r="ES227" s="501"/>
      <c r="ET227" s="501"/>
      <c r="EU227" s="501"/>
      <c r="EV227" s="501"/>
      <c r="EW227" s="501"/>
      <c r="EX227" s="501"/>
      <c r="EY227" s="501"/>
      <c r="EZ227" s="501"/>
      <c r="FA227" s="501"/>
      <c r="FB227" s="501"/>
      <c r="FC227" s="501"/>
      <c r="FD227" s="501"/>
      <c r="FE227" s="501"/>
      <c r="FF227" s="501"/>
      <c r="FG227" s="501"/>
      <c r="FH227" s="501"/>
      <c r="FI227" s="501"/>
    </row>
    <row r="228" spans="1:165" ht="25.9" customHeight="1" thickBot="1" x14ac:dyDescent="0.4">
      <c r="A228" s="636"/>
      <c r="B228" s="632"/>
      <c r="C228" s="1078"/>
      <c r="D228" s="1072"/>
      <c r="E228" s="287">
        <v>225</v>
      </c>
      <c r="F228" s="91"/>
      <c r="G228" s="287"/>
      <c r="H228" s="287"/>
      <c r="I228" s="629"/>
      <c r="J228" s="287"/>
      <c r="K228" s="629"/>
      <c r="L228" s="629"/>
      <c r="M228" s="287"/>
      <c r="N228" s="287"/>
      <c r="O228" s="287"/>
      <c r="P228" s="287"/>
      <c r="Q228" s="287"/>
      <c r="R228" s="287"/>
      <c r="S228" s="501"/>
      <c r="T228" s="504"/>
      <c r="U228" s="504"/>
      <c r="V228" s="501"/>
      <c r="W228" s="501"/>
      <c r="X228" s="501"/>
      <c r="Y228" s="501"/>
      <c r="Z228" s="501"/>
      <c r="AA228" s="501"/>
      <c r="AB228" s="501"/>
      <c r="AC228" s="501"/>
      <c r="AD228" s="501"/>
      <c r="AE228" s="501"/>
      <c r="AF228" s="501"/>
      <c r="AG228" s="501"/>
      <c r="AH228" s="501"/>
      <c r="AI228" s="501"/>
      <c r="AJ228" s="501"/>
      <c r="AK228" s="501"/>
      <c r="AL228" s="501"/>
      <c r="AM228" s="501"/>
      <c r="AN228" s="501"/>
      <c r="AO228" s="501"/>
      <c r="AP228" s="501"/>
      <c r="AQ228" s="501"/>
      <c r="AR228" s="501"/>
      <c r="AS228" s="501"/>
      <c r="AT228" s="501"/>
      <c r="AU228" s="501"/>
      <c r="AV228" s="501"/>
      <c r="AW228" s="501"/>
      <c r="AX228" s="501"/>
      <c r="AY228" s="501"/>
      <c r="AZ228" s="501"/>
      <c r="BA228" s="501"/>
      <c r="BB228" s="501"/>
      <c r="BC228" s="501"/>
      <c r="BD228" s="501"/>
      <c r="BE228" s="501"/>
      <c r="BF228" s="501"/>
      <c r="BG228" s="501"/>
      <c r="BH228" s="501"/>
      <c r="BI228" s="501"/>
      <c r="BJ228" s="501"/>
      <c r="BK228" s="501"/>
      <c r="BL228" s="501"/>
      <c r="BM228" s="501"/>
      <c r="BN228" s="501"/>
      <c r="BO228" s="501"/>
      <c r="BP228" s="501"/>
      <c r="BQ228" s="501"/>
      <c r="BR228" s="501"/>
      <c r="BS228" s="501"/>
      <c r="BT228" s="501"/>
      <c r="BU228" s="501"/>
      <c r="BV228" s="501"/>
      <c r="BW228" s="501"/>
      <c r="BX228" s="501"/>
      <c r="BY228" s="501"/>
      <c r="BZ228" s="501"/>
      <c r="CA228" s="501"/>
      <c r="CB228" s="501"/>
      <c r="CC228" s="501"/>
      <c r="CD228" s="501"/>
      <c r="CE228" s="501"/>
      <c r="CF228" s="501"/>
      <c r="CG228" s="501"/>
      <c r="CH228" s="501"/>
      <c r="CI228" s="501"/>
      <c r="CJ228" s="501"/>
      <c r="CK228" s="501"/>
      <c r="CL228" s="501"/>
      <c r="CM228" s="501"/>
      <c r="CN228" s="501"/>
      <c r="CO228" s="501"/>
      <c r="CP228" s="501"/>
      <c r="CQ228" s="501"/>
      <c r="CR228" s="501"/>
      <c r="CS228" s="501"/>
      <c r="CT228" s="501"/>
      <c r="CU228" s="501"/>
      <c r="CV228" s="501"/>
      <c r="CW228" s="501"/>
      <c r="CX228" s="501"/>
      <c r="CY228" s="501"/>
      <c r="CZ228" s="501"/>
      <c r="DA228" s="501"/>
      <c r="DB228" s="501"/>
      <c r="DC228" s="501"/>
      <c r="DD228" s="501"/>
      <c r="DE228" s="501"/>
      <c r="DF228" s="501"/>
      <c r="DG228" s="501"/>
      <c r="DH228" s="501"/>
      <c r="DI228" s="501"/>
      <c r="DJ228" s="501"/>
      <c r="DK228" s="501"/>
      <c r="DL228" s="501"/>
      <c r="DM228" s="501"/>
      <c r="DN228" s="501"/>
      <c r="DO228" s="501"/>
      <c r="DP228" s="501"/>
      <c r="DQ228" s="501"/>
      <c r="DR228" s="501"/>
      <c r="DS228" s="501"/>
      <c r="DT228" s="501"/>
      <c r="DU228" s="501"/>
      <c r="DV228" s="501"/>
      <c r="DW228" s="501"/>
      <c r="DX228" s="501"/>
      <c r="DY228" s="501"/>
      <c r="DZ228" s="501"/>
      <c r="EA228" s="501"/>
      <c r="EB228" s="501"/>
      <c r="EC228" s="501"/>
      <c r="ED228" s="501"/>
      <c r="EE228" s="501"/>
      <c r="EF228" s="501"/>
      <c r="EG228" s="501"/>
      <c r="EH228" s="501"/>
      <c r="EI228" s="501"/>
      <c r="EJ228" s="501"/>
      <c r="EK228" s="501"/>
      <c r="EL228" s="501"/>
      <c r="EM228" s="501"/>
      <c r="EN228" s="501"/>
      <c r="EO228" s="501"/>
      <c r="EP228" s="501"/>
      <c r="EQ228" s="501"/>
      <c r="ER228" s="501"/>
      <c r="ES228" s="501"/>
      <c r="ET228" s="501"/>
      <c r="EU228" s="501"/>
      <c r="EV228" s="501"/>
      <c r="EW228" s="501"/>
      <c r="EX228" s="501"/>
      <c r="EY228" s="501"/>
      <c r="EZ228" s="501"/>
      <c r="FA228" s="501"/>
      <c r="FB228" s="501"/>
      <c r="FC228" s="501"/>
      <c r="FD228" s="501"/>
      <c r="FE228" s="501"/>
      <c r="FF228" s="501"/>
      <c r="FG228" s="501"/>
      <c r="FH228" s="501"/>
      <c r="FI228" s="501"/>
    </row>
    <row r="229" spans="1:165" ht="25.9" customHeight="1" thickBot="1" x14ac:dyDescent="0.4">
      <c r="A229" s="636"/>
      <c r="B229" s="632"/>
      <c r="C229" s="1078"/>
      <c r="D229" s="1072"/>
      <c r="E229" s="287">
        <v>226</v>
      </c>
      <c r="F229" s="91"/>
      <c r="G229" s="287"/>
      <c r="H229" s="287"/>
      <c r="I229" s="629"/>
      <c r="J229" s="287"/>
      <c r="K229" s="629"/>
      <c r="L229" s="629"/>
      <c r="M229" s="287"/>
      <c r="N229" s="287"/>
      <c r="O229" s="287"/>
      <c r="P229" s="287"/>
      <c r="Q229" s="287"/>
      <c r="R229" s="287"/>
      <c r="S229" s="501"/>
      <c r="T229" s="504"/>
      <c r="U229" s="504"/>
      <c r="V229" s="501"/>
      <c r="W229" s="501"/>
      <c r="X229" s="501"/>
      <c r="Y229" s="501"/>
      <c r="Z229" s="501"/>
      <c r="AA229" s="501"/>
      <c r="AB229" s="501"/>
      <c r="AC229" s="501"/>
      <c r="AD229" s="501"/>
      <c r="AE229" s="501"/>
      <c r="AF229" s="501"/>
      <c r="AG229" s="501"/>
      <c r="AH229" s="501"/>
      <c r="AI229" s="501"/>
      <c r="AJ229" s="501"/>
      <c r="AK229" s="501"/>
      <c r="AL229" s="501"/>
      <c r="AM229" s="501"/>
      <c r="AN229" s="501"/>
      <c r="AO229" s="501"/>
      <c r="AP229" s="501"/>
      <c r="AQ229" s="501"/>
      <c r="AR229" s="501"/>
      <c r="AS229" s="501"/>
      <c r="AT229" s="501"/>
      <c r="AU229" s="501"/>
      <c r="AV229" s="501"/>
      <c r="AW229" s="501"/>
      <c r="AX229" s="501"/>
      <c r="AY229" s="501"/>
      <c r="AZ229" s="501"/>
      <c r="BA229" s="501"/>
      <c r="BB229" s="501"/>
      <c r="BC229" s="501"/>
      <c r="BD229" s="501"/>
      <c r="BE229" s="501"/>
      <c r="BF229" s="501"/>
      <c r="BG229" s="501"/>
      <c r="BH229" s="501"/>
      <c r="BI229" s="501"/>
      <c r="BJ229" s="501"/>
      <c r="BK229" s="501"/>
      <c r="BL229" s="501"/>
      <c r="BM229" s="501"/>
      <c r="BN229" s="501"/>
      <c r="BO229" s="501"/>
      <c r="BP229" s="501"/>
      <c r="BQ229" s="501"/>
      <c r="BR229" s="501"/>
      <c r="BS229" s="501"/>
      <c r="BT229" s="501"/>
      <c r="BU229" s="501"/>
      <c r="BV229" s="501"/>
      <c r="BW229" s="501"/>
      <c r="BX229" s="501"/>
      <c r="BY229" s="501"/>
      <c r="BZ229" s="501"/>
      <c r="CA229" s="501"/>
      <c r="CB229" s="501"/>
      <c r="CC229" s="501"/>
      <c r="CD229" s="501"/>
      <c r="CE229" s="501"/>
      <c r="CF229" s="501"/>
      <c r="CG229" s="501"/>
      <c r="CH229" s="501"/>
      <c r="CI229" s="501"/>
      <c r="CJ229" s="501"/>
      <c r="CK229" s="501"/>
      <c r="CL229" s="501"/>
      <c r="CM229" s="501"/>
      <c r="CN229" s="501"/>
      <c r="CO229" s="501"/>
      <c r="CP229" s="501"/>
      <c r="CQ229" s="501"/>
      <c r="CR229" s="501"/>
      <c r="CS229" s="501"/>
      <c r="CT229" s="501"/>
      <c r="CU229" s="501"/>
      <c r="CV229" s="501"/>
      <c r="CW229" s="501"/>
      <c r="CX229" s="501"/>
      <c r="CY229" s="501"/>
      <c r="CZ229" s="501"/>
      <c r="DA229" s="501"/>
      <c r="DB229" s="501"/>
      <c r="DC229" s="501"/>
      <c r="DD229" s="501"/>
      <c r="DE229" s="501"/>
      <c r="DF229" s="501"/>
      <c r="DG229" s="501"/>
      <c r="DH229" s="501"/>
      <c r="DI229" s="501"/>
      <c r="DJ229" s="501"/>
      <c r="DK229" s="501"/>
      <c r="DL229" s="501"/>
      <c r="DM229" s="501"/>
      <c r="DN229" s="501"/>
      <c r="DO229" s="501"/>
      <c r="DP229" s="501"/>
      <c r="DQ229" s="501"/>
      <c r="DR229" s="501"/>
      <c r="DS229" s="501"/>
      <c r="DT229" s="501"/>
      <c r="DU229" s="501"/>
      <c r="DV229" s="501"/>
      <c r="DW229" s="501"/>
      <c r="DX229" s="501"/>
      <c r="DY229" s="501"/>
      <c r="DZ229" s="501"/>
      <c r="EA229" s="501"/>
      <c r="EB229" s="501"/>
      <c r="EC229" s="501"/>
      <c r="ED229" s="501"/>
      <c r="EE229" s="501"/>
      <c r="EF229" s="501"/>
      <c r="EG229" s="501"/>
      <c r="EH229" s="501"/>
      <c r="EI229" s="501"/>
      <c r="EJ229" s="501"/>
      <c r="EK229" s="501"/>
      <c r="EL229" s="501"/>
      <c r="EM229" s="501"/>
      <c r="EN229" s="501"/>
      <c r="EO229" s="501"/>
      <c r="EP229" s="501"/>
      <c r="EQ229" s="501"/>
      <c r="ER229" s="501"/>
      <c r="ES229" s="501"/>
      <c r="ET229" s="501"/>
      <c r="EU229" s="501"/>
      <c r="EV229" s="501"/>
      <c r="EW229" s="501"/>
      <c r="EX229" s="501"/>
      <c r="EY229" s="501"/>
      <c r="EZ229" s="501"/>
      <c r="FA229" s="501"/>
      <c r="FB229" s="501"/>
      <c r="FC229" s="501"/>
      <c r="FD229" s="501"/>
      <c r="FE229" s="501"/>
      <c r="FF229" s="501"/>
      <c r="FG229" s="501"/>
      <c r="FH229" s="501"/>
      <c r="FI229" s="501"/>
    </row>
    <row r="230" spans="1:165" ht="25.9" customHeight="1" thickBot="1" x14ac:dyDescent="0.4">
      <c r="A230" s="636"/>
      <c r="B230" s="632"/>
      <c r="C230" s="1078"/>
      <c r="D230" s="1072"/>
      <c r="E230" s="287">
        <v>227</v>
      </c>
      <c r="F230" s="91"/>
      <c r="G230" s="287"/>
      <c r="H230" s="287"/>
      <c r="I230" s="629"/>
      <c r="J230" s="287"/>
      <c r="K230" s="629"/>
      <c r="L230" s="629"/>
      <c r="M230" s="287"/>
      <c r="N230" s="287"/>
      <c r="O230" s="287"/>
      <c r="P230" s="287"/>
      <c r="Q230" s="287"/>
      <c r="R230" s="287"/>
      <c r="S230" s="501"/>
      <c r="T230" s="504"/>
      <c r="U230" s="504"/>
      <c r="V230" s="501"/>
      <c r="W230" s="501"/>
      <c r="X230" s="501"/>
      <c r="Y230" s="501"/>
      <c r="Z230" s="501"/>
      <c r="AA230" s="501"/>
      <c r="AB230" s="501"/>
      <c r="AC230" s="501"/>
      <c r="AD230" s="501"/>
      <c r="AE230" s="501"/>
      <c r="AF230" s="501"/>
      <c r="AG230" s="501"/>
      <c r="AH230" s="501"/>
      <c r="AI230" s="501"/>
      <c r="AJ230" s="501"/>
      <c r="AK230" s="501"/>
      <c r="AL230" s="501"/>
      <c r="AM230" s="501"/>
      <c r="AN230" s="501"/>
      <c r="AO230" s="501"/>
      <c r="AP230" s="501"/>
      <c r="AQ230" s="501"/>
      <c r="AR230" s="501"/>
      <c r="AS230" s="501"/>
      <c r="AT230" s="501"/>
      <c r="AU230" s="501"/>
      <c r="AV230" s="501"/>
      <c r="AW230" s="501"/>
      <c r="AX230" s="501"/>
      <c r="AY230" s="501"/>
      <c r="AZ230" s="501"/>
      <c r="BA230" s="501"/>
      <c r="BB230" s="501"/>
      <c r="BC230" s="501"/>
      <c r="BD230" s="501"/>
      <c r="BE230" s="501"/>
      <c r="BF230" s="501"/>
      <c r="BG230" s="501"/>
      <c r="BH230" s="501"/>
      <c r="BI230" s="501"/>
      <c r="BJ230" s="501"/>
      <c r="BK230" s="501"/>
      <c r="BL230" s="501"/>
      <c r="BM230" s="501"/>
      <c r="BN230" s="501"/>
      <c r="BO230" s="501"/>
      <c r="BP230" s="501"/>
      <c r="BQ230" s="501"/>
      <c r="BR230" s="501"/>
      <c r="BS230" s="501"/>
      <c r="BT230" s="501"/>
      <c r="BU230" s="501"/>
      <c r="BV230" s="501"/>
      <c r="BW230" s="501"/>
      <c r="BX230" s="501"/>
      <c r="BY230" s="501"/>
      <c r="BZ230" s="501"/>
      <c r="CA230" s="501"/>
      <c r="CB230" s="501"/>
      <c r="CC230" s="501"/>
      <c r="CD230" s="501"/>
      <c r="CE230" s="501"/>
      <c r="CF230" s="501"/>
      <c r="CG230" s="501"/>
      <c r="CH230" s="501"/>
      <c r="CI230" s="501"/>
      <c r="CJ230" s="501"/>
      <c r="CK230" s="501"/>
      <c r="CL230" s="501"/>
      <c r="CM230" s="501"/>
      <c r="CN230" s="501"/>
      <c r="CO230" s="501"/>
      <c r="CP230" s="501"/>
      <c r="CQ230" s="501"/>
      <c r="CR230" s="501"/>
      <c r="CS230" s="501"/>
      <c r="CT230" s="501"/>
      <c r="CU230" s="501"/>
      <c r="CV230" s="501"/>
      <c r="CW230" s="501"/>
      <c r="CX230" s="501"/>
      <c r="CY230" s="501"/>
      <c r="CZ230" s="501"/>
      <c r="DA230" s="501"/>
      <c r="DB230" s="501"/>
      <c r="DC230" s="501"/>
      <c r="DD230" s="501"/>
      <c r="DE230" s="501"/>
      <c r="DF230" s="501"/>
      <c r="DG230" s="501"/>
      <c r="DH230" s="501"/>
      <c r="DI230" s="501"/>
      <c r="DJ230" s="501"/>
      <c r="DK230" s="501"/>
      <c r="DL230" s="501"/>
      <c r="DM230" s="501"/>
      <c r="DN230" s="501"/>
      <c r="DO230" s="501"/>
      <c r="DP230" s="501"/>
      <c r="DQ230" s="501"/>
      <c r="DR230" s="501"/>
      <c r="DS230" s="501"/>
      <c r="DT230" s="501"/>
      <c r="DU230" s="501"/>
      <c r="DV230" s="501"/>
      <c r="DW230" s="501"/>
      <c r="DX230" s="501"/>
      <c r="DY230" s="501"/>
      <c r="DZ230" s="501"/>
      <c r="EA230" s="501"/>
      <c r="EB230" s="501"/>
      <c r="EC230" s="501"/>
      <c r="ED230" s="501"/>
      <c r="EE230" s="501"/>
      <c r="EF230" s="501"/>
      <c r="EG230" s="501"/>
      <c r="EH230" s="501"/>
      <c r="EI230" s="501"/>
      <c r="EJ230" s="501"/>
      <c r="EK230" s="501"/>
      <c r="EL230" s="501"/>
      <c r="EM230" s="501"/>
      <c r="EN230" s="501"/>
      <c r="EO230" s="501"/>
      <c r="EP230" s="501"/>
      <c r="EQ230" s="501"/>
      <c r="ER230" s="501"/>
      <c r="ES230" s="501"/>
      <c r="ET230" s="501"/>
      <c r="EU230" s="501"/>
      <c r="EV230" s="501"/>
      <c r="EW230" s="501"/>
      <c r="EX230" s="501"/>
      <c r="EY230" s="501"/>
      <c r="EZ230" s="501"/>
      <c r="FA230" s="501"/>
      <c r="FB230" s="501"/>
      <c r="FC230" s="501"/>
      <c r="FD230" s="501"/>
      <c r="FE230" s="501"/>
      <c r="FF230" s="501"/>
      <c r="FG230" s="501"/>
      <c r="FH230" s="501"/>
      <c r="FI230" s="501"/>
    </row>
    <row r="231" spans="1:165" ht="25.9" customHeight="1" thickBot="1" x14ac:dyDescent="0.4">
      <c r="A231" s="637"/>
      <c r="B231" s="632"/>
      <c r="C231" s="1078"/>
      <c r="D231" s="1072"/>
      <c r="E231" s="287">
        <v>228</v>
      </c>
      <c r="F231" s="91"/>
      <c r="G231" s="287"/>
      <c r="H231" s="287"/>
      <c r="I231" s="629"/>
      <c r="J231" s="287"/>
      <c r="K231" s="629"/>
      <c r="L231" s="629"/>
      <c r="M231" s="287"/>
      <c r="N231" s="287"/>
      <c r="O231" s="287"/>
      <c r="P231" s="287"/>
      <c r="Q231" s="287"/>
      <c r="R231" s="287"/>
      <c r="S231" s="501"/>
      <c r="T231" s="504"/>
      <c r="U231" s="504"/>
      <c r="V231" s="501"/>
      <c r="W231" s="501"/>
      <c r="X231" s="501"/>
      <c r="Y231" s="501"/>
      <c r="Z231" s="501"/>
      <c r="AA231" s="501"/>
      <c r="AB231" s="501"/>
      <c r="AC231" s="501"/>
      <c r="AD231" s="501"/>
      <c r="AE231" s="501"/>
      <c r="AF231" s="501"/>
      <c r="AG231" s="501"/>
      <c r="AH231" s="501"/>
      <c r="AI231" s="501"/>
      <c r="AJ231" s="501"/>
      <c r="AK231" s="501"/>
      <c r="AL231" s="501"/>
      <c r="AM231" s="501"/>
      <c r="AN231" s="501"/>
      <c r="AO231" s="501"/>
      <c r="AP231" s="501"/>
      <c r="AQ231" s="501"/>
      <c r="AR231" s="501"/>
      <c r="AS231" s="501"/>
      <c r="AT231" s="501"/>
      <c r="AU231" s="501"/>
      <c r="AV231" s="501"/>
      <c r="AW231" s="501"/>
      <c r="AX231" s="501"/>
      <c r="AY231" s="501"/>
      <c r="AZ231" s="501"/>
      <c r="BA231" s="501"/>
      <c r="BB231" s="501"/>
      <c r="BC231" s="501"/>
      <c r="BD231" s="501"/>
      <c r="BE231" s="501"/>
      <c r="BF231" s="501"/>
      <c r="BG231" s="501"/>
      <c r="BH231" s="501"/>
      <c r="BI231" s="501"/>
      <c r="BJ231" s="501"/>
      <c r="BK231" s="501"/>
      <c r="BL231" s="501"/>
      <c r="BM231" s="501"/>
      <c r="BN231" s="501"/>
      <c r="BO231" s="501"/>
      <c r="BP231" s="501"/>
      <c r="BQ231" s="501"/>
      <c r="BR231" s="501"/>
      <c r="BS231" s="501"/>
      <c r="BT231" s="501"/>
      <c r="BU231" s="501"/>
      <c r="BV231" s="501"/>
      <c r="BW231" s="501"/>
      <c r="BX231" s="501"/>
      <c r="BY231" s="501"/>
      <c r="BZ231" s="501"/>
      <c r="CA231" s="501"/>
      <c r="CB231" s="501"/>
      <c r="CC231" s="501"/>
      <c r="CD231" s="501"/>
      <c r="CE231" s="501"/>
      <c r="CF231" s="501"/>
      <c r="CG231" s="501"/>
      <c r="CH231" s="501"/>
      <c r="CI231" s="501"/>
      <c r="CJ231" s="501"/>
      <c r="CK231" s="501"/>
      <c r="CL231" s="501"/>
      <c r="CM231" s="501"/>
      <c r="CN231" s="501"/>
      <c r="CO231" s="501"/>
      <c r="CP231" s="501"/>
      <c r="CQ231" s="501"/>
      <c r="CR231" s="501"/>
      <c r="CS231" s="501"/>
      <c r="CT231" s="501"/>
      <c r="CU231" s="501"/>
      <c r="CV231" s="501"/>
      <c r="CW231" s="501"/>
      <c r="CX231" s="501"/>
      <c r="CY231" s="501"/>
      <c r="CZ231" s="501"/>
      <c r="DA231" s="501"/>
      <c r="DB231" s="501"/>
      <c r="DC231" s="501"/>
      <c r="DD231" s="501"/>
      <c r="DE231" s="501"/>
      <c r="DF231" s="501"/>
      <c r="DG231" s="501"/>
      <c r="DH231" s="501"/>
      <c r="DI231" s="501"/>
      <c r="DJ231" s="501"/>
      <c r="DK231" s="501"/>
      <c r="DL231" s="501"/>
      <c r="DM231" s="501"/>
      <c r="DN231" s="501"/>
      <c r="DO231" s="501"/>
      <c r="DP231" s="501"/>
      <c r="DQ231" s="501"/>
      <c r="DR231" s="501"/>
      <c r="DS231" s="501"/>
      <c r="DT231" s="501"/>
      <c r="DU231" s="501"/>
      <c r="DV231" s="501"/>
      <c r="DW231" s="501"/>
      <c r="DX231" s="501"/>
      <c r="DY231" s="501"/>
      <c r="DZ231" s="501"/>
      <c r="EA231" s="501"/>
      <c r="EB231" s="501"/>
      <c r="EC231" s="501"/>
      <c r="ED231" s="501"/>
      <c r="EE231" s="501"/>
      <c r="EF231" s="501"/>
      <c r="EG231" s="501"/>
      <c r="EH231" s="501"/>
      <c r="EI231" s="501"/>
      <c r="EJ231" s="501"/>
      <c r="EK231" s="501"/>
      <c r="EL231" s="501"/>
      <c r="EM231" s="501"/>
      <c r="EN231" s="501"/>
      <c r="EO231" s="501"/>
      <c r="EP231" s="501"/>
      <c r="EQ231" s="501"/>
      <c r="ER231" s="501"/>
      <c r="ES231" s="501"/>
      <c r="ET231" s="501"/>
      <c r="EU231" s="501"/>
      <c r="EV231" s="501"/>
      <c r="EW231" s="501"/>
      <c r="EX231" s="501"/>
      <c r="EY231" s="501"/>
      <c r="EZ231" s="501"/>
      <c r="FA231" s="501"/>
      <c r="FB231" s="501"/>
      <c r="FC231" s="501"/>
      <c r="FD231" s="501"/>
      <c r="FE231" s="501"/>
      <c r="FF231" s="501"/>
      <c r="FG231" s="501"/>
      <c r="FH231" s="501"/>
      <c r="FI231" s="501"/>
    </row>
    <row r="232" spans="1:165" ht="25.9" customHeight="1" x14ac:dyDescent="0.35">
      <c r="A232" s="501"/>
      <c r="B232" s="501"/>
      <c r="C232" s="279"/>
      <c r="D232" s="543"/>
      <c r="E232" s="503"/>
      <c r="F232" s="501"/>
      <c r="G232" s="501"/>
      <c r="H232" s="501"/>
      <c r="I232" s="503"/>
      <c r="J232" s="503"/>
      <c r="K232" s="503"/>
      <c r="L232" s="503"/>
      <c r="M232" s="503"/>
      <c r="N232" s="503"/>
      <c r="O232" s="501"/>
      <c r="P232" s="501"/>
      <c r="Q232" s="501"/>
      <c r="R232" s="501"/>
      <c r="S232" s="501"/>
      <c r="T232" s="504"/>
      <c r="U232" s="504"/>
      <c r="V232" s="501"/>
      <c r="W232" s="501"/>
      <c r="X232" s="501"/>
      <c r="Y232" s="501"/>
      <c r="Z232" s="501"/>
      <c r="AA232" s="501"/>
      <c r="AB232" s="501"/>
      <c r="AC232" s="501"/>
      <c r="AD232" s="501"/>
      <c r="AE232" s="501"/>
      <c r="AF232" s="501"/>
      <c r="AG232" s="501"/>
      <c r="AH232" s="501"/>
      <c r="AI232" s="501"/>
      <c r="AJ232" s="501"/>
      <c r="AK232" s="501"/>
      <c r="AL232" s="501"/>
      <c r="AM232" s="501"/>
      <c r="AN232" s="501"/>
      <c r="AO232" s="501"/>
      <c r="AP232" s="501"/>
      <c r="AQ232" s="501"/>
      <c r="AR232" s="501"/>
      <c r="AS232" s="501"/>
      <c r="AT232" s="501"/>
      <c r="AU232" s="501"/>
      <c r="AV232" s="501"/>
      <c r="AW232" s="501"/>
      <c r="AX232" s="501"/>
      <c r="AY232" s="501"/>
      <c r="AZ232" s="501"/>
      <c r="BA232" s="501"/>
      <c r="BB232" s="501"/>
      <c r="BC232" s="501"/>
      <c r="BD232" s="501"/>
      <c r="BE232" s="501"/>
      <c r="BF232" s="501"/>
      <c r="BG232" s="501"/>
      <c r="BH232" s="501"/>
      <c r="BI232" s="501"/>
      <c r="BJ232" s="501"/>
      <c r="BK232" s="501"/>
      <c r="BL232" s="501"/>
      <c r="BM232" s="501"/>
      <c r="BN232" s="501"/>
      <c r="BO232" s="501"/>
      <c r="BP232" s="501"/>
      <c r="BQ232" s="501"/>
      <c r="BR232" s="501"/>
      <c r="BS232" s="501"/>
      <c r="BT232" s="501"/>
      <c r="BU232" s="501"/>
      <c r="BV232" s="501"/>
      <c r="BW232" s="501"/>
      <c r="BX232" s="501"/>
      <c r="BY232" s="501"/>
      <c r="BZ232" s="501"/>
      <c r="CA232" s="501"/>
      <c r="CB232" s="501"/>
      <c r="CC232" s="501"/>
      <c r="CD232" s="501"/>
      <c r="CE232" s="501"/>
      <c r="CF232" s="501"/>
      <c r="CG232" s="501"/>
      <c r="CH232" s="501"/>
      <c r="CI232" s="501"/>
      <c r="CJ232" s="501"/>
      <c r="CK232" s="501"/>
      <c r="CL232" s="501"/>
      <c r="CM232" s="501"/>
      <c r="CN232" s="501"/>
      <c r="CO232" s="501"/>
      <c r="CP232" s="501"/>
      <c r="CQ232" s="501"/>
      <c r="CR232" s="501"/>
      <c r="CS232" s="501"/>
      <c r="CT232" s="501"/>
      <c r="CU232" s="501"/>
      <c r="CV232" s="501"/>
      <c r="CW232" s="501"/>
      <c r="CX232" s="501"/>
      <c r="CY232" s="501"/>
      <c r="CZ232" s="501"/>
      <c r="DA232" s="501"/>
      <c r="DB232" s="501"/>
      <c r="DC232" s="501"/>
      <c r="DD232" s="501"/>
      <c r="DE232" s="501"/>
      <c r="DF232" s="501"/>
      <c r="DG232" s="501"/>
      <c r="DH232" s="501"/>
      <c r="DI232" s="501"/>
      <c r="DJ232" s="501"/>
      <c r="DK232" s="501"/>
      <c r="DL232" s="501"/>
      <c r="DM232" s="501"/>
      <c r="DN232" s="501"/>
      <c r="DO232" s="501"/>
      <c r="DP232" s="501"/>
      <c r="DQ232" s="501"/>
      <c r="DR232" s="501"/>
      <c r="DS232" s="501"/>
      <c r="DT232" s="501"/>
      <c r="DU232" s="501"/>
      <c r="DV232" s="501"/>
      <c r="DW232" s="501"/>
      <c r="DX232" s="501"/>
      <c r="DY232" s="501"/>
      <c r="DZ232" s="501"/>
      <c r="EA232" s="501"/>
      <c r="EB232" s="501"/>
      <c r="EC232" s="501"/>
      <c r="ED232" s="501"/>
      <c r="EE232" s="501"/>
      <c r="EF232" s="501"/>
      <c r="EG232" s="501"/>
      <c r="EH232" s="501"/>
      <c r="EI232" s="501"/>
      <c r="EJ232" s="501"/>
      <c r="EK232" s="501"/>
      <c r="EL232" s="501"/>
      <c r="EM232" s="501"/>
      <c r="EN232" s="501"/>
      <c r="EO232" s="501"/>
      <c r="EP232" s="501"/>
      <c r="EQ232" s="501"/>
      <c r="ER232" s="501"/>
      <c r="ES232" s="501"/>
      <c r="ET232" s="501"/>
      <c r="EU232" s="501"/>
      <c r="EV232" s="501"/>
      <c r="EW232" s="501"/>
      <c r="EX232" s="501"/>
      <c r="EY232" s="501"/>
      <c r="EZ232" s="501"/>
      <c r="FA232" s="501"/>
      <c r="FB232" s="501"/>
      <c r="FC232" s="501"/>
      <c r="FD232" s="501"/>
      <c r="FE232" s="501"/>
      <c r="FF232" s="501"/>
      <c r="FG232" s="501"/>
      <c r="FH232" s="501"/>
      <c r="FI232" s="501"/>
    </row>
    <row r="233" spans="1:165" ht="25.9" customHeight="1" x14ac:dyDescent="0.35">
      <c r="A233" s="501"/>
      <c r="B233" s="501"/>
      <c r="C233" s="279"/>
      <c r="D233" s="543"/>
      <c r="E233" s="503"/>
      <c r="F233" s="501"/>
      <c r="G233" s="501"/>
      <c r="H233" s="501"/>
      <c r="I233" s="503"/>
      <c r="J233" s="503"/>
      <c r="K233" s="503"/>
      <c r="L233" s="503"/>
      <c r="M233" s="503"/>
      <c r="N233" s="503"/>
      <c r="O233" s="501"/>
      <c r="P233" s="501"/>
      <c r="Q233" s="501"/>
      <c r="R233" s="501"/>
      <c r="S233" s="501"/>
      <c r="T233" s="504"/>
      <c r="U233" s="504"/>
      <c r="V233" s="501"/>
      <c r="W233" s="501"/>
      <c r="X233" s="501"/>
      <c r="Y233" s="501"/>
      <c r="Z233" s="501"/>
      <c r="AA233" s="501"/>
      <c r="AB233" s="501"/>
      <c r="AC233" s="501"/>
      <c r="AD233" s="501"/>
      <c r="AE233" s="501"/>
      <c r="AF233" s="501"/>
      <c r="AG233" s="501"/>
      <c r="AH233" s="501"/>
      <c r="AI233" s="501"/>
      <c r="AJ233" s="501"/>
      <c r="AK233" s="501"/>
      <c r="AL233" s="501"/>
      <c r="AM233" s="501"/>
      <c r="AN233" s="501"/>
      <c r="AO233" s="501"/>
      <c r="AP233" s="501"/>
      <c r="AQ233" s="501"/>
      <c r="AR233" s="501"/>
      <c r="AS233" s="501"/>
      <c r="AT233" s="501"/>
      <c r="AU233" s="501"/>
      <c r="AV233" s="501"/>
      <c r="AW233" s="501"/>
      <c r="AX233" s="501"/>
      <c r="AY233" s="501"/>
      <c r="AZ233" s="501"/>
      <c r="BA233" s="501"/>
      <c r="BB233" s="501"/>
      <c r="BC233" s="501"/>
      <c r="BD233" s="501"/>
      <c r="BE233" s="501"/>
      <c r="BF233" s="501"/>
      <c r="BG233" s="501"/>
      <c r="BH233" s="501"/>
      <c r="BI233" s="501"/>
      <c r="BJ233" s="501"/>
      <c r="BK233" s="501"/>
      <c r="BL233" s="501"/>
      <c r="BM233" s="501"/>
      <c r="BN233" s="501"/>
      <c r="BO233" s="501"/>
      <c r="BP233" s="501"/>
      <c r="BQ233" s="501"/>
      <c r="BR233" s="501"/>
      <c r="BS233" s="501"/>
      <c r="BT233" s="501"/>
      <c r="BU233" s="501"/>
      <c r="BV233" s="501"/>
      <c r="BW233" s="501"/>
      <c r="BX233" s="501"/>
      <c r="BY233" s="501"/>
      <c r="BZ233" s="501"/>
      <c r="CA233" s="501"/>
      <c r="CB233" s="501"/>
      <c r="CC233" s="501"/>
      <c r="CD233" s="501"/>
      <c r="CE233" s="501"/>
      <c r="CF233" s="501"/>
      <c r="CG233" s="501"/>
      <c r="CH233" s="501"/>
      <c r="CI233" s="501"/>
      <c r="CJ233" s="501"/>
      <c r="CK233" s="501"/>
      <c r="CL233" s="501"/>
      <c r="CM233" s="501"/>
      <c r="CN233" s="501"/>
      <c r="CO233" s="501"/>
      <c r="CP233" s="501"/>
      <c r="CQ233" s="501"/>
      <c r="CR233" s="501"/>
      <c r="CS233" s="501"/>
      <c r="CT233" s="501"/>
      <c r="CU233" s="501"/>
      <c r="CV233" s="501"/>
      <c r="CW233" s="501"/>
      <c r="CX233" s="501"/>
      <c r="CY233" s="501"/>
      <c r="CZ233" s="501"/>
      <c r="DA233" s="501"/>
      <c r="DB233" s="501"/>
      <c r="DC233" s="501"/>
      <c r="DD233" s="501"/>
      <c r="DE233" s="501"/>
      <c r="DF233" s="501"/>
      <c r="DG233" s="501"/>
      <c r="DH233" s="501"/>
      <c r="DI233" s="501"/>
      <c r="DJ233" s="501"/>
      <c r="DK233" s="501"/>
      <c r="DL233" s="501"/>
      <c r="DM233" s="501"/>
      <c r="DN233" s="501"/>
      <c r="DO233" s="501"/>
      <c r="DP233" s="501"/>
      <c r="DQ233" s="501"/>
      <c r="DR233" s="501"/>
      <c r="DS233" s="501"/>
      <c r="DT233" s="501"/>
      <c r="DU233" s="501"/>
      <c r="DV233" s="501"/>
      <c r="DW233" s="501"/>
      <c r="DX233" s="501"/>
      <c r="DY233" s="501"/>
      <c r="DZ233" s="501"/>
      <c r="EA233" s="501"/>
      <c r="EB233" s="501"/>
      <c r="EC233" s="501"/>
      <c r="ED233" s="501"/>
      <c r="EE233" s="501"/>
      <c r="EF233" s="501"/>
      <c r="EG233" s="501"/>
      <c r="EH233" s="501"/>
      <c r="EI233" s="501"/>
      <c r="EJ233" s="501"/>
      <c r="EK233" s="501"/>
      <c r="EL233" s="501"/>
      <c r="EM233" s="501"/>
      <c r="EN233" s="501"/>
      <c r="EO233" s="501"/>
      <c r="EP233" s="501"/>
      <c r="EQ233" s="501"/>
      <c r="ER233" s="501"/>
      <c r="ES233" s="501"/>
      <c r="ET233" s="501"/>
      <c r="EU233" s="501"/>
      <c r="EV233" s="501"/>
      <c r="EW233" s="501"/>
      <c r="EX233" s="501"/>
      <c r="EY233" s="501"/>
      <c r="EZ233" s="501"/>
      <c r="FA233" s="501"/>
      <c r="FB233" s="501"/>
      <c r="FC233" s="501"/>
      <c r="FD233" s="501"/>
      <c r="FE233" s="501"/>
      <c r="FF233" s="501"/>
      <c r="FG233" s="501"/>
      <c r="FH233" s="501"/>
      <c r="FI233" s="501"/>
    </row>
    <row r="234" spans="1:165" ht="25.9" customHeight="1" x14ac:dyDescent="0.35">
      <c r="A234" s="501"/>
      <c r="B234" s="501"/>
      <c r="C234" s="279"/>
      <c r="D234" s="543"/>
      <c r="E234" s="503"/>
      <c r="F234" s="501"/>
      <c r="G234" s="501"/>
      <c r="H234" s="501"/>
      <c r="I234" s="503"/>
      <c r="J234" s="503"/>
      <c r="K234" s="503"/>
      <c r="L234" s="503"/>
      <c r="M234" s="503"/>
      <c r="N234" s="503"/>
      <c r="O234" s="501"/>
      <c r="P234" s="501"/>
      <c r="Q234" s="501"/>
      <c r="R234" s="501"/>
      <c r="S234" s="501"/>
      <c r="T234" s="504"/>
      <c r="U234" s="504"/>
      <c r="V234" s="501"/>
      <c r="W234" s="501"/>
      <c r="X234" s="501"/>
      <c r="Y234" s="501"/>
      <c r="Z234" s="501"/>
      <c r="AA234" s="501"/>
      <c r="AB234" s="501"/>
      <c r="AC234" s="501"/>
      <c r="AD234" s="501"/>
      <c r="AE234" s="501"/>
      <c r="AF234" s="501"/>
      <c r="AG234" s="501"/>
      <c r="AH234" s="501"/>
      <c r="AI234" s="501"/>
      <c r="AJ234" s="501"/>
      <c r="AK234" s="501"/>
      <c r="AL234" s="501"/>
      <c r="AM234" s="501"/>
      <c r="AN234" s="501"/>
      <c r="AO234" s="501"/>
      <c r="AP234" s="501"/>
      <c r="AQ234" s="501"/>
      <c r="AR234" s="501"/>
      <c r="AS234" s="501"/>
      <c r="AT234" s="501"/>
      <c r="AU234" s="501"/>
      <c r="AV234" s="501"/>
      <c r="AW234" s="501"/>
      <c r="AX234" s="501"/>
      <c r="AY234" s="501"/>
      <c r="AZ234" s="501"/>
      <c r="BA234" s="501"/>
      <c r="BB234" s="501"/>
      <c r="BC234" s="501"/>
      <c r="BD234" s="501"/>
      <c r="BE234" s="501"/>
      <c r="BF234" s="501"/>
      <c r="BG234" s="501"/>
      <c r="BH234" s="501"/>
      <c r="BI234" s="501"/>
      <c r="BJ234" s="501"/>
      <c r="BK234" s="501"/>
      <c r="BL234" s="501"/>
      <c r="BM234" s="501"/>
      <c r="BN234" s="501"/>
      <c r="BO234" s="501"/>
      <c r="BP234" s="501"/>
      <c r="BQ234" s="501"/>
      <c r="BR234" s="501"/>
      <c r="BS234" s="501"/>
      <c r="BT234" s="501"/>
      <c r="BU234" s="501"/>
      <c r="BV234" s="501"/>
      <c r="BW234" s="501"/>
      <c r="BX234" s="501"/>
      <c r="BY234" s="501"/>
      <c r="BZ234" s="501"/>
      <c r="CA234" s="501"/>
      <c r="CB234" s="501"/>
      <c r="CC234" s="501"/>
      <c r="CD234" s="501"/>
      <c r="CE234" s="501"/>
      <c r="CF234" s="501"/>
      <c r="CG234" s="501"/>
      <c r="CH234" s="501"/>
      <c r="CI234" s="501"/>
      <c r="CJ234" s="501"/>
      <c r="CK234" s="501"/>
      <c r="CL234" s="501"/>
      <c r="CM234" s="501"/>
      <c r="CN234" s="501"/>
      <c r="CO234" s="501"/>
      <c r="CP234" s="501"/>
      <c r="CQ234" s="501"/>
      <c r="CR234" s="501"/>
      <c r="CS234" s="501"/>
      <c r="CT234" s="501"/>
      <c r="CU234" s="501"/>
      <c r="CV234" s="501"/>
      <c r="CW234" s="501"/>
      <c r="CX234" s="501"/>
      <c r="CY234" s="501"/>
      <c r="CZ234" s="501"/>
      <c r="DA234" s="501"/>
      <c r="DB234" s="501"/>
      <c r="DC234" s="501"/>
      <c r="DD234" s="501"/>
      <c r="DE234" s="501"/>
      <c r="DF234" s="501"/>
      <c r="DG234" s="501"/>
      <c r="DH234" s="501"/>
      <c r="DI234" s="501"/>
      <c r="DJ234" s="501"/>
      <c r="DK234" s="501"/>
      <c r="DL234" s="501"/>
      <c r="DM234" s="501"/>
      <c r="DN234" s="501"/>
      <c r="DO234" s="501"/>
      <c r="DP234" s="501"/>
      <c r="DQ234" s="501"/>
      <c r="DR234" s="501"/>
      <c r="DS234" s="501"/>
      <c r="DT234" s="501"/>
      <c r="DU234" s="501"/>
      <c r="DV234" s="501"/>
      <c r="DW234" s="501"/>
      <c r="DX234" s="501"/>
      <c r="DY234" s="501"/>
      <c r="DZ234" s="501"/>
      <c r="EA234" s="501"/>
      <c r="EB234" s="501"/>
      <c r="EC234" s="501"/>
      <c r="ED234" s="501"/>
      <c r="EE234" s="501"/>
      <c r="EF234" s="501"/>
      <c r="EG234" s="501"/>
      <c r="EH234" s="501"/>
      <c r="EI234" s="501"/>
      <c r="EJ234" s="501"/>
      <c r="EK234" s="501"/>
      <c r="EL234" s="501"/>
      <c r="EM234" s="501"/>
      <c r="EN234" s="501"/>
      <c r="EO234" s="501"/>
      <c r="EP234" s="501"/>
      <c r="EQ234" s="501"/>
      <c r="ER234" s="501"/>
      <c r="ES234" s="501"/>
      <c r="ET234" s="501"/>
      <c r="EU234" s="501"/>
      <c r="EV234" s="501"/>
      <c r="EW234" s="501"/>
      <c r="EX234" s="501"/>
      <c r="EY234" s="501"/>
      <c r="EZ234" s="501"/>
      <c r="FA234" s="501"/>
      <c r="FB234" s="501"/>
      <c r="FC234" s="501"/>
      <c r="FD234" s="501"/>
      <c r="FE234" s="501"/>
      <c r="FF234" s="501"/>
      <c r="FG234" s="501"/>
      <c r="FH234" s="501"/>
      <c r="FI234" s="501"/>
    </row>
    <row r="235" spans="1:165" ht="25.9" customHeight="1" x14ac:dyDescent="0.35">
      <c r="A235" s="501"/>
      <c r="B235" s="501"/>
      <c r="C235" s="279"/>
      <c r="D235" s="543"/>
      <c r="E235" s="503"/>
      <c r="F235" s="501"/>
      <c r="G235" s="501"/>
      <c r="H235" s="501"/>
      <c r="I235" s="503"/>
      <c r="J235" s="503"/>
      <c r="K235" s="503"/>
      <c r="L235" s="503"/>
      <c r="M235" s="503"/>
      <c r="N235" s="503"/>
      <c r="O235" s="501"/>
      <c r="P235" s="501"/>
      <c r="Q235" s="501"/>
      <c r="R235" s="501"/>
      <c r="S235" s="501"/>
      <c r="T235" s="504"/>
      <c r="U235" s="504"/>
      <c r="V235" s="501"/>
      <c r="W235" s="501"/>
      <c r="X235" s="501"/>
      <c r="Y235" s="501"/>
      <c r="Z235" s="501"/>
      <c r="AA235" s="501"/>
      <c r="AB235" s="501"/>
      <c r="AC235" s="501"/>
      <c r="AD235" s="501"/>
      <c r="AE235" s="501"/>
      <c r="AF235" s="501"/>
      <c r="AG235" s="501"/>
      <c r="AH235" s="501"/>
      <c r="AI235" s="501"/>
      <c r="AJ235" s="501"/>
      <c r="AK235" s="501"/>
      <c r="AL235" s="501"/>
      <c r="AM235" s="501"/>
      <c r="AN235" s="501"/>
      <c r="AO235" s="501"/>
      <c r="AP235" s="501"/>
      <c r="AQ235" s="501"/>
      <c r="AR235" s="501"/>
      <c r="AS235" s="501"/>
      <c r="AT235" s="501"/>
      <c r="AU235" s="501"/>
      <c r="AV235" s="501"/>
      <c r="AW235" s="501"/>
      <c r="AX235" s="501"/>
      <c r="AY235" s="501"/>
      <c r="AZ235" s="501"/>
      <c r="BA235" s="501"/>
      <c r="BB235" s="501"/>
      <c r="BC235" s="501"/>
      <c r="BD235" s="501"/>
      <c r="BE235" s="501"/>
      <c r="BF235" s="501"/>
      <c r="BG235" s="501"/>
      <c r="BH235" s="501"/>
      <c r="BI235" s="501"/>
      <c r="BJ235" s="501"/>
      <c r="BK235" s="501"/>
      <c r="BL235" s="501"/>
      <c r="BM235" s="501"/>
      <c r="BN235" s="501"/>
      <c r="BO235" s="501"/>
      <c r="BP235" s="501"/>
      <c r="BQ235" s="501"/>
      <c r="BR235" s="501"/>
      <c r="BS235" s="501"/>
      <c r="BT235" s="501"/>
      <c r="BU235" s="501"/>
      <c r="BV235" s="501"/>
      <c r="BW235" s="501"/>
      <c r="BX235" s="501"/>
      <c r="BY235" s="501"/>
      <c r="BZ235" s="501"/>
      <c r="CA235" s="501"/>
      <c r="CB235" s="501"/>
      <c r="CC235" s="501"/>
      <c r="CD235" s="501"/>
      <c r="CE235" s="501"/>
      <c r="CF235" s="501"/>
      <c r="CG235" s="501"/>
      <c r="CH235" s="501"/>
      <c r="CI235" s="501"/>
      <c r="CJ235" s="501"/>
      <c r="CK235" s="501"/>
      <c r="CL235" s="501"/>
      <c r="CM235" s="501"/>
      <c r="CN235" s="501"/>
      <c r="CO235" s="501"/>
      <c r="CP235" s="501"/>
      <c r="CQ235" s="501"/>
      <c r="CR235" s="501"/>
      <c r="CS235" s="501"/>
      <c r="CT235" s="501"/>
      <c r="CU235" s="501"/>
      <c r="CV235" s="501"/>
      <c r="CW235" s="501"/>
      <c r="CX235" s="501"/>
      <c r="CY235" s="501"/>
      <c r="CZ235" s="501"/>
      <c r="DA235" s="501"/>
      <c r="DB235" s="501"/>
      <c r="DC235" s="501"/>
      <c r="DD235" s="501"/>
      <c r="DE235" s="501"/>
      <c r="DF235" s="501"/>
      <c r="DG235" s="501"/>
      <c r="DH235" s="501"/>
      <c r="DI235" s="501"/>
      <c r="DJ235" s="501"/>
      <c r="DK235" s="501"/>
      <c r="DL235" s="501"/>
      <c r="DM235" s="501"/>
      <c r="DN235" s="501"/>
      <c r="DO235" s="501"/>
      <c r="DP235" s="501"/>
      <c r="DQ235" s="501"/>
      <c r="DR235" s="501"/>
      <c r="DS235" s="501"/>
      <c r="DT235" s="501"/>
      <c r="DU235" s="501"/>
      <c r="DV235" s="501"/>
      <c r="DW235" s="501"/>
      <c r="DX235" s="501"/>
      <c r="DY235" s="501"/>
      <c r="DZ235" s="501"/>
      <c r="EA235" s="501"/>
      <c r="EB235" s="501"/>
      <c r="EC235" s="501"/>
      <c r="ED235" s="501"/>
      <c r="EE235" s="501"/>
      <c r="EF235" s="501"/>
      <c r="EG235" s="501"/>
      <c r="EH235" s="501"/>
      <c r="EI235" s="501"/>
      <c r="EJ235" s="501"/>
      <c r="EK235" s="501"/>
      <c r="EL235" s="501"/>
      <c r="EM235" s="501"/>
      <c r="EN235" s="501"/>
      <c r="EO235" s="501"/>
      <c r="EP235" s="501"/>
      <c r="EQ235" s="501"/>
      <c r="ER235" s="501"/>
      <c r="ES235" s="501"/>
      <c r="ET235" s="501"/>
      <c r="EU235" s="501"/>
      <c r="EV235" s="501"/>
      <c r="EW235" s="501"/>
      <c r="EX235" s="501"/>
      <c r="EY235" s="501"/>
      <c r="EZ235" s="501"/>
      <c r="FA235" s="501"/>
      <c r="FB235" s="501"/>
      <c r="FC235" s="501"/>
      <c r="FD235" s="501"/>
      <c r="FE235" s="501"/>
      <c r="FF235" s="501"/>
      <c r="FG235" s="501"/>
      <c r="FH235" s="501"/>
      <c r="FI235" s="501"/>
    </row>
    <row r="236" spans="1:165" ht="25.9" customHeight="1" x14ac:dyDescent="0.35">
      <c r="A236" s="501"/>
      <c r="B236" s="501"/>
      <c r="C236" s="279"/>
      <c r="D236" s="543"/>
      <c r="E236" s="503"/>
      <c r="F236" s="501"/>
      <c r="G236" s="501"/>
      <c r="H236" s="501"/>
      <c r="I236" s="503"/>
      <c r="J236" s="503"/>
      <c r="K236" s="503"/>
      <c r="L236" s="503"/>
      <c r="M236" s="503"/>
      <c r="N236" s="503"/>
      <c r="O236" s="501"/>
      <c r="P236" s="501"/>
      <c r="Q236" s="501"/>
      <c r="R236" s="501"/>
      <c r="S236" s="501"/>
      <c r="T236" s="504"/>
      <c r="U236" s="504"/>
      <c r="V236" s="501"/>
      <c r="W236" s="501"/>
      <c r="X236" s="501"/>
      <c r="Y236" s="501"/>
      <c r="Z236" s="501"/>
      <c r="AA236" s="501"/>
      <c r="AB236" s="501"/>
      <c r="AC236" s="501"/>
      <c r="AD236" s="501"/>
      <c r="AE236" s="501"/>
      <c r="AF236" s="501"/>
      <c r="AG236" s="501"/>
      <c r="AH236" s="501"/>
      <c r="AI236" s="501"/>
      <c r="AJ236" s="501"/>
      <c r="AK236" s="501"/>
      <c r="AL236" s="501"/>
      <c r="AM236" s="501"/>
      <c r="AN236" s="501"/>
      <c r="AO236" s="501"/>
      <c r="AP236" s="501"/>
      <c r="AQ236" s="501"/>
      <c r="AR236" s="501"/>
      <c r="AS236" s="501"/>
      <c r="AT236" s="501"/>
      <c r="AU236" s="501"/>
      <c r="AV236" s="501"/>
      <c r="AW236" s="501"/>
      <c r="AX236" s="501"/>
      <c r="AY236" s="501"/>
      <c r="AZ236" s="501"/>
      <c r="BA236" s="501"/>
      <c r="BB236" s="501"/>
      <c r="BC236" s="501"/>
      <c r="BD236" s="501"/>
      <c r="BE236" s="501"/>
      <c r="BF236" s="501"/>
      <c r="BG236" s="501"/>
      <c r="BH236" s="501"/>
      <c r="BI236" s="501"/>
      <c r="BJ236" s="501"/>
      <c r="BK236" s="501"/>
      <c r="BL236" s="501"/>
      <c r="BM236" s="501"/>
      <c r="BN236" s="501"/>
      <c r="BO236" s="501"/>
      <c r="BP236" s="501"/>
      <c r="BQ236" s="501"/>
      <c r="BR236" s="501"/>
      <c r="BS236" s="501"/>
      <c r="BT236" s="501"/>
      <c r="BU236" s="501"/>
      <c r="BV236" s="501"/>
      <c r="BW236" s="501"/>
      <c r="BX236" s="501"/>
      <c r="BY236" s="501"/>
      <c r="BZ236" s="501"/>
      <c r="CA236" s="501"/>
      <c r="CB236" s="501"/>
      <c r="CC236" s="501"/>
      <c r="CD236" s="501"/>
      <c r="CE236" s="501"/>
      <c r="CF236" s="501"/>
      <c r="CG236" s="501"/>
      <c r="CH236" s="501"/>
      <c r="CI236" s="501"/>
      <c r="CJ236" s="501"/>
      <c r="CK236" s="501"/>
      <c r="CL236" s="501"/>
      <c r="CM236" s="501"/>
      <c r="CN236" s="501"/>
      <c r="CO236" s="501"/>
      <c r="CP236" s="501"/>
      <c r="CQ236" s="501"/>
      <c r="CR236" s="501"/>
      <c r="CS236" s="501"/>
      <c r="CT236" s="501"/>
      <c r="CU236" s="501"/>
      <c r="CV236" s="501"/>
      <c r="CW236" s="501"/>
      <c r="CX236" s="501"/>
      <c r="CY236" s="501"/>
      <c r="CZ236" s="501"/>
      <c r="DA236" s="501"/>
      <c r="DB236" s="501"/>
      <c r="DC236" s="501"/>
      <c r="DD236" s="501"/>
      <c r="DE236" s="501"/>
      <c r="DF236" s="501"/>
      <c r="DG236" s="501"/>
      <c r="DH236" s="501"/>
      <c r="DI236" s="501"/>
      <c r="DJ236" s="501"/>
      <c r="DK236" s="501"/>
      <c r="DL236" s="501"/>
      <c r="DM236" s="501"/>
      <c r="DN236" s="501"/>
      <c r="DO236" s="501"/>
      <c r="DP236" s="501"/>
      <c r="DQ236" s="501"/>
      <c r="DR236" s="501"/>
      <c r="DS236" s="501"/>
      <c r="DT236" s="501"/>
      <c r="DU236" s="501"/>
      <c r="DV236" s="501"/>
      <c r="DW236" s="501"/>
      <c r="DX236" s="501"/>
      <c r="DY236" s="501"/>
      <c r="DZ236" s="501"/>
      <c r="EA236" s="501"/>
      <c r="EB236" s="501"/>
      <c r="EC236" s="501"/>
      <c r="ED236" s="501"/>
      <c r="EE236" s="501"/>
      <c r="EF236" s="501"/>
      <c r="EG236" s="501"/>
      <c r="EH236" s="501"/>
      <c r="EI236" s="501"/>
      <c r="EJ236" s="501"/>
      <c r="EK236" s="501"/>
      <c r="EL236" s="501"/>
      <c r="EM236" s="501"/>
      <c r="EN236" s="501"/>
      <c r="EO236" s="501"/>
      <c r="EP236" s="501"/>
      <c r="EQ236" s="501"/>
      <c r="ER236" s="501"/>
      <c r="ES236" s="501"/>
      <c r="ET236" s="501"/>
      <c r="EU236" s="501"/>
      <c r="EV236" s="501"/>
      <c r="EW236" s="501"/>
      <c r="EX236" s="501"/>
      <c r="EY236" s="501"/>
      <c r="EZ236" s="501"/>
      <c r="FA236" s="501"/>
      <c r="FB236" s="501"/>
      <c r="FC236" s="501"/>
      <c r="FD236" s="501"/>
      <c r="FE236" s="501"/>
      <c r="FF236" s="501"/>
      <c r="FG236" s="501"/>
      <c r="FH236" s="501"/>
      <c r="FI236" s="501"/>
    </row>
    <row r="237" spans="1:165" ht="25.9" customHeight="1" x14ac:dyDescent="0.35">
      <c r="A237" s="501"/>
      <c r="B237" s="501"/>
      <c r="C237" s="279"/>
      <c r="D237" s="543"/>
      <c r="E237" s="503"/>
      <c r="F237" s="501"/>
      <c r="G237" s="501"/>
      <c r="H237" s="501"/>
      <c r="I237" s="503"/>
      <c r="J237" s="503"/>
      <c r="K237" s="503"/>
      <c r="L237" s="503"/>
      <c r="M237" s="503"/>
      <c r="N237" s="503"/>
      <c r="O237" s="501"/>
      <c r="P237" s="501"/>
      <c r="Q237" s="501"/>
      <c r="R237" s="501"/>
      <c r="S237" s="501"/>
      <c r="T237" s="504"/>
      <c r="U237" s="504"/>
      <c r="V237" s="501"/>
      <c r="W237" s="501"/>
      <c r="X237" s="501"/>
      <c r="Y237" s="501"/>
      <c r="Z237" s="501"/>
      <c r="AA237" s="501"/>
      <c r="AB237" s="501"/>
      <c r="AC237" s="501"/>
      <c r="AD237" s="501"/>
      <c r="AE237" s="501"/>
      <c r="AF237" s="501"/>
      <c r="AG237" s="501"/>
      <c r="AH237" s="501"/>
      <c r="AI237" s="501"/>
      <c r="AJ237" s="501"/>
      <c r="AK237" s="501"/>
      <c r="AL237" s="501"/>
      <c r="AM237" s="501"/>
      <c r="AN237" s="501"/>
      <c r="AO237" s="501"/>
      <c r="AP237" s="501"/>
      <c r="AQ237" s="501"/>
      <c r="AR237" s="501"/>
      <c r="AS237" s="501"/>
      <c r="AT237" s="501"/>
      <c r="AU237" s="501"/>
      <c r="AV237" s="501"/>
      <c r="AW237" s="501"/>
      <c r="AX237" s="501"/>
      <c r="AY237" s="501"/>
      <c r="AZ237" s="501"/>
      <c r="BA237" s="501"/>
      <c r="BB237" s="501"/>
      <c r="BC237" s="501"/>
      <c r="BD237" s="501"/>
      <c r="BE237" s="501"/>
      <c r="BF237" s="501"/>
      <c r="BG237" s="501"/>
      <c r="BH237" s="501"/>
      <c r="BI237" s="501"/>
      <c r="BJ237" s="501"/>
      <c r="BK237" s="501"/>
      <c r="BL237" s="501"/>
      <c r="BM237" s="501"/>
      <c r="BN237" s="501"/>
      <c r="BO237" s="501"/>
      <c r="BP237" s="501"/>
      <c r="BQ237" s="501"/>
      <c r="BR237" s="501"/>
      <c r="BS237" s="501"/>
      <c r="BT237" s="501"/>
      <c r="BU237" s="501"/>
      <c r="BV237" s="501"/>
      <c r="BW237" s="501"/>
      <c r="BX237" s="501"/>
      <c r="BY237" s="501"/>
      <c r="BZ237" s="501"/>
      <c r="CA237" s="501"/>
      <c r="CB237" s="501"/>
      <c r="CC237" s="501"/>
      <c r="CD237" s="501"/>
      <c r="CE237" s="501"/>
      <c r="CF237" s="501"/>
      <c r="CG237" s="501"/>
      <c r="CH237" s="501"/>
      <c r="CI237" s="501"/>
      <c r="CJ237" s="501"/>
      <c r="CK237" s="501"/>
      <c r="CL237" s="501"/>
      <c r="CM237" s="501"/>
      <c r="CN237" s="501"/>
      <c r="CO237" s="501"/>
      <c r="CP237" s="501"/>
      <c r="CQ237" s="501"/>
      <c r="CR237" s="501"/>
      <c r="CS237" s="501"/>
      <c r="CT237" s="501"/>
      <c r="CU237" s="501"/>
      <c r="CV237" s="501"/>
      <c r="CW237" s="501"/>
      <c r="CX237" s="501"/>
      <c r="CY237" s="501"/>
      <c r="CZ237" s="501"/>
      <c r="DA237" s="501"/>
      <c r="DB237" s="501"/>
      <c r="DC237" s="501"/>
      <c r="DD237" s="501"/>
      <c r="DE237" s="501"/>
      <c r="DF237" s="501"/>
      <c r="DG237" s="501"/>
      <c r="DH237" s="501"/>
      <c r="DI237" s="501"/>
      <c r="DJ237" s="501"/>
      <c r="DK237" s="501"/>
      <c r="DL237" s="501"/>
      <c r="DM237" s="501"/>
      <c r="DN237" s="501"/>
      <c r="DO237" s="501"/>
      <c r="DP237" s="501"/>
      <c r="DQ237" s="501"/>
      <c r="DR237" s="501"/>
      <c r="DS237" s="501"/>
      <c r="DT237" s="501"/>
      <c r="DU237" s="501"/>
      <c r="DV237" s="501"/>
      <c r="DW237" s="501"/>
      <c r="DX237" s="501"/>
      <c r="DY237" s="501"/>
      <c r="DZ237" s="501"/>
      <c r="EA237" s="501"/>
      <c r="EB237" s="501"/>
      <c r="EC237" s="501"/>
      <c r="ED237" s="501"/>
      <c r="EE237" s="501"/>
      <c r="EF237" s="501"/>
      <c r="EG237" s="501"/>
      <c r="EH237" s="501"/>
      <c r="EI237" s="501"/>
      <c r="EJ237" s="501"/>
      <c r="EK237" s="501"/>
      <c r="EL237" s="501"/>
      <c r="EM237" s="501"/>
      <c r="EN237" s="501"/>
      <c r="EO237" s="501"/>
      <c r="EP237" s="501"/>
      <c r="EQ237" s="501"/>
      <c r="ER237" s="501"/>
      <c r="ES237" s="501"/>
      <c r="ET237" s="501"/>
      <c r="EU237" s="501"/>
      <c r="EV237" s="501"/>
      <c r="EW237" s="501"/>
      <c r="EX237" s="501"/>
      <c r="EY237" s="501"/>
      <c r="EZ237" s="501"/>
      <c r="FA237" s="501"/>
      <c r="FB237" s="501"/>
      <c r="FC237" s="501"/>
      <c r="FD237" s="501"/>
      <c r="FE237" s="501"/>
      <c r="FF237" s="501"/>
      <c r="FG237" s="501"/>
      <c r="FH237" s="501"/>
      <c r="FI237" s="501"/>
    </row>
    <row r="238" spans="1:165" ht="25.9" customHeight="1" x14ac:dyDescent="0.35">
      <c r="A238" s="501"/>
      <c r="B238" s="501"/>
      <c r="C238" s="279"/>
      <c r="D238" s="543"/>
      <c r="E238" s="503"/>
      <c r="F238" s="501"/>
      <c r="G238" s="501"/>
      <c r="H238" s="501"/>
      <c r="I238" s="503"/>
      <c r="J238" s="503"/>
      <c r="K238" s="503"/>
      <c r="L238" s="503"/>
      <c r="M238" s="503"/>
      <c r="N238" s="503"/>
      <c r="O238" s="501"/>
      <c r="P238" s="501"/>
      <c r="Q238" s="501"/>
      <c r="R238" s="501"/>
      <c r="S238" s="501"/>
      <c r="T238" s="504"/>
      <c r="U238" s="504"/>
      <c r="V238" s="501"/>
      <c r="W238" s="501"/>
      <c r="X238" s="501"/>
      <c r="Y238" s="501"/>
      <c r="Z238" s="501"/>
      <c r="AA238" s="501"/>
      <c r="AB238" s="501"/>
      <c r="AC238" s="501"/>
      <c r="AD238" s="501"/>
      <c r="AE238" s="501"/>
      <c r="AF238" s="501"/>
      <c r="AG238" s="501"/>
      <c r="AH238" s="501"/>
      <c r="AI238" s="501"/>
      <c r="AJ238" s="501"/>
      <c r="AK238" s="501"/>
      <c r="AL238" s="501"/>
      <c r="AM238" s="501"/>
      <c r="AN238" s="501"/>
      <c r="AO238" s="501"/>
      <c r="AP238" s="501"/>
      <c r="AQ238" s="501"/>
      <c r="AR238" s="501"/>
      <c r="AS238" s="501"/>
      <c r="AT238" s="501"/>
      <c r="AU238" s="501"/>
      <c r="AV238" s="501"/>
      <c r="AW238" s="501"/>
      <c r="AX238" s="501"/>
      <c r="AY238" s="501"/>
      <c r="AZ238" s="501"/>
      <c r="BA238" s="501"/>
      <c r="BB238" s="501"/>
      <c r="BC238" s="501"/>
      <c r="BD238" s="501"/>
      <c r="BE238" s="501"/>
      <c r="BF238" s="501"/>
      <c r="BG238" s="501"/>
      <c r="BH238" s="501"/>
      <c r="BI238" s="501"/>
      <c r="BJ238" s="501"/>
      <c r="BK238" s="501"/>
      <c r="BL238" s="501"/>
      <c r="BM238" s="501"/>
      <c r="BN238" s="501"/>
      <c r="BO238" s="501"/>
      <c r="BP238" s="501"/>
      <c r="BQ238" s="501"/>
      <c r="BR238" s="501"/>
      <c r="BS238" s="501"/>
      <c r="BT238" s="501"/>
      <c r="BU238" s="501"/>
      <c r="BV238" s="501"/>
      <c r="BW238" s="501"/>
      <c r="BX238" s="501"/>
      <c r="BY238" s="501"/>
      <c r="BZ238" s="501"/>
      <c r="CA238" s="501"/>
      <c r="CB238" s="501"/>
      <c r="CC238" s="501"/>
      <c r="CD238" s="501"/>
      <c r="CE238" s="501"/>
      <c r="CF238" s="501"/>
      <c r="CG238" s="501"/>
      <c r="CH238" s="501"/>
      <c r="CI238" s="501"/>
      <c r="CJ238" s="501"/>
      <c r="CK238" s="501"/>
      <c r="CL238" s="501"/>
      <c r="CM238" s="501"/>
      <c r="CN238" s="501"/>
      <c r="CO238" s="501"/>
      <c r="CP238" s="501"/>
      <c r="CQ238" s="501"/>
      <c r="CR238" s="501"/>
      <c r="CS238" s="501"/>
      <c r="CT238" s="501"/>
      <c r="CU238" s="501"/>
      <c r="CV238" s="501"/>
      <c r="CW238" s="501"/>
      <c r="CX238" s="501"/>
      <c r="CY238" s="501"/>
      <c r="CZ238" s="501"/>
      <c r="DA238" s="501"/>
      <c r="DB238" s="501"/>
      <c r="DC238" s="501"/>
      <c r="DD238" s="501"/>
      <c r="DE238" s="501"/>
      <c r="DF238" s="501"/>
      <c r="DG238" s="501"/>
      <c r="DH238" s="501"/>
      <c r="DI238" s="501"/>
      <c r="DJ238" s="501"/>
      <c r="DK238" s="501"/>
      <c r="DL238" s="501"/>
      <c r="DM238" s="501"/>
      <c r="DN238" s="501"/>
      <c r="DO238" s="501"/>
      <c r="DP238" s="501"/>
      <c r="DQ238" s="501"/>
      <c r="DR238" s="501"/>
      <c r="DS238" s="501"/>
      <c r="DT238" s="501"/>
      <c r="DU238" s="501"/>
      <c r="DV238" s="501"/>
      <c r="DW238" s="501"/>
      <c r="DX238" s="501"/>
      <c r="DY238" s="501"/>
      <c r="DZ238" s="501"/>
      <c r="EA238" s="501"/>
      <c r="EB238" s="501"/>
      <c r="EC238" s="501"/>
      <c r="ED238" s="501"/>
      <c r="EE238" s="501"/>
      <c r="EF238" s="501"/>
      <c r="EG238" s="501"/>
      <c r="EH238" s="501"/>
      <c r="EI238" s="501"/>
      <c r="EJ238" s="501"/>
      <c r="EK238" s="501"/>
      <c r="EL238" s="501"/>
      <c r="EM238" s="501"/>
      <c r="EN238" s="501"/>
      <c r="EO238" s="501"/>
      <c r="EP238" s="501"/>
      <c r="EQ238" s="501"/>
      <c r="ER238" s="501"/>
      <c r="ES238" s="501"/>
      <c r="ET238" s="501"/>
      <c r="EU238" s="501"/>
      <c r="EV238" s="501"/>
      <c r="EW238" s="501"/>
      <c r="EX238" s="501"/>
      <c r="EY238" s="501"/>
      <c r="EZ238" s="501"/>
      <c r="FA238" s="501"/>
      <c r="FB238" s="501"/>
      <c r="FC238" s="501"/>
      <c r="FD238" s="501"/>
      <c r="FE238" s="501"/>
      <c r="FF238" s="501"/>
      <c r="FG238" s="501"/>
      <c r="FH238" s="501"/>
      <c r="FI238" s="501"/>
    </row>
    <row r="239" spans="1:165" ht="25.9" customHeight="1" x14ac:dyDescent="0.35">
      <c r="A239" s="501"/>
      <c r="B239" s="501"/>
      <c r="C239" s="279"/>
      <c r="D239" s="543"/>
      <c r="E239" s="503"/>
      <c r="F239" s="501"/>
      <c r="G239" s="501"/>
      <c r="H239" s="501"/>
      <c r="I239" s="503"/>
      <c r="J239" s="503"/>
      <c r="K239" s="503"/>
      <c r="L239" s="503"/>
      <c r="M239" s="503"/>
      <c r="N239" s="503"/>
      <c r="O239" s="501"/>
      <c r="P239" s="501"/>
      <c r="Q239" s="501"/>
      <c r="R239" s="501"/>
      <c r="S239" s="501"/>
      <c r="T239" s="504"/>
      <c r="U239" s="504"/>
      <c r="V239" s="501"/>
      <c r="W239" s="501"/>
      <c r="X239" s="501"/>
      <c r="Y239" s="501"/>
      <c r="Z239" s="501"/>
      <c r="AA239" s="501"/>
      <c r="AB239" s="501"/>
      <c r="AC239" s="501"/>
      <c r="AD239" s="501"/>
      <c r="AE239" s="501"/>
      <c r="AF239" s="501"/>
      <c r="AG239" s="501"/>
      <c r="AH239" s="501"/>
      <c r="AI239" s="501"/>
      <c r="AJ239" s="501"/>
      <c r="AK239" s="501"/>
      <c r="AL239" s="501"/>
      <c r="AM239" s="501"/>
      <c r="AN239" s="501"/>
      <c r="AO239" s="501"/>
      <c r="AP239" s="501"/>
      <c r="AQ239" s="501"/>
      <c r="AR239" s="501"/>
      <c r="AS239" s="501"/>
      <c r="AT239" s="501"/>
      <c r="AU239" s="501"/>
      <c r="AV239" s="501"/>
      <c r="AW239" s="501"/>
      <c r="AX239" s="501"/>
      <c r="AY239" s="501"/>
      <c r="AZ239" s="501"/>
      <c r="BA239" s="501"/>
      <c r="BB239" s="501"/>
      <c r="BC239" s="501"/>
      <c r="BD239" s="501"/>
      <c r="BE239" s="501"/>
      <c r="BF239" s="501"/>
      <c r="BG239" s="501"/>
      <c r="BH239" s="501"/>
      <c r="BI239" s="501"/>
      <c r="BJ239" s="501"/>
      <c r="BK239" s="501"/>
      <c r="BL239" s="501"/>
      <c r="BM239" s="501"/>
      <c r="BN239" s="501"/>
      <c r="BO239" s="501"/>
      <c r="BP239" s="501"/>
      <c r="BQ239" s="501"/>
      <c r="BR239" s="501"/>
      <c r="BS239" s="501"/>
      <c r="BT239" s="501"/>
      <c r="BU239" s="501"/>
      <c r="BV239" s="501"/>
      <c r="BW239" s="501"/>
      <c r="BX239" s="501"/>
      <c r="BY239" s="501"/>
      <c r="BZ239" s="501"/>
      <c r="CA239" s="501"/>
      <c r="CB239" s="501"/>
      <c r="CC239" s="501"/>
      <c r="CD239" s="501"/>
      <c r="CE239" s="501"/>
      <c r="CF239" s="501"/>
      <c r="CG239" s="501"/>
      <c r="CH239" s="501"/>
      <c r="CI239" s="501"/>
      <c r="CJ239" s="501"/>
      <c r="CK239" s="501"/>
      <c r="CL239" s="501"/>
      <c r="CM239" s="501"/>
      <c r="CN239" s="501"/>
      <c r="CO239" s="501"/>
      <c r="CP239" s="501"/>
      <c r="CQ239" s="501"/>
      <c r="CR239" s="501"/>
      <c r="CS239" s="501"/>
      <c r="CT239" s="501"/>
      <c r="CU239" s="501"/>
      <c r="CV239" s="501"/>
      <c r="CW239" s="501"/>
      <c r="CX239" s="501"/>
      <c r="CY239" s="501"/>
      <c r="CZ239" s="501"/>
      <c r="DA239" s="501"/>
      <c r="DB239" s="501"/>
      <c r="DC239" s="501"/>
      <c r="DD239" s="501"/>
      <c r="DE239" s="501"/>
      <c r="DF239" s="501"/>
      <c r="DG239" s="501"/>
      <c r="DH239" s="501"/>
      <c r="DI239" s="501"/>
      <c r="DJ239" s="501"/>
      <c r="DK239" s="501"/>
      <c r="DL239" s="501"/>
      <c r="DM239" s="501"/>
      <c r="DN239" s="501"/>
      <c r="DO239" s="501"/>
      <c r="DP239" s="501"/>
      <c r="DQ239" s="501"/>
      <c r="DR239" s="501"/>
      <c r="DS239" s="501"/>
      <c r="DT239" s="501"/>
      <c r="DU239" s="501"/>
      <c r="DV239" s="501"/>
      <c r="DW239" s="501"/>
      <c r="DX239" s="501"/>
      <c r="DY239" s="501"/>
      <c r="DZ239" s="501"/>
      <c r="EA239" s="501"/>
      <c r="EB239" s="501"/>
      <c r="EC239" s="501"/>
      <c r="ED239" s="501"/>
      <c r="EE239" s="501"/>
      <c r="EF239" s="501"/>
      <c r="EG239" s="501"/>
      <c r="EH239" s="501"/>
      <c r="EI239" s="501"/>
      <c r="EJ239" s="501"/>
      <c r="EK239" s="501"/>
      <c r="EL239" s="501"/>
      <c r="EM239" s="501"/>
      <c r="EN239" s="501"/>
      <c r="EO239" s="501"/>
      <c r="EP239" s="501"/>
      <c r="EQ239" s="501"/>
      <c r="ER239" s="501"/>
      <c r="ES239" s="501"/>
      <c r="ET239" s="501"/>
      <c r="EU239" s="501"/>
      <c r="EV239" s="501"/>
      <c r="EW239" s="501"/>
      <c r="EX239" s="501"/>
      <c r="EY239" s="501"/>
      <c r="EZ239" s="501"/>
      <c r="FA239" s="501"/>
      <c r="FB239" s="501"/>
      <c r="FC239" s="501"/>
      <c r="FD239" s="501"/>
      <c r="FE239" s="501"/>
      <c r="FF239" s="501"/>
      <c r="FG239" s="501"/>
      <c r="FH239" s="501"/>
      <c r="FI239" s="501"/>
    </row>
    <row r="240" spans="1:165" ht="25.9" customHeight="1" x14ac:dyDescent="0.35">
      <c r="A240" s="501"/>
      <c r="B240" s="501"/>
      <c r="C240" s="279"/>
      <c r="D240" s="543"/>
      <c r="E240" s="503"/>
      <c r="F240" s="501"/>
      <c r="G240" s="501"/>
      <c r="H240" s="501"/>
      <c r="I240" s="503"/>
      <c r="J240" s="503"/>
      <c r="K240" s="503"/>
      <c r="L240" s="503"/>
      <c r="M240" s="503"/>
      <c r="N240" s="503"/>
      <c r="O240" s="501"/>
      <c r="P240" s="501"/>
      <c r="Q240" s="501"/>
      <c r="R240" s="501"/>
      <c r="S240" s="501"/>
      <c r="T240" s="504"/>
      <c r="U240" s="504"/>
      <c r="V240" s="501"/>
      <c r="W240" s="501"/>
      <c r="X240" s="501"/>
      <c r="Y240" s="501"/>
      <c r="Z240" s="501"/>
      <c r="AA240" s="501"/>
      <c r="AB240" s="501"/>
      <c r="AC240" s="501"/>
      <c r="AD240" s="501"/>
      <c r="AE240" s="501"/>
      <c r="AF240" s="501"/>
      <c r="AG240" s="501"/>
      <c r="AH240" s="501"/>
      <c r="AI240" s="501"/>
      <c r="AJ240" s="501"/>
      <c r="AK240" s="501"/>
      <c r="AL240" s="501"/>
      <c r="AM240" s="501"/>
      <c r="AN240" s="501"/>
      <c r="AO240" s="501"/>
      <c r="AP240" s="501"/>
      <c r="AQ240" s="501"/>
      <c r="AR240" s="501"/>
      <c r="AS240" s="501"/>
      <c r="AT240" s="501"/>
      <c r="AU240" s="501"/>
      <c r="AV240" s="501"/>
      <c r="AW240" s="501"/>
      <c r="AX240" s="501"/>
      <c r="AY240" s="501"/>
      <c r="AZ240" s="501"/>
      <c r="BA240" s="501"/>
      <c r="BB240" s="501"/>
      <c r="BC240" s="501"/>
      <c r="BD240" s="501"/>
      <c r="BE240" s="501"/>
      <c r="BF240" s="501"/>
      <c r="BG240" s="501"/>
      <c r="BH240" s="501"/>
      <c r="BI240" s="501"/>
      <c r="BJ240" s="501"/>
      <c r="BK240" s="501"/>
      <c r="BL240" s="501"/>
      <c r="BM240" s="501"/>
      <c r="BN240" s="501"/>
      <c r="BO240" s="501"/>
      <c r="BP240" s="501"/>
      <c r="BQ240" s="501"/>
      <c r="BR240" s="501"/>
      <c r="BS240" s="501"/>
      <c r="BT240" s="501"/>
      <c r="BU240" s="501"/>
      <c r="BV240" s="501"/>
      <c r="BW240" s="501"/>
      <c r="BX240" s="501"/>
      <c r="BY240" s="501"/>
      <c r="BZ240" s="501"/>
      <c r="CA240" s="501"/>
      <c r="CB240" s="501"/>
      <c r="CC240" s="501"/>
      <c r="CD240" s="501"/>
      <c r="CE240" s="501"/>
      <c r="CF240" s="501"/>
      <c r="CG240" s="501"/>
      <c r="CH240" s="501"/>
      <c r="CI240" s="501"/>
      <c r="CJ240" s="501"/>
      <c r="CK240" s="501"/>
      <c r="CL240" s="501"/>
      <c r="CM240" s="501"/>
      <c r="CN240" s="501"/>
      <c r="CO240" s="501"/>
      <c r="CP240" s="501"/>
      <c r="CQ240" s="501"/>
      <c r="CR240" s="501"/>
      <c r="CS240" s="501"/>
      <c r="CT240" s="501"/>
      <c r="CU240" s="501"/>
      <c r="CV240" s="501"/>
      <c r="CW240" s="501"/>
      <c r="CX240" s="501"/>
      <c r="CY240" s="501"/>
      <c r="CZ240" s="501"/>
      <c r="DA240" s="501"/>
      <c r="DB240" s="501"/>
      <c r="DC240" s="501"/>
      <c r="DD240" s="501"/>
      <c r="DE240" s="501"/>
      <c r="DF240" s="501"/>
      <c r="DG240" s="501"/>
      <c r="DH240" s="501"/>
      <c r="DI240" s="501"/>
      <c r="DJ240" s="501"/>
      <c r="DK240" s="501"/>
      <c r="DL240" s="501"/>
      <c r="DM240" s="501"/>
      <c r="DN240" s="501"/>
      <c r="DO240" s="501"/>
      <c r="DP240" s="501"/>
      <c r="DQ240" s="501"/>
      <c r="DR240" s="501"/>
      <c r="DS240" s="501"/>
      <c r="DT240" s="501"/>
      <c r="DU240" s="501"/>
      <c r="DV240" s="501"/>
      <c r="DW240" s="501"/>
      <c r="DX240" s="501"/>
      <c r="DY240" s="501"/>
      <c r="DZ240" s="501"/>
      <c r="EA240" s="501"/>
      <c r="EB240" s="501"/>
      <c r="EC240" s="501"/>
      <c r="ED240" s="501"/>
      <c r="EE240" s="501"/>
      <c r="EF240" s="501"/>
      <c r="EG240" s="501"/>
      <c r="EH240" s="501"/>
      <c r="EI240" s="501"/>
      <c r="EJ240" s="501"/>
      <c r="EK240" s="501"/>
      <c r="EL240" s="501"/>
      <c r="EM240" s="501"/>
      <c r="EN240" s="501"/>
      <c r="EO240" s="501"/>
      <c r="EP240" s="501"/>
      <c r="EQ240" s="501"/>
      <c r="ER240" s="501"/>
      <c r="ES240" s="501"/>
      <c r="ET240" s="501"/>
      <c r="EU240" s="501"/>
      <c r="EV240" s="501"/>
      <c r="EW240" s="501"/>
      <c r="EX240" s="501"/>
      <c r="EY240" s="501"/>
      <c r="EZ240" s="501"/>
      <c r="FA240" s="501"/>
      <c r="FB240" s="501"/>
      <c r="FC240" s="501"/>
      <c r="FD240" s="501"/>
      <c r="FE240" s="501"/>
      <c r="FF240" s="501"/>
      <c r="FG240" s="501"/>
      <c r="FH240" s="501"/>
      <c r="FI240" s="501"/>
    </row>
    <row r="241" spans="1:165" ht="25.9" customHeight="1" x14ac:dyDescent="0.35">
      <c r="A241" s="501"/>
      <c r="B241" s="501"/>
      <c r="C241" s="279"/>
      <c r="D241" s="543"/>
      <c r="E241" s="503"/>
      <c r="F241" s="501"/>
      <c r="G241" s="501"/>
      <c r="H241" s="501"/>
      <c r="I241" s="503"/>
      <c r="J241" s="503"/>
      <c r="K241" s="503"/>
      <c r="L241" s="503"/>
      <c r="M241" s="503"/>
      <c r="N241" s="503"/>
      <c r="O241" s="501"/>
      <c r="P241" s="501"/>
      <c r="Q241" s="501"/>
      <c r="R241" s="501"/>
      <c r="S241" s="501"/>
      <c r="T241" s="504"/>
      <c r="U241" s="504"/>
      <c r="V241" s="501"/>
      <c r="W241" s="501"/>
      <c r="X241" s="501"/>
      <c r="Y241" s="501"/>
      <c r="Z241" s="501"/>
      <c r="AA241" s="501"/>
      <c r="AB241" s="501"/>
      <c r="AC241" s="501"/>
      <c r="AD241" s="501"/>
      <c r="AE241" s="501"/>
      <c r="AF241" s="501"/>
      <c r="AG241" s="501"/>
      <c r="AH241" s="501"/>
      <c r="AI241" s="501"/>
      <c r="AJ241" s="501"/>
      <c r="AK241" s="501"/>
      <c r="AL241" s="501"/>
      <c r="AM241" s="501"/>
      <c r="AN241" s="501"/>
      <c r="AO241" s="501"/>
      <c r="AP241" s="501"/>
      <c r="AQ241" s="501"/>
      <c r="AR241" s="501"/>
      <c r="AS241" s="501"/>
      <c r="AT241" s="501"/>
      <c r="AU241" s="501"/>
      <c r="AV241" s="501"/>
      <c r="AW241" s="501"/>
      <c r="AX241" s="501"/>
      <c r="AY241" s="501"/>
      <c r="AZ241" s="501"/>
      <c r="BA241" s="501"/>
      <c r="BB241" s="501"/>
      <c r="BC241" s="501"/>
      <c r="BD241" s="501"/>
      <c r="BE241" s="501"/>
      <c r="BF241" s="501"/>
      <c r="BG241" s="501"/>
      <c r="BH241" s="501"/>
      <c r="BI241" s="501"/>
      <c r="BJ241" s="501"/>
      <c r="BK241" s="501"/>
      <c r="BL241" s="501"/>
      <c r="BM241" s="501"/>
      <c r="BN241" s="501"/>
      <c r="BO241" s="501"/>
      <c r="BP241" s="501"/>
      <c r="BQ241" s="501"/>
      <c r="BR241" s="501"/>
      <c r="BS241" s="501"/>
      <c r="BT241" s="501"/>
      <c r="BU241" s="501"/>
      <c r="BV241" s="501"/>
      <c r="BW241" s="501"/>
      <c r="BX241" s="501"/>
      <c r="BY241" s="501"/>
      <c r="BZ241" s="501"/>
      <c r="CA241" s="501"/>
      <c r="CB241" s="501"/>
      <c r="CC241" s="501"/>
      <c r="CD241" s="501"/>
      <c r="CE241" s="501"/>
      <c r="CF241" s="501"/>
      <c r="CG241" s="501"/>
      <c r="CH241" s="501"/>
      <c r="CI241" s="501"/>
      <c r="CJ241" s="501"/>
      <c r="CK241" s="501"/>
      <c r="CL241" s="501"/>
      <c r="CM241" s="501"/>
      <c r="CN241" s="501"/>
      <c r="CO241" s="501"/>
      <c r="CP241" s="501"/>
      <c r="CQ241" s="501"/>
      <c r="CR241" s="501"/>
      <c r="CS241" s="501"/>
      <c r="CT241" s="501"/>
      <c r="CU241" s="501"/>
      <c r="CV241" s="501"/>
      <c r="CW241" s="501"/>
      <c r="CX241" s="501"/>
      <c r="CY241" s="501"/>
      <c r="CZ241" s="501"/>
      <c r="DA241" s="501"/>
      <c r="DB241" s="501"/>
      <c r="DC241" s="501"/>
      <c r="DD241" s="501"/>
      <c r="DE241" s="501"/>
      <c r="DF241" s="501"/>
      <c r="DG241" s="501"/>
      <c r="DH241" s="501"/>
      <c r="DI241" s="501"/>
      <c r="DJ241" s="501"/>
      <c r="DK241" s="501"/>
      <c r="DL241" s="501"/>
      <c r="DM241" s="501"/>
      <c r="DN241" s="501"/>
      <c r="DO241" s="501"/>
      <c r="DP241" s="501"/>
      <c r="DQ241" s="501"/>
      <c r="DR241" s="501"/>
      <c r="DS241" s="501"/>
      <c r="DT241" s="501"/>
      <c r="DU241" s="501"/>
      <c r="DV241" s="501"/>
      <c r="DW241" s="501"/>
      <c r="DX241" s="501"/>
      <c r="DY241" s="501"/>
      <c r="DZ241" s="501"/>
      <c r="EA241" s="501"/>
      <c r="EB241" s="501"/>
      <c r="EC241" s="501"/>
      <c r="ED241" s="501"/>
      <c r="EE241" s="501"/>
      <c r="EF241" s="501"/>
      <c r="EG241" s="501"/>
      <c r="EH241" s="501"/>
      <c r="EI241" s="501"/>
      <c r="EJ241" s="501"/>
      <c r="EK241" s="501"/>
      <c r="EL241" s="501"/>
      <c r="EM241" s="501"/>
      <c r="EN241" s="501"/>
      <c r="EO241" s="501"/>
      <c r="EP241" s="501"/>
      <c r="EQ241" s="501"/>
      <c r="ER241" s="501"/>
      <c r="ES241" s="501"/>
      <c r="ET241" s="501"/>
      <c r="EU241" s="501"/>
      <c r="EV241" s="501"/>
      <c r="EW241" s="501"/>
      <c r="EX241" s="501"/>
      <c r="EY241" s="501"/>
      <c r="EZ241" s="501"/>
      <c r="FA241" s="501"/>
      <c r="FB241" s="501"/>
      <c r="FC241" s="501"/>
      <c r="FD241" s="501"/>
      <c r="FE241" s="501"/>
      <c r="FF241" s="501"/>
      <c r="FG241" s="501"/>
      <c r="FH241" s="501"/>
      <c r="FI241" s="501"/>
    </row>
    <row r="242" spans="1:165" ht="25.9" customHeight="1" x14ac:dyDescent="0.35">
      <c r="A242" s="501"/>
      <c r="B242" s="501"/>
      <c r="C242" s="279"/>
      <c r="D242" s="543"/>
      <c r="E242" s="503"/>
      <c r="F242" s="501"/>
      <c r="G242" s="501"/>
      <c r="H242" s="501"/>
      <c r="I242" s="503"/>
      <c r="J242" s="503"/>
      <c r="K242" s="503"/>
      <c r="L242" s="503"/>
      <c r="M242" s="503"/>
      <c r="N242" s="503"/>
      <c r="O242" s="501"/>
      <c r="P242" s="501"/>
      <c r="Q242" s="501"/>
      <c r="R242" s="501"/>
      <c r="S242" s="501"/>
      <c r="T242" s="504"/>
      <c r="U242" s="504"/>
      <c r="V242" s="501"/>
      <c r="W242" s="501"/>
      <c r="X242" s="501"/>
      <c r="Y242" s="501"/>
      <c r="Z242" s="501"/>
      <c r="AA242" s="501"/>
      <c r="AB242" s="501"/>
      <c r="AC242" s="501"/>
      <c r="AD242" s="501"/>
      <c r="AE242" s="501"/>
      <c r="AF242" s="501"/>
      <c r="AG242" s="501"/>
      <c r="AH242" s="501"/>
      <c r="AI242" s="501"/>
      <c r="AJ242" s="501"/>
      <c r="AK242" s="501"/>
      <c r="AL242" s="501"/>
      <c r="AM242" s="501"/>
      <c r="AN242" s="501"/>
      <c r="AO242" s="501"/>
      <c r="AP242" s="501"/>
      <c r="AQ242" s="501"/>
      <c r="AR242" s="501"/>
      <c r="AS242" s="501"/>
      <c r="AT242" s="501"/>
      <c r="AU242" s="501"/>
      <c r="AV242" s="501"/>
      <c r="AW242" s="501"/>
      <c r="AX242" s="501"/>
      <c r="AY242" s="501"/>
      <c r="AZ242" s="501"/>
      <c r="BA242" s="501"/>
      <c r="BB242" s="501"/>
      <c r="BC242" s="501"/>
      <c r="BD242" s="501"/>
      <c r="BE242" s="501"/>
      <c r="BF242" s="501"/>
      <c r="BG242" s="501"/>
      <c r="BH242" s="501"/>
      <c r="BI242" s="501"/>
      <c r="BJ242" s="501"/>
      <c r="BK242" s="501"/>
      <c r="BL242" s="501"/>
      <c r="BM242" s="501"/>
      <c r="BN242" s="501"/>
      <c r="BO242" s="501"/>
      <c r="BP242" s="501"/>
      <c r="BQ242" s="501"/>
      <c r="BR242" s="501"/>
      <c r="BS242" s="501"/>
      <c r="BT242" s="501"/>
      <c r="BU242" s="501"/>
      <c r="BV242" s="501"/>
      <c r="BW242" s="501"/>
      <c r="BX242" s="501"/>
      <c r="BY242" s="501"/>
      <c r="BZ242" s="501"/>
      <c r="CA242" s="501"/>
      <c r="CB242" s="501"/>
      <c r="CC242" s="501"/>
      <c r="CD242" s="501"/>
      <c r="CE242" s="501"/>
      <c r="CF242" s="501"/>
      <c r="CG242" s="501"/>
      <c r="CH242" s="501"/>
      <c r="CI242" s="501"/>
      <c r="CJ242" s="501"/>
      <c r="CK242" s="501"/>
      <c r="CL242" s="501"/>
      <c r="CM242" s="501"/>
      <c r="CN242" s="501"/>
      <c r="CO242" s="501"/>
      <c r="CP242" s="501"/>
      <c r="CQ242" s="501"/>
      <c r="CR242" s="501"/>
      <c r="CS242" s="501"/>
      <c r="CT242" s="501"/>
      <c r="CU242" s="501"/>
      <c r="CV242" s="501"/>
      <c r="CW242" s="501"/>
      <c r="CX242" s="501"/>
      <c r="CY242" s="501"/>
      <c r="CZ242" s="501"/>
      <c r="DA242" s="501"/>
      <c r="DB242" s="501"/>
      <c r="DC242" s="501"/>
      <c r="DD242" s="501"/>
      <c r="DE242" s="501"/>
      <c r="DF242" s="501"/>
      <c r="DG242" s="501"/>
      <c r="DH242" s="501"/>
      <c r="DI242" s="501"/>
      <c r="DJ242" s="501"/>
      <c r="DK242" s="501"/>
      <c r="DL242" s="501"/>
      <c r="DM242" s="501"/>
      <c r="DN242" s="501"/>
      <c r="DO242" s="501"/>
      <c r="DP242" s="501"/>
      <c r="DQ242" s="501"/>
      <c r="DR242" s="501"/>
      <c r="DS242" s="501"/>
      <c r="DT242" s="501"/>
      <c r="DU242" s="501"/>
      <c r="DV242" s="501"/>
      <c r="DW242" s="501"/>
      <c r="DX242" s="501"/>
      <c r="DY242" s="501"/>
      <c r="DZ242" s="501"/>
      <c r="EA242" s="501"/>
      <c r="EB242" s="501"/>
      <c r="EC242" s="501"/>
      <c r="ED242" s="501"/>
      <c r="EE242" s="501"/>
      <c r="EF242" s="501"/>
      <c r="EG242" s="501"/>
      <c r="EH242" s="501"/>
      <c r="EI242" s="501"/>
      <c r="EJ242" s="501"/>
      <c r="EK242" s="501"/>
      <c r="EL242" s="501"/>
      <c r="EM242" s="501"/>
      <c r="EN242" s="501"/>
      <c r="EO242" s="501"/>
      <c r="EP242" s="501"/>
      <c r="EQ242" s="501"/>
      <c r="ER242" s="501"/>
      <c r="ES242" s="501"/>
      <c r="ET242" s="501"/>
      <c r="EU242" s="501"/>
      <c r="EV242" s="501"/>
      <c r="EW242" s="501"/>
      <c r="EX242" s="501"/>
      <c r="EY242" s="501"/>
      <c r="EZ242" s="501"/>
      <c r="FA242" s="501"/>
      <c r="FB242" s="501"/>
      <c r="FC242" s="501"/>
      <c r="FD242" s="501"/>
      <c r="FE242" s="501"/>
      <c r="FF242" s="501"/>
      <c r="FG242" s="501"/>
      <c r="FH242" s="501"/>
      <c r="FI242" s="501"/>
    </row>
    <row r="243" spans="1:165" ht="25.9" customHeight="1" x14ac:dyDescent="0.35">
      <c r="A243" s="501"/>
      <c r="B243" s="501"/>
      <c r="C243" s="279"/>
      <c r="D243" s="543"/>
      <c r="E243" s="503"/>
      <c r="F243" s="501"/>
      <c r="G243" s="501"/>
      <c r="H243" s="501"/>
      <c r="I243" s="503"/>
      <c r="J243" s="503"/>
      <c r="K243" s="503"/>
      <c r="L243" s="503"/>
      <c r="M243" s="503"/>
      <c r="N243" s="503"/>
      <c r="O243" s="501"/>
      <c r="P243" s="501"/>
      <c r="Q243" s="501"/>
      <c r="R243" s="501"/>
      <c r="S243" s="501"/>
      <c r="T243" s="504"/>
      <c r="U243" s="504"/>
      <c r="V243" s="501"/>
      <c r="W243" s="501"/>
      <c r="X243" s="501"/>
      <c r="Y243" s="501"/>
      <c r="Z243" s="501"/>
      <c r="AA243" s="501"/>
      <c r="AB243" s="501"/>
      <c r="AC243" s="501"/>
      <c r="AD243" s="501"/>
      <c r="AE243" s="501"/>
      <c r="AF243" s="501"/>
      <c r="AG243" s="501"/>
      <c r="AH243" s="501"/>
      <c r="AI243" s="501"/>
      <c r="AJ243" s="501"/>
      <c r="AK243" s="501"/>
      <c r="AL243" s="501"/>
      <c r="AM243" s="501"/>
      <c r="AN243" s="501"/>
      <c r="AO243" s="501"/>
      <c r="AP243" s="501"/>
      <c r="AQ243" s="501"/>
      <c r="AR243" s="501"/>
      <c r="AS243" s="501"/>
      <c r="AT243" s="501"/>
      <c r="AU243" s="501"/>
      <c r="AV243" s="501"/>
      <c r="AW243" s="501"/>
      <c r="AX243" s="501"/>
      <c r="AY243" s="501"/>
      <c r="AZ243" s="501"/>
      <c r="BA243" s="501"/>
      <c r="BB243" s="501"/>
      <c r="BC243" s="501"/>
      <c r="BD243" s="501"/>
      <c r="BE243" s="501"/>
      <c r="BF243" s="501"/>
      <c r="BG243" s="501"/>
      <c r="BH243" s="501"/>
      <c r="BI243" s="501"/>
      <c r="BJ243" s="501"/>
      <c r="BK243" s="501"/>
      <c r="BL243" s="501"/>
      <c r="BM243" s="501"/>
      <c r="BN243" s="501"/>
      <c r="BO243" s="501"/>
      <c r="BP243" s="501"/>
      <c r="BQ243" s="501"/>
      <c r="BR243" s="501"/>
      <c r="BS243" s="501"/>
      <c r="BT243" s="501"/>
      <c r="BU243" s="501"/>
      <c r="BV243" s="501"/>
      <c r="BW243" s="501"/>
      <c r="BX243" s="501"/>
      <c r="BY243" s="501"/>
      <c r="BZ243" s="501"/>
      <c r="CA243" s="501"/>
      <c r="CB243" s="501"/>
      <c r="CC243" s="501"/>
      <c r="CD243" s="501"/>
      <c r="CE243" s="501"/>
      <c r="CF243" s="501"/>
      <c r="CG243" s="501"/>
      <c r="CH243" s="501"/>
      <c r="CI243" s="501"/>
      <c r="CJ243" s="501"/>
      <c r="CK243" s="501"/>
      <c r="CL243" s="501"/>
      <c r="CM243" s="501"/>
      <c r="CN243" s="501"/>
      <c r="CO243" s="501"/>
      <c r="CP243" s="501"/>
      <c r="CQ243" s="501"/>
      <c r="CR243" s="501"/>
      <c r="CS243" s="501"/>
      <c r="CT243" s="501"/>
      <c r="CU243" s="501"/>
      <c r="CV243" s="501"/>
      <c r="CW243" s="501"/>
      <c r="CX243" s="501"/>
      <c r="CY243" s="501"/>
      <c r="CZ243" s="501"/>
      <c r="DA243" s="501"/>
      <c r="DB243" s="501"/>
      <c r="DC243" s="501"/>
      <c r="DD243" s="501"/>
      <c r="DE243" s="501"/>
      <c r="DF243" s="501"/>
      <c r="DG243" s="501"/>
      <c r="DH243" s="501"/>
      <c r="DI243" s="501"/>
      <c r="DJ243" s="501"/>
      <c r="DK243" s="501"/>
      <c r="DL243" s="501"/>
      <c r="DM243" s="501"/>
      <c r="DN243" s="501"/>
      <c r="DO243" s="501"/>
      <c r="DP243" s="501"/>
      <c r="DQ243" s="501"/>
      <c r="DR243" s="501"/>
      <c r="DS243" s="501"/>
      <c r="DT243" s="501"/>
      <c r="DU243" s="501"/>
      <c r="DV243" s="501"/>
      <c r="DW243" s="501"/>
      <c r="DX243" s="501"/>
      <c r="DY243" s="501"/>
      <c r="DZ243" s="501"/>
      <c r="EA243" s="501"/>
      <c r="EB243" s="501"/>
      <c r="EC243" s="501"/>
      <c r="ED243" s="501"/>
      <c r="EE243" s="501"/>
      <c r="EF243" s="501"/>
      <c r="EG243" s="501"/>
      <c r="EH243" s="501"/>
      <c r="EI243" s="501"/>
      <c r="EJ243" s="501"/>
      <c r="EK243" s="501"/>
      <c r="EL243" s="501"/>
      <c r="EM243" s="501"/>
      <c r="EN243" s="501"/>
      <c r="EO243" s="501"/>
      <c r="EP243" s="501"/>
      <c r="EQ243" s="501"/>
      <c r="ER243" s="501"/>
      <c r="ES243" s="501"/>
      <c r="ET243" s="501"/>
      <c r="EU243" s="501"/>
      <c r="EV243" s="501"/>
      <c r="EW243" s="501"/>
      <c r="EX243" s="501"/>
      <c r="EY243" s="501"/>
      <c r="EZ243" s="501"/>
      <c r="FA243" s="501"/>
      <c r="FB243" s="501"/>
      <c r="FC243" s="501"/>
      <c r="FD243" s="501"/>
      <c r="FE243" s="501"/>
      <c r="FF243" s="501"/>
      <c r="FG243" s="501"/>
      <c r="FH243" s="501"/>
      <c r="FI243" s="501"/>
    </row>
    <row r="244" spans="1:165" ht="25.9" customHeight="1" x14ac:dyDescent="0.35">
      <c r="A244" s="501"/>
      <c r="B244" s="501"/>
      <c r="C244" s="279"/>
      <c r="D244" s="543"/>
      <c r="E244" s="503"/>
      <c r="F244" s="501"/>
      <c r="G244" s="501"/>
      <c r="H244" s="501"/>
      <c r="I244" s="503"/>
      <c r="J244" s="503"/>
      <c r="K244" s="503"/>
      <c r="L244" s="503"/>
      <c r="M244" s="503"/>
      <c r="N244" s="503"/>
      <c r="O244" s="501"/>
      <c r="P244" s="501"/>
      <c r="Q244" s="501"/>
      <c r="R244" s="501"/>
      <c r="S244" s="501"/>
      <c r="T244" s="504"/>
      <c r="U244" s="504"/>
      <c r="V244" s="501"/>
      <c r="W244" s="501"/>
      <c r="X244" s="501"/>
      <c r="Y244" s="501"/>
      <c r="Z244" s="501"/>
      <c r="AA244" s="501"/>
      <c r="AB244" s="501"/>
      <c r="AC244" s="501"/>
      <c r="AD244" s="501"/>
      <c r="AE244" s="501"/>
      <c r="AF244" s="501"/>
      <c r="AG244" s="501"/>
      <c r="AH244" s="501"/>
      <c r="AI244" s="501"/>
      <c r="AJ244" s="501"/>
      <c r="AK244" s="501"/>
      <c r="AL244" s="501"/>
      <c r="AM244" s="501"/>
      <c r="AN244" s="501"/>
      <c r="AO244" s="501"/>
      <c r="AP244" s="501"/>
      <c r="AQ244" s="501"/>
      <c r="AR244" s="501"/>
      <c r="AS244" s="501"/>
      <c r="AT244" s="501"/>
      <c r="AU244" s="501"/>
      <c r="AV244" s="501"/>
      <c r="AW244" s="501"/>
      <c r="AX244" s="501"/>
      <c r="AY244" s="501"/>
      <c r="AZ244" s="501"/>
      <c r="BA244" s="501"/>
      <c r="BB244" s="501"/>
      <c r="BC244" s="501"/>
      <c r="BD244" s="501"/>
      <c r="BE244" s="501"/>
      <c r="BF244" s="501"/>
      <c r="BG244" s="501"/>
      <c r="BH244" s="501"/>
      <c r="BI244" s="501"/>
      <c r="BJ244" s="501"/>
      <c r="BK244" s="501"/>
      <c r="BL244" s="501"/>
      <c r="BM244" s="501"/>
      <c r="BN244" s="501"/>
      <c r="BO244" s="501"/>
      <c r="BP244" s="501"/>
      <c r="BQ244" s="501"/>
      <c r="BR244" s="501"/>
      <c r="BS244" s="501"/>
      <c r="BT244" s="501"/>
      <c r="BU244" s="501"/>
      <c r="BV244" s="501"/>
      <c r="BW244" s="501"/>
      <c r="BX244" s="501"/>
      <c r="BY244" s="501"/>
      <c r="BZ244" s="501"/>
      <c r="CA244" s="501"/>
      <c r="CB244" s="501"/>
      <c r="CC244" s="501"/>
      <c r="CD244" s="501"/>
      <c r="CE244" s="501"/>
      <c r="CF244" s="501"/>
      <c r="CG244" s="501"/>
      <c r="CH244" s="501"/>
      <c r="CI244" s="501"/>
      <c r="CJ244" s="501"/>
      <c r="CK244" s="501"/>
      <c r="CL244" s="501"/>
      <c r="CM244" s="501"/>
      <c r="CN244" s="501"/>
      <c r="CO244" s="501"/>
      <c r="CP244" s="501"/>
      <c r="CQ244" s="501"/>
      <c r="CR244" s="501"/>
      <c r="CS244" s="501"/>
      <c r="CT244" s="501"/>
      <c r="CU244" s="501"/>
      <c r="CV244" s="501"/>
      <c r="CW244" s="501"/>
      <c r="CX244" s="501"/>
      <c r="CY244" s="501"/>
      <c r="CZ244" s="501"/>
      <c r="DA244" s="501"/>
      <c r="DB244" s="501"/>
      <c r="DC244" s="501"/>
      <c r="DD244" s="501"/>
      <c r="DE244" s="501"/>
      <c r="DF244" s="501"/>
      <c r="DG244" s="501"/>
      <c r="DH244" s="501"/>
      <c r="DI244" s="501"/>
      <c r="DJ244" s="501"/>
      <c r="DK244" s="501"/>
      <c r="DL244" s="501"/>
      <c r="DM244" s="501"/>
      <c r="DN244" s="501"/>
      <c r="DO244" s="501"/>
      <c r="DP244" s="501"/>
      <c r="DQ244" s="501"/>
      <c r="DR244" s="501"/>
      <c r="DS244" s="501"/>
      <c r="DT244" s="501"/>
      <c r="DU244" s="501"/>
      <c r="DV244" s="501"/>
      <c r="DW244" s="501"/>
      <c r="DX244" s="501"/>
      <c r="DY244" s="501"/>
      <c r="DZ244" s="501"/>
      <c r="EA244" s="501"/>
      <c r="EB244" s="501"/>
      <c r="EC244" s="501"/>
      <c r="ED244" s="501"/>
      <c r="EE244" s="501"/>
      <c r="EF244" s="501"/>
      <c r="EG244" s="501"/>
      <c r="EH244" s="501"/>
      <c r="EI244" s="501"/>
      <c r="EJ244" s="501"/>
      <c r="EK244" s="501"/>
      <c r="EL244" s="501"/>
      <c r="EM244" s="501"/>
      <c r="EN244" s="501"/>
      <c r="EO244" s="501"/>
      <c r="EP244" s="501"/>
      <c r="EQ244" s="501"/>
      <c r="ER244" s="501"/>
      <c r="ES244" s="501"/>
      <c r="ET244" s="501"/>
      <c r="EU244" s="501"/>
      <c r="EV244" s="501"/>
      <c r="EW244" s="501"/>
      <c r="EX244" s="501"/>
      <c r="EY244" s="501"/>
      <c r="EZ244" s="501"/>
      <c r="FA244" s="501"/>
      <c r="FB244" s="501"/>
      <c r="FC244" s="501"/>
      <c r="FD244" s="501"/>
      <c r="FE244" s="501"/>
      <c r="FF244" s="501"/>
      <c r="FG244" s="501"/>
      <c r="FH244" s="501"/>
      <c r="FI244" s="501"/>
    </row>
    <row r="245" spans="1:165" ht="25.9" customHeight="1" x14ac:dyDescent="0.35">
      <c r="A245" s="501"/>
      <c r="B245" s="501"/>
      <c r="C245" s="279"/>
      <c r="D245" s="543"/>
      <c r="E245" s="503"/>
      <c r="F245" s="501"/>
      <c r="G245" s="501"/>
      <c r="H245" s="501"/>
      <c r="I245" s="503"/>
      <c r="J245" s="503"/>
      <c r="K245" s="503"/>
      <c r="L245" s="503"/>
      <c r="M245" s="503"/>
      <c r="N245" s="503"/>
      <c r="O245" s="501"/>
      <c r="P245" s="501"/>
      <c r="Q245" s="501"/>
      <c r="R245" s="501"/>
      <c r="S245" s="501"/>
      <c r="T245" s="504"/>
      <c r="U245" s="504"/>
      <c r="V245" s="501"/>
      <c r="W245" s="501"/>
      <c r="X245" s="501"/>
      <c r="Y245" s="501"/>
      <c r="Z245" s="501"/>
      <c r="AA245" s="501"/>
      <c r="AB245" s="501"/>
      <c r="AC245" s="501"/>
      <c r="AD245" s="501"/>
      <c r="AE245" s="501"/>
      <c r="AF245" s="501"/>
      <c r="AG245" s="501"/>
      <c r="AH245" s="501"/>
      <c r="AI245" s="501"/>
      <c r="AJ245" s="501"/>
      <c r="AK245" s="501"/>
      <c r="AL245" s="501"/>
      <c r="AM245" s="501"/>
      <c r="AN245" s="501"/>
      <c r="AO245" s="501"/>
      <c r="AP245" s="501"/>
      <c r="AQ245" s="501"/>
      <c r="AR245" s="501"/>
      <c r="AS245" s="501"/>
      <c r="AT245" s="501"/>
      <c r="AU245" s="501"/>
      <c r="AV245" s="501"/>
      <c r="AW245" s="501"/>
      <c r="AX245" s="501"/>
      <c r="AY245" s="501"/>
      <c r="AZ245" s="501"/>
      <c r="BA245" s="501"/>
      <c r="BB245" s="501"/>
      <c r="BC245" s="501"/>
      <c r="BD245" s="501"/>
      <c r="BE245" s="501"/>
      <c r="BF245" s="501"/>
      <c r="BG245" s="501"/>
      <c r="BH245" s="501"/>
      <c r="BI245" s="501"/>
      <c r="BJ245" s="501"/>
      <c r="BK245" s="501"/>
      <c r="BL245" s="501"/>
      <c r="BM245" s="501"/>
      <c r="BN245" s="501"/>
      <c r="BO245" s="501"/>
      <c r="BP245" s="501"/>
      <c r="BQ245" s="501"/>
      <c r="BR245" s="501"/>
      <c r="BS245" s="501"/>
      <c r="BT245" s="501"/>
      <c r="BU245" s="501"/>
      <c r="BV245" s="501"/>
      <c r="BW245" s="501"/>
      <c r="BX245" s="501"/>
      <c r="BY245" s="501"/>
      <c r="BZ245" s="501"/>
      <c r="CA245" s="501"/>
      <c r="CB245" s="501"/>
      <c r="CC245" s="501"/>
      <c r="CD245" s="501"/>
      <c r="CE245" s="501"/>
      <c r="CF245" s="501"/>
      <c r="CG245" s="501"/>
      <c r="CH245" s="501"/>
      <c r="CI245" s="501"/>
      <c r="CJ245" s="501"/>
      <c r="CK245" s="501"/>
      <c r="CL245" s="501"/>
      <c r="CM245" s="501"/>
      <c r="CN245" s="501"/>
      <c r="CO245" s="501"/>
      <c r="CP245" s="501"/>
      <c r="CQ245" s="501"/>
      <c r="CR245" s="501"/>
      <c r="CS245" s="501"/>
      <c r="CT245" s="501"/>
      <c r="CU245" s="501"/>
      <c r="CV245" s="501"/>
      <c r="CW245" s="501"/>
      <c r="CX245" s="501"/>
      <c r="CY245" s="501"/>
      <c r="CZ245" s="501"/>
      <c r="DA245" s="501"/>
      <c r="DB245" s="501"/>
      <c r="DC245" s="501"/>
      <c r="DD245" s="501"/>
      <c r="DE245" s="501"/>
      <c r="DF245" s="501"/>
      <c r="DG245" s="501"/>
      <c r="DH245" s="501"/>
      <c r="DI245" s="501"/>
      <c r="DJ245" s="501"/>
      <c r="DK245" s="501"/>
      <c r="DL245" s="501"/>
      <c r="DM245" s="501"/>
      <c r="DN245" s="501"/>
      <c r="DO245" s="501"/>
      <c r="DP245" s="501"/>
      <c r="DQ245" s="501"/>
      <c r="DR245" s="501"/>
      <c r="DS245" s="501"/>
      <c r="DT245" s="501"/>
      <c r="DU245" s="501"/>
      <c r="DV245" s="501"/>
      <c r="DW245" s="501"/>
      <c r="DX245" s="501"/>
      <c r="DY245" s="501"/>
      <c r="DZ245" s="501"/>
      <c r="EA245" s="501"/>
      <c r="EB245" s="501"/>
      <c r="EC245" s="501"/>
      <c r="ED245" s="501"/>
      <c r="EE245" s="501"/>
      <c r="EF245" s="501"/>
      <c r="EG245" s="501"/>
      <c r="EH245" s="501"/>
      <c r="EI245" s="501"/>
      <c r="EJ245" s="501"/>
      <c r="EK245" s="501"/>
      <c r="EL245" s="501"/>
      <c r="EM245" s="501"/>
      <c r="EN245" s="501"/>
      <c r="EO245" s="501"/>
      <c r="EP245" s="501"/>
      <c r="EQ245" s="501"/>
      <c r="ER245" s="501"/>
      <c r="ES245" s="501"/>
      <c r="ET245" s="501"/>
      <c r="EU245" s="501"/>
      <c r="EV245" s="501"/>
      <c r="EW245" s="501"/>
      <c r="EX245" s="501"/>
      <c r="EY245" s="501"/>
      <c r="EZ245" s="501"/>
      <c r="FA245" s="501"/>
      <c r="FB245" s="501"/>
      <c r="FC245" s="501"/>
      <c r="FD245" s="501"/>
      <c r="FE245" s="501"/>
      <c r="FF245" s="501"/>
      <c r="FG245" s="501"/>
      <c r="FH245" s="501"/>
      <c r="FI245" s="501"/>
    </row>
    <row r="246" spans="1:165" ht="25.9" customHeight="1" x14ac:dyDescent="0.35">
      <c r="A246" s="501"/>
      <c r="B246" s="501"/>
      <c r="C246" s="279"/>
      <c r="D246" s="543"/>
      <c r="E246" s="503"/>
      <c r="F246" s="501"/>
      <c r="G246" s="501"/>
      <c r="H246" s="501"/>
      <c r="I246" s="503"/>
      <c r="J246" s="503"/>
      <c r="K246" s="503"/>
      <c r="L246" s="503"/>
      <c r="M246" s="503"/>
      <c r="N246" s="503"/>
      <c r="O246" s="501"/>
      <c r="P246" s="501"/>
      <c r="Q246" s="501"/>
      <c r="R246" s="501"/>
      <c r="S246" s="501"/>
      <c r="T246" s="504"/>
      <c r="U246" s="504"/>
      <c r="V246" s="501"/>
      <c r="W246" s="501"/>
      <c r="X246" s="501"/>
      <c r="Y246" s="501"/>
      <c r="Z246" s="501"/>
      <c r="AA246" s="501"/>
      <c r="AB246" s="501"/>
      <c r="AC246" s="501"/>
      <c r="AD246" s="501"/>
      <c r="AE246" s="501"/>
      <c r="AF246" s="501"/>
      <c r="AG246" s="501"/>
      <c r="AH246" s="501"/>
      <c r="AI246" s="501"/>
      <c r="AJ246" s="501"/>
      <c r="AK246" s="501"/>
      <c r="AL246" s="501"/>
      <c r="AM246" s="501"/>
      <c r="AN246" s="501"/>
      <c r="AO246" s="501"/>
      <c r="AP246" s="501"/>
      <c r="AQ246" s="501"/>
      <c r="AR246" s="501"/>
      <c r="AS246" s="501"/>
      <c r="AT246" s="501"/>
      <c r="AU246" s="501"/>
      <c r="AV246" s="501"/>
      <c r="AW246" s="501"/>
      <c r="AX246" s="501"/>
      <c r="AY246" s="501"/>
      <c r="AZ246" s="501"/>
      <c r="BA246" s="501"/>
      <c r="BB246" s="501"/>
      <c r="BC246" s="501"/>
      <c r="BD246" s="501"/>
      <c r="BE246" s="501"/>
      <c r="BF246" s="501"/>
      <c r="BG246" s="501"/>
      <c r="BH246" s="501"/>
      <c r="BI246" s="501"/>
      <c r="BJ246" s="501"/>
      <c r="BK246" s="501"/>
      <c r="BL246" s="501"/>
      <c r="BM246" s="501"/>
      <c r="BN246" s="501"/>
      <c r="BO246" s="501"/>
      <c r="BP246" s="501"/>
      <c r="BQ246" s="501"/>
      <c r="BR246" s="501"/>
      <c r="BS246" s="501"/>
      <c r="BT246" s="501"/>
      <c r="BU246" s="501"/>
      <c r="BV246" s="501"/>
      <c r="BW246" s="501"/>
      <c r="BX246" s="501"/>
      <c r="BY246" s="501"/>
      <c r="BZ246" s="501"/>
      <c r="CA246" s="501"/>
      <c r="CB246" s="501"/>
      <c r="CC246" s="501"/>
      <c r="CD246" s="501"/>
      <c r="CE246" s="501"/>
      <c r="CF246" s="501"/>
      <c r="CG246" s="501"/>
      <c r="CH246" s="501"/>
      <c r="CI246" s="501"/>
      <c r="CJ246" s="501"/>
      <c r="CK246" s="501"/>
      <c r="CL246" s="501"/>
      <c r="CM246" s="501"/>
      <c r="CN246" s="501"/>
      <c r="CO246" s="501"/>
      <c r="CP246" s="501"/>
      <c r="CQ246" s="501"/>
      <c r="CR246" s="501"/>
      <c r="CS246" s="501"/>
      <c r="CT246" s="501"/>
      <c r="CU246" s="501"/>
      <c r="CV246" s="501"/>
      <c r="CW246" s="501"/>
      <c r="CX246" s="501"/>
      <c r="CY246" s="501"/>
      <c r="CZ246" s="501"/>
      <c r="DA246" s="501"/>
      <c r="DB246" s="501"/>
      <c r="DC246" s="501"/>
      <c r="DD246" s="501"/>
      <c r="DE246" s="501"/>
      <c r="DF246" s="501"/>
      <c r="DG246" s="501"/>
      <c r="DH246" s="501"/>
      <c r="DI246" s="501"/>
      <c r="DJ246" s="501"/>
      <c r="DK246" s="501"/>
      <c r="DL246" s="501"/>
      <c r="DM246" s="501"/>
      <c r="DN246" s="501"/>
      <c r="DO246" s="501"/>
      <c r="DP246" s="501"/>
      <c r="DQ246" s="501"/>
      <c r="DR246" s="501"/>
      <c r="DS246" s="501"/>
      <c r="DT246" s="501"/>
      <c r="DU246" s="501"/>
      <c r="DV246" s="501"/>
      <c r="DW246" s="501"/>
      <c r="DX246" s="501"/>
      <c r="DY246" s="501"/>
      <c r="DZ246" s="501"/>
      <c r="EA246" s="501"/>
      <c r="EB246" s="501"/>
      <c r="EC246" s="501"/>
      <c r="ED246" s="501"/>
      <c r="EE246" s="501"/>
      <c r="EF246" s="501"/>
      <c r="EG246" s="501"/>
      <c r="EH246" s="501"/>
      <c r="EI246" s="501"/>
      <c r="EJ246" s="501"/>
      <c r="EK246" s="501"/>
      <c r="EL246" s="501"/>
      <c r="EM246" s="501"/>
      <c r="EN246" s="501"/>
      <c r="EO246" s="501"/>
      <c r="EP246" s="501"/>
      <c r="EQ246" s="501"/>
      <c r="ER246" s="501"/>
      <c r="ES246" s="501"/>
      <c r="ET246" s="501"/>
      <c r="EU246" s="501"/>
      <c r="EV246" s="501"/>
      <c r="EW246" s="501"/>
      <c r="EX246" s="501"/>
      <c r="EY246" s="501"/>
      <c r="EZ246" s="501"/>
      <c r="FA246" s="501"/>
      <c r="FB246" s="501"/>
      <c r="FC246" s="501"/>
      <c r="FD246" s="501"/>
      <c r="FE246" s="501"/>
      <c r="FF246" s="501"/>
      <c r="FG246" s="501"/>
      <c r="FH246" s="501"/>
      <c r="FI246" s="501"/>
    </row>
    <row r="247" spans="1:165" ht="25.9" customHeight="1" x14ac:dyDescent="0.35">
      <c r="A247" s="501"/>
      <c r="B247" s="501"/>
      <c r="C247" s="279"/>
      <c r="D247" s="543"/>
      <c r="E247" s="503"/>
      <c r="F247" s="501"/>
      <c r="G247" s="501"/>
      <c r="H247" s="501"/>
      <c r="I247" s="503"/>
      <c r="J247" s="503"/>
      <c r="K247" s="503"/>
      <c r="L247" s="503"/>
      <c r="M247" s="503"/>
      <c r="N247" s="503"/>
      <c r="O247" s="501"/>
      <c r="P247" s="501"/>
      <c r="Q247" s="501"/>
      <c r="R247" s="501"/>
      <c r="S247" s="501"/>
      <c r="T247" s="504"/>
      <c r="U247" s="504"/>
      <c r="V247" s="501"/>
      <c r="W247" s="501"/>
      <c r="X247" s="501"/>
      <c r="Y247" s="501"/>
      <c r="Z247" s="501"/>
      <c r="AA247" s="501"/>
      <c r="AB247" s="501"/>
      <c r="AC247" s="501"/>
      <c r="AD247" s="501"/>
      <c r="AE247" s="501"/>
      <c r="AF247" s="501"/>
      <c r="AG247" s="501"/>
      <c r="AH247" s="501"/>
      <c r="AI247" s="501"/>
      <c r="AJ247" s="501"/>
      <c r="AK247" s="501"/>
      <c r="AL247" s="501"/>
      <c r="AM247" s="501"/>
      <c r="AN247" s="501"/>
      <c r="AO247" s="501"/>
      <c r="AP247" s="501"/>
      <c r="AQ247" s="501"/>
      <c r="AR247" s="501"/>
      <c r="AS247" s="501"/>
      <c r="AT247" s="501"/>
      <c r="AU247" s="501"/>
      <c r="AV247" s="501"/>
      <c r="AW247" s="501"/>
      <c r="AX247" s="501"/>
      <c r="AY247" s="501"/>
      <c r="AZ247" s="501"/>
      <c r="BA247" s="501"/>
      <c r="BB247" s="501"/>
      <c r="BC247" s="501"/>
      <c r="BD247" s="501"/>
      <c r="BE247" s="501"/>
      <c r="BF247" s="501"/>
      <c r="BG247" s="501"/>
      <c r="BH247" s="501"/>
      <c r="BI247" s="501"/>
      <c r="BJ247" s="501"/>
      <c r="BK247" s="501"/>
      <c r="BL247" s="501"/>
      <c r="BM247" s="501"/>
      <c r="BN247" s="501"/>
      <c r="BO247" s="501"/>
      <c r="BP247" s="501"/>
      <c r="BQ247" s="501"/>
      <c r="BR247" s="501"/>
      <c r="BS247" s="501"/>
      <c r="BT247" s="501"/>
      <c r="BU247" s="501"/>
      <c r="BV247" s="501"/>
      <c r="BW247" s="501"/>
      <c r="BX247" s="501"/>
      <c r="BY247" s="501"/>
      <c r="BZ247" s="501"/>
      <c r="CA247" s="501"/>
      <c r="CB247" s="501"/>
      <c r="CC247" s="501"/>
      <c r="CD247" s="501"/>
      <c r="CE247" s="501"/>
      <c r="CF247" s="501"/>
      <c r="CG247" s="501"/>
      <c r="CH247" s="501"/>
      <c r="CI247" s="501"/>
      <c r="CJ247" s="501"/>
      <c r="CK247" s="501"/>
      <c r="CL247" s="501"/>
      <c r="CM247" s="501"/>
      <c r="CN247" s="501"/>
      <c r="CO247" s="501"/>
      <c r="CP247" s="501"/>
      <c r="CQ247" s="501"/>
      <c r="CR247" s="501"/>
      <c r="CS247" s="501"/>
      <c r="CT247" s="501"/>
      <c r="CU247" s="501"/>
      <c r="CV247" s="501"/>
      <c r="CW247" s="501"/>
      <c r="CX247" s="501"/>
      <c r="CY247" s="501"/>
      <c r="CZ247" s="501"/>
      <c r="DA247" s="501"/>
      <c r="DB247" s="501"/>
      <c r="DC247" s="501"/>
      <c r="DD247" s="501"/>
      <c r="DE247" s="501"/>
      <c r="DF247" s="501"/>
      <c r="DG247" s="501"/>
      <c r="DH247" s="501"/>
      <c r="DI247" s="501"/>
      <c r="DJ247" s="501"/>
      <c r="DK247" s="501"/>
      <c r="DL247" s="501"/>
      <c r="DM247" s="501"/>
      <c r="DN247" s="501"/>
      <c r="DO247" s="501"/>
      <c r="DP247" s="501"/>
      <c r="DQ247" s="501"/>
      <c r="DR247" s="501"/>
      <c r="DS247" s="501"/>
      <c r="DT247" s="501"/>
      <c r="DU247" s="501"/>
      <c r="DV247" s="501"/>
      <c r="DW247" s="501"/>
      <c r="DX247" s="501"/>
      <c r="DY247" s="501"/>
      <c r="DZ247" s="501"/>
      <c r="EA247" s="501"/>
      <c r="EB247" s="501"/>
      <c r="EC247" s="501"/>
      <c r="ED247" s="501"/>
      <c r="EE247" s="501"/>
      <c r="EF247" s="501"/>
      <c r="EG247" s="501"/>
      <c r="EH247" s="501"/>
      <c r="EI247" s="501"/>
      <c r="EJ247" s="501"/>
      <c r="EK247" s="501"/>
      <c r="EL247" s="501"/>
      <c r="EM247" s="501"/>
      <c r="EN247" s="501"/>
      <c r="EO247" s="501"/>
      <c r="EP247" s="501"/>
      <c r="EQ247" s="501"/>
      <c r="ER247" s="501"/>
      <c r="ES247" s="501"/>
      <c r="ET247" s="501"/>
      <c r="EU247" s="501"/>
      <c r="EV247" s="501"/>
      <c r="EW247" s="501"/>
      <c r="EX247" s="501"/>
      <c r="EY247" s="501"/>
      <c r="EZ247" s="501"/>
      <c r="FA247" s="501"/>
      <c r="FB247" s="501"/>
      <c r="FC247" s="501"/>
      <c r="FD247" s="501"/>
      <c r="FE247" s="501"/>
      <c r="FF247" s="501"/>
      <c r="FG247" s="501"/>
      <c r="FH247" s="501"/>
      <c r="FI247" s="501"/>
    </row>
    <row r="248" spans="1:165" ht="25.9" customHeight="1" x14ac:dyDescent="0.35">
      <c r="A248" s="501"/>
      <c r="B248" s="501"/>
      <c r="C248" s="279"/>
      <c r="D248" s="543"/>
      <c r="E248" s="503"/>
      <c r="F248" s="501"/>
      <c r="G248" s="501"/>
      <c r="H248" s="501"/>
      <c r="I248" s="503"/>
      <c r="J248" s="503"/>
      <c r="K248" s="503"/>
      <c r="L248" s="503"/>
      <c r="M248" s="503"/>
      <c r="N248" s="503"/>
      <c r="O248" s="501"/>
      <c r="P248" s="501"/>
      <c r="Q248" s="501"/>
      <c r="R248" s="501"/>
      <c r="S248" s="501"/>
      <c r="T248" s="504"/>
      <c r="U248" s="504"/>
      <c r="V248" s="501"/>
      <c r="W248" s="501"/>
      <c r="X248" s="501"/>
      <c r="Y248" s="501"/>
      <c r="Z248" s="501"/>
      <c r="AA248" s="501"/>
      <c r="AB248" s="501"/>
      <c r="AC248" s="501"/>
      <c r="AD248" s="501"/>
      <c r="AE248" s="501"/>
      <c r="AF248" s="501"/>
      <c r="AG248" s="501"/>
      <c r="AH248" s="501"/>
      <c r="AI248" s="501"/>
      <c r="AJ248" s="501"/>
      <c r="AK248" s="501"/>
      <c r="AL248" s="501"/>
      <c r="AM248" s="501"/>
      <c r="AN248" s="501"/>
      <c r="AO248" s="501"/>
      <c r="AP248" s="501"/>
      <c r="AQ248" s="501"/>
      <c r="AR248" s="501"/>
      <c r="AS248" s="501"/>
      <c r="AT248" s="501"/>
      <c r="AU248" s="501"/>
      <c r="AV248" s="501"/>
      <c r="AW248" s="501"/>
      <c r="AX248" s="501"/>
      <c r="AY248" s="501"/>
      <c r="AZ248" s="501"/>
      <c r="BA248" s="501"/>
      <c r="BB248" s="501"/>
      <c r="BC248" s="501"/>
      <c r="BD248" s="501"/>
      <c r="BE248" s="501"/>
      <c r="BF248" s="501"/>
      <c r="BG248" s="501"/>
      <c r="BH248" s="501"/>
      <c r="BI248" s="501"/>
      <c r="BJ248" s="501"/>
      <c r="BK248" s="501"/>
      <c r="BL248" s="501"/>
      <c r="BM248" s="501"/>
      <c r="BN248" s="501"/>
      <c r="BO248" s="501"/>
      <c r="BP248" s="501"/>
      <c r="BQ248" s="501"/>
      <c r="BR248" s="501"/>
      <c r="BS248" s="501"/>
      <c r="BT248" s="501"/>
      <c r="BU248" s="501"/>
      <c r="BV248" s="501"/>
      <c r="BW248" s="501"/>
      <c r="BX248" s="501"/>
      <c r="BY248" s="501"/>
      <c r="BZ248" s="501"/>
      <c r="CA248" s="501"/>
      <c r="CB248" s="501"/>
      <c r="CC248" s="501"/>
      <c r="CD248" s="501"/>
      <c r="CE248" s="501"/>
      <c r="CF248" s="501"/>
      <c r="CG248" s="501"/>
      <c r="CH248" s="501"/>
      <c r="CI248" s="501"/>
      <c r="CJ248" s="501"/>
      <c r="CK248" s="501"/>
      <c r="CL248" s="501"/>
      <c r="CM248" s="501"/>
      <c r="CN248" s="501"/>
      <c r="CO248" s="501"/>
      <c r="CP248" s="501"/>
      <c r="CQ248" s="501"/>
      <c r="CR248" s="501"/>
      <c r="CS248" s="501"/>
      <c r="CT248" s="501"/>
      <c r="CU248" s="501"/>
      <c r="CV248" s="501"/>
      <c r="CW248" s="501"/>
      <c r="CX248" s="501"/>
      <c r="CY248" s="501"/>
      <c r="CZ248" s="501"/>
      <c r="DA248" s="501"/>
      <c r="DB248" s="501"/>
      <c r="DC248" s="501"/>
      <c r="DD248" s="501"/>
      <c r="DE248" s="501"/>
      <c r="DF248" s="501"/>
      <c r="DG248" s="501"/>
      <c r="DH248" s="501"/>
      <c r="DI248" s="501"/>
      <c r="DJ248" s="501"/>
      <c r="DK248" s="501"/>
      <c r="DL248" s="501"/>
      <c r="DM248" s="501"/>
      <c r="DN248" s="501"/>
      <c r="DO248" s="501"/>
      <c r="DP248" s="501"/>
      <c r="DQ248" s="501"/>
      <c r="DR248" s="501"/>
      <c r="DS248" s="501"/>
      <c r="DT248" s="501"/>
      <c r="DU248" s="501"/>
      <c r="DV248" s="501"/>
      <c r="DW248" s="501"/>
      <c r="DX248" s="501"/>
      <c r="DY248" s="501"/>
      <c r="DZ248" s="501"/>
      <c r="EA248" s="501"/>
      <c r="EB248" s="501"/>
      <c r="EC248" s="501"/>
      <c r="ED248" s="501"/>
      <c r="EE248" s="501"/>
      <c r="EF248" s="501"/>
      <c r="EG248" s="501"/>
      <c r="EH248" s="501"/>
      <c r="EI248" s="501"/>
      <c r="EJ248" s="501"/>
      <c r="EK248" s="501"/>
      <c r="EL248" s="501"/>
      <c r="EM248" s="501"/>
      <c r="EN248" s="501"/>
      <c r="EO248" s="501"/>
      <c r="EP248" s="501"/>
      <c r="EQ248" s="501"/>
      <c r="ER248" s="501"/>
      <c r="ES248" s="501"/>
      <c r="ET248" s="501"/>
      <c r="EU248" s="501"/>
      <c r="EV248" s="501"/>
      <c r="EW248" s="501"/>
      <c r="EX248" s="501"/>
      <c r="EY248" s="501"/>
      <c r="EZ248" s="501"/>
      <c r="FA248" s="501"/>
      <c r="FB248" s="501"/>
      <c r="FC248" s="501"/>
      <c r="FD248" s="501"/>
      <c r="FE248" s="501"/>
      <c r="FF248" s="501"/>
      <c r="FG248" s="501"/>
      <c r="FH248" s="501"/>
      <c r="FI248" s="501"/>
    </row>
    <row r="249" spans="1:165" ht="25.9" customHeight="1" x14ac:dyDescent="0.35">
      <c r="A249" s="501"/>
      <c r="B249" s="501"/>
      <c r="C249" s="279"/>
      <c r="D249" s="543"/>
      <c r="E249" s="503"/>
      <c r="F249" s="501"/>
      <c r="G249" s="501"/>
      <c r="H249" s="501"/>
      <c r="I249" s="503"/>
      <c r="J249" s="503"/>
      <c r="K249" s="503"/>
      <c r="L249" s="503"/>
      <c r="M249" s="503"/>
      <c r="N249" s="503"/>
      <c r="O249" s="501"/>
      <c r="P249" s="501"/>
      <c r="Q249" s="501"/>
      <c r="R249" s="501"/>
      <c r="S249" s="501"/>
      <c r="T249" s="504"/>
      <c r="U249" s="504"/>
      <c r="V249" s="501"/>
      <c r="W249" s="501"/>
      <c r="X249" s="501"/>
      <c r="Y249" s="501"/>
      <c r="Z249" s="501"/>
      <c r="AA249" s="501"/>
      <c r="AB249" s="501"/>
      <c r="AC249" s="501"/>
      <c r="AD249" s="501"/>
      <c r="AE249" s="501"/>
      <c r="AF249" s="501"/>
      <c r="AG249" s="501"/>
      <c r="AH249" s="501"/>
      <c r="AI249" s="501"/>
      <c r="AJ249" s="501"/>
      <c r="AK249" s="501"/>
      <c r="AL249" s="501"/>
      <c r="AM249" s="501"/>
      <c r="AN249" s="501"/>
      <c r="AO249" s="501"/>
      <c r="AP249" s="501"/>
      <c r="AQ249" s="501"/>
      <c r="AR249" s="501"/>
      <c r="AS249" s="501"/>
      <c r="AT249" s="501"/>
      <c r="AU249" s="501"/>
      <c r="AV249" s="501"/>
      <c r="AW249" s="501"/>
      <c r="AX249" s="501"/>
      <c r="AY249" s="501"/>
      <c r="AZ249" s="501"/>
      <c r="BA249" s="501"/>
      <c r="BB249" s="501"/>
      <c r="BC249" s="501"/>
      <c r="BD249" s="501"/>
      <c r="BE249" s="501"/>
      <c r="BF249" s="501"/>
      <c r="BG249" s="501"/>
      <c r="BH249" s="501"/>
      <c r="BI249" s="501"/>
      <c r="BJ249" s="501"/>
      <c r="BK249" s="501"/>
      <c r="BL249" s="501"/>
      <c r="BM249" s="501"/>
      <c r="BN249" s="501"/>
      <c r="BO249" s="501"/>
      <c r="BP249" s="501"/>
      <c r="BQ249" s="501"/>
      <c r="BR249" s="501"/>
      <c r="BS249" s="501"/>
      <c r="BT249" s="501"/>
      <c r="BU249" s="501"/>
      <c r="BV249" s="501"/>
      <c r="BW249" s="501"/>
      <c r="BX249" s="501"/>
      <c r="BY249" s="501"/>
      <c r="BZ249" s="501"/>
      <c r="CA249" s="501"/>
      <c r="CB249" s="501"/>
      <c r="CC249" s="501"/>
      <c r="CD249" s="501"/>
      <c r="CE249" s="501"/>
      <c r="CF249" s="501"/>
      <c r="CG249" s="501"/>
      <c r="CH249" s="501"/>
      <c r="CI249" s="501"/>
      <c r="CJ249" s="501"/>
      <c r="CK249" s="501"/>
      <c r="CL249" s="501"/>
      <c r="CM249" s="501"/>
      <c r="CN249" s="501"/>
      <c r="CO249" s="501"/>
      <c r="CP249" s="501"/>
      <c r="CQ249" s="501"/>
      <c r="CR249" s="501"/>
      <c r="CS249" s="501"/>
      <c r="CT249" s="501"/>
      <c r="CU249" s="501"/>
      <c r="CV249" s="501"/>
      <c r="CW249" s="501"/>
      <c r="CX249" s="501"/>
      <c r="CY249" s="501"/>
      <c r="CZ249" s="501"/>
      <c r="DA249" s="501"/>
      <c r="DB249" s="501"/>
      <c r="DC249" s="501"/>
      <c r="DD249" s="501"/>
      <c r="DE249" s="501"/>
      <c r="DF249" s="501"/>
      <c r="DG249" s="501"/>
      <c r="DH249" s="501"/>
      <c r="DI249" s="501"/>
      <c r="DJ249" s="501"/>
      <c r="DK249" s="501"/>
      <c r="DL249" s="501"/>
      <c r="DM249" s="501"/>
      <c r="DN249" s="501"/>
      <c r="DO249" s="501"/>
      <c r="DP249" s="501"/>
      <c r="DQ249" s="501"/>
      <c r="DR249" s="501"/>
      <c r="DS249" s="501"/>
      <c r="DT249" s="501"/>
      <c r="DU249" s="501"/>
      <c r="DV249" s="501"/>
      <c r="DW249" s="501"/>
      <c r="DX249" s="501"/>
      <c r="DY249" s="501"/>
      <c r="DZ249" s="501"/>
      <c r="EA249" s="501"/>
      <c r="EB249" s="501"/>
      <c r="EC249" s="501"/>
      <c r="ED249" s="501"/>
      <c r="EE249" s="501"/>
      <c r="EF249" s="501"/>
      <c r="EG249" s="501"/>
      <c r="EH249" s="501"/>
      <c r="EI249" s="501"/>
      <c r="EJ249" s="501"/>
      <c r="EK249" s="501"/>
      <c r="EL249" s="501"/>
      <c r="EM249" s="501"/>
      <c r="EN249" s="501"/>
      <c r="EO249" s="501"/>
      <c r="EP249" s="501"/>
      <c r="EQ249" s="501"/>
      <c r="ER249" s="501"/>
      <c r="ES249" s="501"/>
      <c r="ET249" s="501"/>
      <c r="EU249" s="501"/>
      <c r="EV249" s="501"/>
      <c r="EW249" s="501"/>
      <c r="EX249" s="501"/>
      <c r="EY249" s="501"/>
      <c r="EZ249" s="501"/>
      <c r="FA249" s="501"/>
      <c r="FB249" s="501"/>
      <c r="FC249" s="501"/>
      <c r="FD249" s="501"/>
      <c r="FE249" s="501"/>
      <c r="FF249" s="501"/>
      <c r="FG249" s="501"/>
      <c r="FH249" s="501"/>
      <c r="FI249" s="501"/>
    </row>
    <row r="250" spans="1:165" ht="25.9" customHeight="1" x14ac:dyDescent="0.35">
      <c r="A250" s="501"/>
      <c r="B250" s="501"/>
      <c r="C250" s="279"/>
      <c r="D250" s="543"/>
      <c r="E250" s="503"/>
      <c r="F250" s="501"/>
      <c r="G250" s="501"/>
      <c r="H250" s="501"/>
      <c r="I250" s="503"/>
      <c r="J250" s="503"/>
      <c r="K250" s="503"/>
      <c r="L250" s="503"/>
      <c r="M250" s="503"/>
      <c r="N250" s="503"/>
      <c r="O250" s="501"/>
      <c r="P250" s="501"/>
      <c r="Q250" s="501"/>
      <c r="R250" s="501"/>
      <c r="S250" s="501"/>
      <c r="T250" s="504"/>
      <c r="U250" s="504"/>
      <c r="V250" s="501"/>
      <c r="W250" s="501"/>
      <c r="X250" s="501"/>
      <c r="Y250" s="501"/>
      <c r="Z250" s="501"/>
      <c r="AA250" s="501"/>
      <c r="AB250" s="501"/>
      <c r="AC250" s="501"/>
      <c r="AD250" s="501"/>
      <c r="AE250" s="501"/>
      <c r="AF250" s="501"/>
      <c r="AG250" s="501"/>
      <c r="AH250" s="501"/>
      <c r="AI250" s="501"/>
      <c r="AJ250" s="501"/>
      <c r="AK250" s="501"/>
      <c r="AL250" s="501"/>
      <c r="AM250" s="501"/>
      <c r="AN250" s="501"/>
      <c r="AO250" s="501"/>
      <c r="AP250" s="501"/>
      <c r="AQ250" s="501"/>
      <c r="AR250" s="501"/>
      <c r="AS250" s="501"/>
      <c r="AT250" s="501"/>
      <c r="AU250" s="501"/>
      <c r="AV250" s="501"/>
      <c r="AW250" s="501"/>
      <c r="AX250" s="501"/>
      <c r="AY250" s="501"/>
      <c r="AZ250" s="501"/>
      <c r="BA250" s="501"/>
      <c r="BB250" s="501"/>
      <c r="BC250" s="501"/>
      <c r="BD250" s="501"/>
      <c r="BE250" s="501"/>
      <c r="BF250" s="501"/>
      <c r="BG250" s="501"/>
      <c r="BH250" s="501"/>
      <c r="BI250" s="501"/>
      <c r="BJ250" s="501"/>
      <c r="BK250" s="501"/>
      <c r="BL250" s="501"/>
      <c r="BM250" s="501"/>
      <c r="BN250" s="501"/>
      <c r="BO250" s="501"/>
      <c r="BP250" s="501"/>
      <c r="BQ250" s="501"/>
      <c r="BR250" s="501"/>
      <c r="BS250" s="501"/>
      <c r="BT250" s="501"/>
      <c r="BU250" s="501"/>
      <c r="BV250" s="501"/>
      <c r="BW250" s="501"/>
      <c r="BX250" s="501"/>
      <c r="BY250" s="501"/>
      <c r="BZ250" s="501"/>
      <c r="CA250" s="501"/>
      <c r="CB250" s="501"/>
      <c r="CC250" s="501"/>
      <c r="CD250" s="501"/>
      <c r="CE250" s="501"/>
      <c r="CF250" s="501"/>
      <c r="CG250" s="501"/>
      <c r="CH250" s="501"/>
      <c r="CI250" s="501"/>
      <c r="CJ250" s="501"/>
      <c r="CK250" s="501"/>
      <c r="CL250" s="501"/>
      <c r="CM250" s="501"/>
      <c r="CN250" s="501"/>
      <c r="CO250" s="501"/>
      <c r="CP250" s="501"/>
      <c r="CQ250" s="501"/>
      <c r="CR250" s="501"/>
      <c r="CS250" s="501"/>
      <c r="CT250" s="501"/>
      <c r="CU250" s="501"/>
      <c r="CV250" s="501"/>
      <c r="CW250" s="501"/>
      <c r="CX250" s="501"/>
      <c r="CY250" s="501"/>
      <c r="CZ250" s="501"/>
      <c r="DA250" s="501"/>
      <c r="DB250" s="501"/>
      <c r="DC250" s="501"/>
      <c r="DD250" s="501"/>
      <c r="DE250" s="501"/>
      <c r="DF250" s="501"/>
      <c r="DG250" s="501"/>
      <c r="DH250" s="501"/>
      <c r="DI250" s="501"/>
      <c r="DJ250" s="501"/>
      <c r="DK250" s="501"/>
      <c r="DL250" s="501"/>
      <c r="DM250" s="501"/>
      <c r="DN250" s="501"/>
      <c r="DO250" s="501"/>
      <c r="DP250" s="501"/>
      <c r="DQ250" s="501"/>
      <c r="DR250" s="501"/>
      <c r="DS250" s="501"/>
      <c r="DT250" s="501"/>
      <c r="DU250" s="501"/>
      <c r="DV250" s="501"/>
      <c r="DW250" s="501"/>
      <c r="DX250" s="501"/>
      <c r="DY250" s="501"/>
      <c r="DZ250" s="501"/>
      <c r="EA250" s="501"/>
      <c r="EB250" s="501"/>
      <c r="EC250" s="501"/>
      <c r="ED250" s="501"/>
      <c r="EE250" s="501"/>
      <c r="EF250" s="501"/>
      <c r="EG250" s="501"/>
      <c r="EH250" s="501"/>
      <c r="EI250" s="501"/>
      <c r="EJ250" s="501"/>
      <c r="EK250" s="501"/>
      <c r="EL250" s="501"/>
      <c r="EM250" s="501"/>
      <c r="EN250" s="501"/>
      <c r="EO250" s="501"/>
      <c r="EP250" s="501"/>
      <c r="EQ250" s="501"/>
      <c r="ER250" s="501"/>
      <c r="ES250" s="501"/>
      <c r="ET250" s="501"/>
      <c r="EU250" s="501"/>
      <c r="EV250" s="501"/>
      <c r="EW250" s="501"/>
      <c r="EX250" s="501"/>
      <c r="EY250" s="501"/>
      <c r="EZ250" s="501"/>
      <c r="FA250" s="501"/>
      <c r="FB250" s="501"/>
      <c r="FC250" s="501"/>
      <c r="FD250" s="501"/>
      <c r="FE250" s="501"/>
      <c r="FF250" s="501"/>
      <c r="FG250" s="501"/>
      <c r="FH250" s="501"/>
      <c r="FI250" s="501"/>
    </row>
    <row r="251" spans="1:165" ht="25.9" customHeight="1" x14ac:dyDescent="0.35">
      <c r="A251" s="501"/>
      <c r="B251" s="501"/>
      <c r="C251" s="279"/>
      <c r="D251" s="543"/>
      <c r="E251" s="503"/>
      <c r="F251" s="501"/>
      <c r="G251" s="501"/>
      <c r="H251" s="501"/>
      <c r="I251" s="503"/>
      <c r="J251" s="503"/>
      <c r="K251" s="503"/>
      <c r="L251" s="503"/>
      <c r="M251" s="503"/>
      <c r="N251" s="503"/>
      <c r="O251" s="501"/>
      <c r="P251" s="501"/>
      <c r="Q251" s="501"/>
      <c r="R251" s="501"/>
      <c r="S251" s="501"/>
      <c r="T251" s="504"/>
      <c r="U251" s="504"/>
      <c r="V251" s="501"/>
      <c r="W251" s="501"/>
      <c r="X251" s="501"/>
      <c r="Y251" s="501"/>
      <c r="Z251" s="501"/>
      <c r="AA251" s="501"/>
      <c r="AB251" s="501"/>
      <c r="AC251" s="501"/>
      <c r="AD251" s="501"/>
      <c r="AE251" s="501"/>
      <c r="AF251" s="501"/>
      <c r="AG251" s="501"/>
      <c r="AH251" s="501"/>
      <c r="AI251" s="501"/>
      <c r="AJ251" s="501"/>
      <c r="AK251" s="501"/>
      <c r="AL251" s="501"/>
      <c r="AM251" s="501"/>
      <c r="AN251" s="501"/>
      <c r="AO251" s="501"/>
      <c r="AP251" s="501"/>
      <c r="AQ251" s="501"/>
      <c r="AR251" s="501"/>
      <c r="AS251" s="501"/>
      <c r="AT251" s="501"/>
      <c r="AU251" s="501"/>
      <c r="AV251" s="501"/>
      <c r="AW251" s="501"/>
      <c r="AX251" s="501"/>
      <c r="AY251" s="501"/>
      <c r="AZ251" s="501"/>
      <c r="BA251" s="501"/>
      <c r="BB251" s="501"/>
      <c r="BC251" s="501"/>
      <c r="BD251" s="501"/>
      <c r="BE251" s="501"/>
      <c r="BF251" s="501"/>
      <c r="BG251" s="501"/>
      <c r="BH251" s="501"/>
      <c r="BI251" s="501"/>
      <c r="BJ251" s="501"/>
      <c r="BK251" s="501"/>
      <c r="BL251" s="501"/>
      <c r="BM251" s="501"/>
      <c r="BN251" s="501"/>
      <c r="BO251" s="501"/>
      <c r="BP251" s="501"/>
      <c r="BQ251" s="501"/>
      <c r="BR251" s="501"/>
      <c r="BS251" s="501"/>
      <c r="BT251" s="501"/>
      <c r="BU251" s="501"/>
      <c r="BV251" s="501"/>
      <c r="BW251" s="501"/>
      <c r="BX251" s="501"/>
      <c r="BY251" s="501"/>
      <c r="BZ251" s="501"/>
      <c r="CA251" s="501"/>
      <c r="CB251" s="501"/>
      <c r="CC251" s="501"/>
      <c r="CD251" s="501"/>
      <c r="CE251" s="501"/>
      <c r="CF251" s="501"/>
      <c r="CG251" s="501"/>
      <c r="CH251" s="501"/>
      <c r="CI251" s="501"/>
      <c r="CJ251" s="501"/>
      <c r="CK251" s="501"/>
      <c r="CL251" s="501"/>
      <c r="CM251" s="501"/>
      <c r="CN251" s="501"/>
      <c r="CO251" s="501"/>
      <c r="CP251" s="501"/>
      <c r="CQ251" s="501"/>
      <c r="CR251" s="501"/>
      <c r="CS251" s="501"/>
      <c r="CT251" s="501"/>
      <c r="CU251" s="501"/>
      <c r="CV251" s="501"/>
      <c r="CW251" s="501"/>
      <c r="CX251" s="501"/>
      <c r="CY251" s="501"/>
      <c r="CZ251" s="501"/>
      <c r="DA251" s="501"/>
      <c r="DB251" s="501"/>
      <c r="DC251" s="501"/>
      <c r="DD251" s="501"/>
      <c r="DE251" s="501"/>
      <c r="DF251" s="501"/>
      <c r="DG251" s="501"/>
      <c r="DH251" s="501"/>
      <c r="DI251" s="501"/>
      <c r="DJ251" s="501"/>
      <c r="DK251" s="501"/>
      <c r="DL251" s="501"/>
      <c r="DM251" s="501"/>
      <c r="DN251" s="501"/>
      <c r="DO251" s="501"/>
      <c r="DP251" s="501"/>
      <c r="DQ251" s="501"/>
      <c r="DR251" s="501"/>
      <c r="DS251" s="501"/>
      <c r="DT251" s="501"/>
      <c r="DU251" s="501"/>
      <c r="DV251" s="501"/>
      <c r="DW251" s="501"/>
      <c r="DX251" s="501"/>
      <c r="DY251" s="501"/>
      <c r="DZ251" s="501"/>
      <c r="EA251" s="501"/>
      <c r="EB251" s="501"/>
      <c r="EC251" s="501"/>
      <c r="ED251" s="501"/>
      <c r="EE251" s="501"/>
      <c r="EF251" s="501"/>
      <c r="EG251" s="501"/>
      <c r="EH251" s="501"/>
      <c r="EI251" s="501"/>
      <c r="EJ251" s="501"/>
      <c r="EK251" s="501"/>
      <c r="EL251" s="501"/>
      <c r="EM251" s="501"/>
      <c r="EN251" s="501"/>
      <c r="EO251" s="501"/>
      <c r="EP251" s="501"/>
      <c r="EQ251" s="501"/>
      <c r="ER251" s="501"/>
      <c r="ES251" s="501"/>
      <c r="ET251" s="501"/>
      <c r="EU251" s="501"/>
      <c r="EV251" s="501"/>
      <c r="EW251" s="501"/>
      <c r="EX251" s="501"/>
      <c r="EY251" s="501"/>
      <c r="EZ251" s="501"/>
      <c r="FA251" s="501"/>
      <c r="FB251" s="501"/>
      <c r="FC251" s="501"/>
      <c r="FD251" s="501"/>
      <c r="FE251" s="501"/>
      <c r="FF251" s="501"/>
      <c r="FG251" s="501"/>
      <c r="FH251" s="501"/>
      <c r="FI251" s="501"/>
    </row>
    <row r="252" spans="1:165" ht="25.9" customHeight="1" x14ac:dyDescent="0.35">
      <c r="A252" s="501"/>
      <c r="B252" s="501"/>
      <c r="C252" s="279"/>
      <c r="D252" s="543"/>
      <c r="E252" s="503"/>
      <c r="F252" s="501"/>
      <c r="G252" s="501"/>
      <c r="H252" s="501"/>
      <c r="I252" s="503"/>
      <c r="J252" s="503"/>
      <c r="K252" s="503"/>
      <c r="L252" s="503"/>
      <c r="M252" s="503"/>
      <c r="N252" s="503"/>
      <c r="O252" s="501"/>
      <c r="P252" s="501"/>
      <c r="Q252" s="501"/>
      <c r="R252" s="501"/>
      <c r="S252" s="501"/>
      <c r="T252" s="504"/>
      <c r="U252" s="504"/>
      <c r="V252" s="501"/>
      <c r="W252" s="501"/>
      <c r="X252" s="501"/>
      <c r="Y252" s="501"/>
      <c r="Z252" s="501"/>
      <c r="AA252" s="501"/>
      <c r="AB252" s="501"/>
      <c r="AC252" s="501"/>
      <c r="AD252" s="501"/>
      <c r="AE252" s="501"/>
      <c r="AF252" s="501"/>
      <c r="AG252" s="501"/>
      <c r="AH252" s="501"/>
      <c r="AI252" s="501"/>
      <c r="AJ252" s="501"/>
      <c r="AK252" s="501"/>
      <c r="AL252" s="501"/>
      <c r="AM252" s="501"/>
      <c r="AN252" s="501"/>
      <c r="AO252" s="501"/>
      <c r="AP252" s="501"/>
      <c r="AQ252" s="501"/>
      <c r="AR252" s="501"/>
      <c r="AS252" s="501"/>
      <c r="AT252" s="501"/>
      <c r="AU252" s="501"/>
      <c r="AV252" s="501"/>
      <c r="AW252" s="501"/>
      <c r="AX252" s="501"/>
      <c r="AY252" s="501"/>
      <c r="AZ252" s="501"/>
      <c r="BA252" s="501"/>
      <c r="BB252" s="501"/>
      <c r="BC252" s="501"/>
      <c r="BD252" s="501"/>
      <c r="BE252" s="501"/>
      <c r="BF252" s="501"/>
      <c r="BG252" s="501"/>
      <c r="BH252" s="501"/>
      <c r="BI252" s="501"/>
      <c r="BJ252" s="501"/>
      <c r="BK252" s="501"/>
      <c r="BL252" s="501"/>
      <c r="BM252" s="501"/>
      <c r="BN252" s="501"/>
      <c r="BO252" s="501"/>
      <c r="BP252" s="501"/>
      <c r="BQ252" s="501"/>
      <c r="BR252" s="501"/>
      <c r="BS252" s="501"/>
      <c r="BT252" s="501"/>
      <c r="BU252" s="501"/>
      <c r="BV252" s="501"/>
      <c r="BW252" s="501"/>
      <c r="BX252" s="501"/>
      <c r="BY252" s="501"/>
      <c r="BZ252" s="501"/>
      <c r="CA252" s="501"/>
      <c r="CB252" s="501"/>
      <c r="CC252" s="501"/>
      <c r="CD252" s="501"/>
      <c r="CE252" s="501"/>
      <c r="CF252" s="501"/>
      <c r="CG252" s="501"/>
      <c r="CH252" s="501"/>
      <c r="CI252" s="501"/>
      <c r="CJ252" s="501"/>
      <c r="CK252" s="501"/>
      <c r="CL252" s="501"/>
      <c r="CM252" s="501"/>
      <c r="CN252" s="501"/>
      <c r="CO252" s="501"/>
      <c r="CP252" s="501"/>
      <c r="CQ252" s="501"/>
      <c r="CR252" s="501"/>
      <c r="CS252" s="501"/>
      <c r="CT252" s="501"/>
      <c r="CU252" s="501"/>
      <c r="CV252" s="501"/>
      <c r="CW252" s="501"/>
      <c r="CX252" s="501"/>
      <c r="CY252" s="501"/>
      <c r="CZ252" s="501"/>
      <c r="DA252" s="501"/>
      <c r="DB252" s="501"/>
      <c r="DC252" s="501"/>
      <c r="DD252" s="501"/>
      <c r="DE252" s="501"/>
      <c r="DF252" s="501"/>
      <c r="DG252" s="501"/>
      <c r="DH252" s="501"/>
      <c r="DI252" s="501"/>
      <c r="DJ252" s="501"/>
      <c r="DK252" s="501"/>
      <c r="DL252" s="501"/>
      <c r="DM252" s="501"/>
      <c r="DN252" s="501"/>
      <c r="DO252" s="501"/>
      <c r="DP252" s="501"/>
      <c r="DQ252" s="501"/>
      <c r="DR252" s="501"/>
      <c r="DS252" s="501"/>
      <c r="DT252" s="501"/>
      <c r="DU252" s="501"/>
      <c r="DV252" s="501"/>
      <c r="DW252" s="501"/>
      <c r="DX252" s="501"/>
      <c r="DY252" s="501"/>
      <c r="DZ252" s="501"/>
      <c r="EA252" s="501"/>
      <c r="EB252" s="501"/>
      <c r="EC252" s="501"/>
      <c r="ED252" s="501"/>
      <c r="EE252" s="501"/>
      <c r="EF252" s="501"/>
      <c r="EG252" s="501"/>
      <c r="EH252" s="501"/>
      <c r="EI252" s="501"/>
      <c r="EJ252" s="501"/>
      <c r="EK252" s="501"/>
      <c r="EL252" s="501"/>
      <c r="EM252" s="501"/>
      <c r="EN252" s="501"/>
      <c r="EO252" s="501"/>
      <c r="EP252" s="501"/>
      <c r="EQ252" s="501"/>
      <c r="ER252" s="501"/>
      <c r="ES252" s="501"/>
      <c r="ET252" s="501"/>
      <c r="EU252" s="501"/>
      <c r="EV252" s="501"/>
      <c r="EW252" s="501"/>
      <c r="EX252" s="501"/>
      <c r="EY252" s="501"/>
      <c r="EZ252" s="501"/>
      <c r="FA252" s="501"/>
      <c r="FB252" s="501"/>
      <c r="FC252" s="501"/>
      <c r="FD252" s="501"/>
      <c r="FE252" s="501"/>
      <c r="FF252" s="501"/>
      <c r="FG252" s="501"/>
      <c r="FH252" s="501"/>
      <c r="FI252" s="501"/>
    </row>
    <row r="253" spans="1:165" ht="25.9" customHeight="1" x14ac:dyDescent="0.35">
      <c r="A253" s="501"/>
      <c r="B253" s="501"/>
      <c r="C253" s="279"/>
      <c r="D253" s="543"/>
      <c r="E253" s="503"/>
      <c r="F253" s="501"/>
      <c r="G253" s="501"/>
      <c r="H253" s="501"/>
      <c r="I253" s="503"/>
      <c r="J253" s="503"/>
      <c r="K253" s="503"/>
      <c r="L253" s="503"/>
      <c r="M253" s="503"/>
      <c r="N253" s="503"/>
      <c r="O253" s="501"/>
      <c r="P253" s="501"/>
      <c r="Q253" s="501"/>
      <c r="R253" s="501"/>
      <c r="S253" s="501"/>
      <c r="T253" s="504"/>
      <c r="U253" s="504"/>
      <c r="V253" s="501"/>
      <c r="W253" s="501"/>
      <c r="X253" s="501"/>
      <c r="Y253" s="501"/>
      <c r="Z253" s="501"/>
      <c r="AA253" s="501"/>
      <c r="AB253" s="501"/>
      <c r="AC253" s="501"/>
      <c r="AD253" s="501"/>
      <c r="AE253" s="501"/>
      <c r="AF253" s="501"/>
      <c r="AG253" s="501"/>
      <c r="AH253" s="501"/>
      <c r="AI253" s="501"/>
      <c r="AJ253" s="501"/>
      <c r="AK253" s="501"/>
      <c r="AL253" s="501"/>
      <c r="AM253" s="501"/>
      <c r="AN253" s="501"/>
      <c r="AO253" s="501"/>
      <c r="AP253" s="501"/>
      <c r="AQ253" s="501"/>
      <c r="AR253" s="501"/>
      <c r="AS253" s="501"/>
      <c r="AT253" s="501"/>
      <c r="AU253" s="501"/>
      <c r="AV253" s="501"/>
      <c r="AW253" s="501"/>
      <c r="AX253" s="501"/>
      <c r="AY253" s="501"/>
      <c r="AZ253" s="501"/>
      <c r="BA253" s="501"/>
      <c r="BB253" s="501"/>
      <c r="BC253" s="501"/>
      <c r="BD253" s="501"/>
      <c r="BE253" s="501"/>
      <c r="BF253" s="501"/>
      <c r="BG253" s="501"/>
      <c r="BH253" s="501"/>
      <c r="BI253" s="501"/>
      <c r="BJ253" s="501"/>
      <c r="BK253" s="501"/>
      <c r="BL253" s="501"/>
      <c r="BM253" s="501"/>
      <c r="BN253" s="501"/>
      <c r="BO253" s="501"/>
      <c r="BP253" s="501"/>
      <c r="BQ253" s="501"/>
      <c r="BR253" s="501"/>
      <c r="BS253" s="501"/>
      <c r="BT253" s="501"/>
      <c r="BU253" s="501"/>
      <c r="BV253" s="501"/>
      <c r="BW253" s="501"/>
      <c r="BX253" s="501"/>
      <c r="BY253" s="501"/>
      <c r="BZ253" s="501"/>
      <c r="CA253" s="501"/>
      <c r="CB253" s="501"/>
      <c r="CC253" s="501"/>
      <c r="CD253" s="501"/>
      <c r="CE253" s="501"/>
      <c r="CF253" s="501"/>
      <c r="CG253" s="501"/>
      <c r="CH253" s="501"/>
      <c r="CI253" s="501"/>
      <c r="CJ253" s="501"/>
      <c r="CK253" s="501"/>
      <c r="CL253" s="501"/>
      <c r="CM253" s="501"/>
      <c r="CN253" s="501"/>
      <c r="CO253" s="501"/>
      <c r="CP253" s="501"/>
      <c r="CQ253" s="501"/>
      <c r="CR253" s="501"/>
      <c r="CS253" s="501"/>
      <c r="CT253" s="501"/>
      <c r="CU253" s="501"/>
      <c r="CV253" s="501"/>
      <c r="CW253" s="501"/>
      <c r="CX253" s="501"/>
      <c r="CY253" s="501"/>
      <c r="CZ253" s="501"/>
      <c r="DA253" s="501"/>
      <c r="DB253" s="501"/>
      <c r="DC253" s="501"/>
      <c r="DD253" s="501"/>
      <c r="DE253" s="501"/>
      <c r="DF253" s="501"/>
      <c r="DG253" s="501"/>
      <c r="DH253" s="501"/>
      <c r="DI253" s="501"/>
      <c r="DJ253" s="501"/>
      <c r="DK253" s="501"/>
      <c r="DL253" s="501"/>
      <c r="DM253" s="501"/>
      <c r="DN253" s="501"/>
      <c r="DO253" s="501"/>
      <c r="DP253" s="501"/>
      <c r="DQ253" s="501"/>
      <c r="DR253" s="501"/>
      <c r="DS253" s="501"/>
      <c r="DT253" s="501"/>
      <c r="DU253" s="501"/>
      <c r="DV253" s="501"/>
      <c r="DW253" s="501"/>
      <c r="DX253" s="501"/>
      <c r="DY253" s="501"/>
      <c r="DZ253" s="501"/>
      <c r="EA253" s="501"/>
      <c r="EB253" s="501"/>
      <c r="EC253" s="501"/>
      <c r="ED253" s="501"/>
      <c r="EE253" s="501"/>
      <c r="EF253" s="501"/>
      <c r="EG253" s="501"/>
      <c r="EH253" s="501"/>
      <c r="EI253" s="501"/>
      <c r="EJ253" s="501"/>
      <c r="EK253" s="501"/>
      <c r="EL253" s="501"/>
      <c r="EM253" s="501"/>
      <c r="EN253" s="501"/>
      <c r="EO253" s="501"/>
      <c r="EP253" s="501"/>
      <c r="EQ253" s="501"/>
      <c r="ER253" s="501"/>
      <c r="ES253" s="501"/>
      <c r="ET253" s="501"/>
      <c r="EU253" s="501"/>
      <c r="EV253" s="501"/>
      <c r="EW253" s="501"/>
      <c r="EX253" s="501"/>
      <c r="EY253" s="501"/>
      <c r="EZ253" s="501"/>
      <c r="FA253" s="501"/>
      <c r="FB253" s="501"/>
      <c r="FC253" s="501"/>
      <c r="FD253" s="501"/>
      <c r="FE253" s="501"/>
      <c r="FF253" s="501"/>
      <c r="FG253" s="501"/>
      <c r="FH253" s="501"/>
      <c r="FI253" s="501"/>
    </row>
    <row r="254" spans="1:165" ht="25.9" customHeight="1" x14ac:dyDescent="0.35">
      <c r="A254" s="501"/>
      <c r="B254" s="501"/>
      <c r="C254" s="279"/>
      <c r="D254" s="543"/>
      <c r="E254" s="503"/>
      <c r="F254" s="501"/>
      <c r="G254" s="501"/>
      <c r="H254" s="501"/>
      <c r="I254" s="503"/>
      <c r="J254" s="503"/>
      <c r="K254" s="503"/>
      <c r="L254" s="503"/>
      <c r="M254" s="503"/>
      <c r="N254" s="503"/>
      <c r="O254" s="501"/>
      <c r="P254" s="501"/>
      <c r="Q254" s="501"/>
      <c r="R254" s="501"/>
      <c r="S254" s="501"/>
      <c r="T254" s="504"/>
      <c r="U254" s="504"/>
      <c r="V254" s="501"/>
      <c r="W254" s="501"/>
      <c r="X254" s="501"/>
      <c r="Y254" s="501"/>
      <c r="Z254" s="501"/>
      <c r="AA254" s="501"/>
      <c r="AB254" s="501"/>
      <c r="AC254" s="501"/>
      <c r="AD254" s="501"/>
      <c r="AE254" s="501"/>
      <c r="AF254" s="501"/>
      <c r="AG254" s="501"/>
      <c r="AH254" s="501"/>
      <c r="AI254" s="501"/>
      <c r="AJ254" s="501"/>
      <c r="AK254" s="501"/>
      <c r="AL254" s="501"/>
      <c r="AM254" s="501"/>
      <c r="AN254" s="501"/>
      <c r="AO254" s="501"/>
      <c r="AP254" s="501"/>
      <c r="AQ254" s="501"/>
      <c r="AR254" s="501"/>
      <c r="AS254" s="501"/>
      <c r="AT254" s="501"/>
      <c r="AU254" s="501"/>
      <c r="AV254" s="501"/>
      <c r="AW254" s="501"/>
      <c r="AX254" s="501"/>
      <c r="AY254" s="501"/>
      <c r="AZ254" s="501"/>
      <c r="BA254" s="501"/>
      <c r="BB254" s="501"/>
      <c r="BC254" s="501"/>
      <c r="BD254" s="501"/>
      <c r="BE254" s="501"/>
      <c r="BF254" s="501"/>
      <c r="BG254" s="501"/>
      <c r="BH254" s="501"/>
      <c r="BI254" s="501"/>
      <c r="BJ254" s="501"/>
      <c r="BK254" s="501"/>
      <c r="BL254" s="501"/>
      <c r="BM254" s="501"/>
      <c r="BN254" s="501"/>
      <c r="BO254" s="501"/>
      <c r="BP254" s="501"/>
      <c r="BQ254" s="501"/>
      <c r="BR254" s="501"/>
      <c r="BS254" s="501"/>
      <c r="BT254" s="501"/>
      <c r="BU254" s="501"/>
      <c r="BV254" s="501"/>
      <c r="BW254" s="501"/>
      <c r="BX254" s="501"/>
      <c r="BY254" s="501"/>
      <c r="BZ254" s="501"/>
      <c r="CA254" s="501"/>
      <c r="CB254" s="501"/>
      <c r="CC254" s="501"/>
      <c r="CD254" s="501"/>
      <c r="CE254" s="501"/>
      <c r="CF254" s="501"/>
      <c r="CG254" s="501"/>
      <c r="CH254" s="501"/>
      <c r="CI254" s="501"/>
      <c r="CJ254" s="501"/>
      <c r="CK254" s="501"/>
      <c r="CL254" s="501"/>
      <c r="CM254" s="501"/>
      <c r="CN254" s="501"/>
      <c r="CO254" s="501"/>
      <c r="CP254" s="501"/>
      <c r="CQ254" s="501"/>
      <c r="CR254" s="501"/>
      <c r="CS254" s="501"/>
      <c r="CT254" s="501"/>
      <c r="CU254" s="501"/>
      <c r="CV254" s="501"/>
      <c r="CW254" s="501"/>
      <c r="CX254" s="501"/>
      <c r="CY254" s="501"/>
      <c r="CZ254" s="501"/>
      <c r="DA254" s="501"/>
      <c r="DB254" s="501"/>
      <c r="DC254" s="501"/>
      <c r="DD254" s="501"/>
      <c r="DE254" s="501"/>
      <c r="DF254" s="501"/>
      <c r="DG254" s="501"/>
      <c r="DH254" s="501"/>
      <c r="DI254" s="501"/>
      <c r="DJ254" s="501"/>
      <c r="DK254" s="501"/>
      <c r="DL254" s="501"/>
      <c r="DM254" s="501"/>
      <c r="DN254" s="501"/>
      <c r="DO254" s="501"/>
      <c r="DP254" s="501"/>
      <c r="DQ254" s="501"/>
      <c r="DR254" s="501"/>
      <c r="DS254" s="501"/>
      <c r="DT254" s="501"/>
      <c r="DU254" s="501"/>
      <c r="DV254" s="501"/>
      <c r="DW254" s="501"/>
      <c r="DX254" s="501"/>
      <c r="DY254" s="501"/>
      <c r="DZ254" s="501"/>
      <c r="EA254" s="501"/>
      <c r="EB254" s="501"/>
      <c r="EC254" s="501"/>
      <c r="ED254" s="501"/>
      <c r="EE254" s="501"/>
      <c r="EF254" s="501"/>
      <c r="EG254" s="501"/>
      <c r="EH254" s="501"/>
      <c r="EI254" s="501"/>
      <c r="EJ254" s="501"/>
      <c r="EK254" s="501"/>
      <c r="EL254" s="501"/>
      <c r="EM254" s="501"/>
      <c r="EN254" s="501"/>
      <c r="EO254" s="501"/>
      <c r="EP254" s="501"/>
      <c r="EQ254" s="501"/>
      <c r="ER254" s="501"/>
      <c r="ES254" s="501"/>
      <c r="ET254" s="501"/>
      <c r="EU254" s="501"/>
      <c r="EV254" s="501"/>
      <c r="EW254" s="501"/>
      <c r="EX254" s="501"/>
      <c r="EY254" s="501"/>
      <c r="EZ254" s="501"/>
      <c r="FA254" s="501"/>
      <c r="FB254" s="501"/>
      <c r="FC254" s="501"/>
      <c r="FD254" s="501"/>
      <c r="FE254" s="501"/>
      <c r="FF254" s="501"/>
      <c r="FG254" s="501"/>
      <c r="FH254" s="501"/>
      <c r="FI254" s="501"/>
    </row>
    <row r="255" spans="1:165" ht="25.9" customHeight="1" x14ac:dyDescent="0.35">
      <c r="A255" s="501"/>
      <c r="B255" s="501"/>
      <c r="C255" s="279"/>
      <c r="D255" s="543"/>
      <c r="E255" s="503"/>
      <c r="F255" s="501"/>
      <c r="G255" s="501"/>
      <c r="H255" s="501"/>
      <c r="I255" s="503"/>
      <c r="J255" s="503"/>
      <c r="K255" s="503"/>
      <c r="L255" s="503"/>
      <c r="M255" s="503"/>
      <c r="N255" s="503"/>
      <c r="O255" s="501"/>
      <c r="P255" s="501"/>
      <c r="Q255" s="501"/>
      <c r="R255" s="501"/>
      <c r="S255" s="501"/>
      <c r="T255" s="504"/>
      <c r="U255" s="504"/>
      <c r="V255" s="501"/>
      <c r="W255" s="501"/>
      <c r="X255" s="501"/>
      <c r="Y255" s="501"/>
      <c r="Z255" s="501"/>
      <c r="AA255" s="501"/>
      <c r="AB255" s="501"/>
      <c r="AC255" s="501"/>
      <c r="AD255" s="501"/>
      <c r="AE255" s="501"/>
      <c r="AF255" s="501"/>
      <c r="AG255" s="501"/>
      <c r="AH255" s="501"/>
      <c r="AI255" s="501"/>
      <c r="AJ255" s="501"/>
      <c r="AK255" s="501"/>
      <c r="AL255" s="501"/>
      <c r="AM255" s="501"/>
      <c r="AN255" s="501"/>
      <c r="AO255" s="501"/>
      <c r="AP255" s="501"/>
      <c r="AQ255" s="501"/>
      <c r="AR255" s="501"/>
      <c r="AS255" s="501"/>
      <c r="AT255" s="501"/>
      <c r="AU255" s="501"/>
      <c r="AV255" s="501"/>
      <c r="AW255" s="501"/>
      <c r="AX255" s="501"/>
      <c r="AY255" s="501"/>
      <c r="AZ255" s="501"/>
      <c r="BA255" s="501"/>
      <c r="BB255" s="501"/>
      <c r="BC255" s="501"/>
      <c r="BD255" s="501"/>
      <c r="BE255" s="501"/>
      <c r="BF255" s="501"/>
      <c r="BG255" s="501"/>
      <c r="BH255" s="501"/>
      <c r="BI255" s="501"/>
      <c r="BJ255" s="501"/>
      <c r="BK255" s="501"/>
      <c r="BL255" s="501"/>
      <c r="BM255" s="501"/>
      <c r="BN255" s="501"/>
      <c r="BO255" s="501"/>
      <c r="BP255" s="501"/>
      <c r="BQ255" s="501"/>
      <c r="BR255" s="501"/>
      <c r="BS255" s="501"/>
      <c r="BT255" s="501"/>
      <c r="BU255" s="501"/>
      <c r="BV255" s="501"/>
      <c r="BW255" s="501"/>
      <c r="BX255" s="501"/>
      <c r="BY255" s="501"/>
      <c r="BZ255" s="501"/>
      <c r="CA255" s="501"/>
      <c r="CB255" s="501"/>
      <c r="CC255" s="501"/>
      <c r="CD255" s="501"/>
      <c r="CE255" s="501"/>
      <c r="CF255" s="501"/>
      <c r="CG255" s="501"/>
      <c r="CH255" s="501"/>
      <c r="CI255" s="501"/>
      <c r="CJ255" s="501"/>
      <c r="CK255" s="501"/>
      <c r="CL255" s="501"/>
      <c r="CM255" s="501"/>
      <c r="CN255" s="501"/>
      <c r="CO255" s="501"/>
      <c r="CP255" s="501"/>
      <c r="CQ255" s="501"/>
      <c r="CR255" s="501"/>
      <c r="CS255" s="501"/>
      <c r="CT255" s="501"/>
      <c r="CU255" s="501"/>
      <c r="CV255" s="501"/>
      <c r="CW255" s="501"/>
      <c r="CX255" s="501"/>
      <c r="CY255" s="501"/>
      <c r="CZ255" s="501"/>
      <c r="DA255" s="501"/>
      <c r="DB255" s="501"/>
      <c r="DC255" s="501"/>
      <c r="DD255" s="501"/>
      <c r="DE255" s="501"/>
      <c r="DF255" s="501"/>
      <c r="DG255" s="501"/>
      <c r="DH255" s="501"/>
      <c r="DI255" s="501"/>
      <c r="DJ255" s="501"/>
      <c r="DK255" s="501"/>
      <c r="DL255" s="501"/>
      <c r="DM255" s="501"/>
      <c r="DN255" s="501"/>
      <c r="DO255" s="501"/>
      <c r="DP255" s="501"/>
      <c r="DQ255" s="501"/>
      <c r="DR255" s="501"/>
      <c r="DS255" s="501"/>
      <c r="DT255" s="501"/>
      <c r="DU255" s="501"/>
      <c r="DV255" s="501"/>
      <c r="DW255" s="501"/>
      <c r="DX255" s="501"/>
      <c r="DY255" s="501"/>
      <c r="DZ255" s="501"/>
      <c r="EA255" s="501"/>
      <c r="EB255" s="501"/>
      <c r="EC255" s="501"/>
      <c r="ED255" s="501"/>
      <c r="EE255" s="501"/>
      <c r="EF255" s="501"/>
      <c r="EG255" s="501"/>
      <c r="EH255" s="501"/>
      <c r="EI255" s="501"/>
      <c r="EJ255" s="501"/>
      <c r="EK255" s="501"/>
      <c r="EL255" s="501"/>
      <c r="EM255" s="501"/>
      <c r="EN255" s="501"/>
      <c r="EO255" s="501"/>
      <c r="EP255" s="501"/>
      <c r="EQ255" s="501"/>
      <c r="ER255" s="501"/>
      <c r="ES255" s="501"/>
      <c r="ET255" s="501"/>
      <c r="EU255" s="501"/>
      <c r="EV255" s="501"/>
      <c r="EW255" s="501"/>
      <c r="EX255" s="501"/>
      <c r="EY255" s="501"/>
      <c r="EZ255" s="501"/>
      <c r="FA255" s="501"/>
      <c r="FB255" s="501"/>
      <c r="FC255" s="501"/>
      <c r="FD255" s="501"/>
      <c r="FE255" s="501"/>
      <c r="FF255" s="501"/>
      <c r="FG255" s="501"/>
      <c r="FH255" s="501"/>
      <c r="FI255" s="501"/>
    </row>
    <row r="256" spans="1:165" ht="25.9" customHeight="1" x14ac:dyDescent="0.35">
      <c r="A256" s="501"/>
      <c r="B256" s="501"/>
      <c r="C256" s="279"/>
      <c r="D256" s="543"/>
      <c r="E256" s="503"/>
      <c r="F256" s="501"/>
      <c r="G256" s="501"/>
      <c r="H256" s="501"/>
      <c r="I256" s="503"/>
      <c r="J256" s="503"/>
      <c r="K256" s="503"/>
      <c r="L256" s="503"/>
      <c r="M256" s="503"/>
      <c r="N256" s="503"/>
      <c r="O256" s="501"/>
      <c r="P256" s="501"/>
      <c r="Q256" s="501"/>
      <c r="R256" s="501"/>
      <c r="S256" s="501"/>
      <c r="T256" s="504"/>
      <c r="U256" s="504"/>
      <c r="V256" s="501"/>
      <c r="W256" s="501"/>
      <c r="X256" s="501"/>
      <c r="Y256" s="501"/>
      <c r="Z256" s="501"/>
      <c r="AA256" s="501"/>
      <c r="AB256" s="501"/>
      <c r="AC256" s="501"/>
      <c r="AD256" s="501"/>
      <c r="AE256" s="501"/>
      <c r="AF256" s="501"/>
      <c r="AG256" s="501"/>
      <c r="AH256" s="501"/>
      <c r="AI256" s="501"/>
      <c r="AJ256" s="501"/>
      <c r="AK256" s="501"/>
      <c r="AL256" s="501"/>
      <c r="AM256" s="501"/>
      <c r="AN256" s="501"/>
      <c r="AO256" s="501"/>
      <c r="AP256" s="501"/>
      <c r="AQ256" s="501"/>
      <c r="AR256" s="501"/>
      <c r="AS256" s="501"/>
      <c r="AT256" s="501"/>
      <c r="AU256" s="501"/>
      <c r="AV256" s="501"/>
      <c r="AW256" s="501"/>
      <c r="AX256" s="501"/>
      <c r="AY256" s="501"/>
      <c r="AZ256" s="501"/>
      <c r="BA256" s="501"/>
      <c r="BB256" s="501"/>
      <c r="BC256" s="501"/>
      <c r="BD256" s="501"/>
      <c r="BE256" s="501"/>
      <c r="BF256" s="501"/>
      <c r="BG256" s="501"/>
      <c r="BH256" s="501"/>
      <c r="BI256" s="501"/>
      <c r="BJ256" s="501"/>
      <c r="BK256" s="501"/>
      <c r="BL256" s="501"/>
      <c r="BM256" s="501"/>
      <c r="BN256" s="501"/>
      <c r="BO256" s="501"/>
      <c r="BP256" s="501"/>
      <c r="BQ256" s="501"/>
      <c r="BR256" s="501"/>
      <c r="BS256" s="501"/>
      <c r="BT256" s="501"/>
      <c r="BU256" s="501"/>
      <c r="BV256" s="501"/>
      <c r="BW256" s="501"/>
      <c r="BX256" s="501"/>
      <c r="BY256" s="501"/>
      <c r="BZ256" s="501"/>
      <c r="CA256" s="501"/>
      <c r="CB256" s="501"/>
      <c r="CC256" s="501"/>
      <c r="CD256" s="501"/>
      <c r="CE256" s="501"/>
      <c r="CF256" s="501"/>
      <c r="CG256" s="501"/>
      <c r="CH256" s="501"/>
      <c r="CI256" s="501"/>
      <c r="CJ256" s="501"/>
      <c r="CK256" s="501"/>
      <c r="CL256" s="501"/>
      <c r="CM256" s="501"/>
      <c r="CN256" s="501"/>
      <c r="CO256" s="501"/>
      <c r="CP256" s="501"/>
      <c r="CQ256" s="501"/>
      <c r="CR256" s="501"/>
      <c r="CS256" s="501"/>
      <c r="CT256" s="501"/>
      <c r="CU256" s="501"/>
      <c r="CV256" s="501"/>
      <c r="CW256" s="501"/>
      <c r="CX256" s="501"/>
      <c r="CY256" s="501"/>
      <c r="CZ256" s="501"/>
      <c r="DA256" s="501"/>
      <c r="DB256" s="501"/>
      <c r="DC256" s="501"/>
      <c r="DD256" s="501"/>
      <c r="DE256" s="501"/>
      <c r="DF256" s="501"/>
      <c r="DG256" s="501"/>
      <c r="DH256" s="501"/>
      <c r="DI256" s="501"/>
      <c r="DJ256" s="501"/>
      <c r="DK256" s="501"/>
      <c r="DL256" s="501"/>
      <c r="DM256" s="501"/>
      <c r="DN256" s="501"/>
      <c r="DO256" s="501"/>
      <c r="DP256" s="501"/>
      <c r="DQ256" s="501"/>
      <c r="DR256" s="501"/>
      <c r="DS256" s="501"/>
      <c r="DT256" s="501"/>
      <c r="DU256" s="501"/>
      <c r="DV256" s="501"/>
      <c r="DW256" s="501"/>
      <c r="DX256" s="501"/>
      <c r="DY256" s="501"/>
      <c r="DZ256" s="501"/>
      <c r="EA256" s="501"/>
      <c r="EB256" s="501"/>
      <c r="EC256" s="501"/>
      <c r="ED256" s="501"/>
      <c r="EE256" s="501"/>
      <c r="EF256" s="501"/>
      <c r="EG256" s="501"/>
      <c r="EH256" s="501"/>
      <c r="EI256" s="501"/>
      <c r="EJ256" s="501"/>
      <c r="EK256" s="501"/>
      <c r="EL256" s="501"/>
      <c r="EM256" s="501"/>
      <c r="EN256" s="501"/>
      <c r="EO256" s="501"/>
      <c r="EP256" s="501"/>
      <c r="EQ256" s="501"/>
      <c r="ER256" s="501"/>
      <c r="ES256" s="501"/>
      <c r="ET256" s="501"/>
      <c r="EU256" s="501"/>
      <c r="EV256" s="501"/>
      <c r="EW256" s="501"/>
      <c r="EX256" s="501"/>
      <c r="EY256" s="501"/>
      <c r="EZ256" s="501"/>
      <c r="FA256" s="501"/>
      <c r="FB256" s="501"/>
      <c r="FC256" s="501"/>
      <c r="FD256" s="501"/>
      <c r="FE256" s="501"/>
      <c r="FF256" s="501"/>
      <c r="FG256" s="501"/>
      <c r="FH256" s="501"/>
      <c r="FI256" s="501"/>
    </row>
    <row r="257" spans="1:165" ht="25.9" customHeight="1" x14ac:dyDescent="0.35">
      <c r="A257" s="501"/>
      <c r="B257" s="501"/>
      <c r="C257" s="279"/>
      <c r="D257" s="543"/>
      <c r="E257" s="503"/>
      <c r="F257" s="501"/>
      <c r="G257" s="501"/>
      <c r="H257" s="501"/>
      <c r="I257" s="503"/>
      <c r="J257" s="503"/>
      <c r="K257" s="503"/>
      <c r="L257" s="503"/>
      <c r="M257" s="503"/>
      <c r="N257" s="503"/>
      <c r="O257" s="501"/>
      <c r="P257" s="501"/>
      <c r="Q257" s="501"/>
      <c r="R257" s="501"/>
      <c r="S257" s="501"/>
      <c r="T257" s="504"/>
      <c r="U257" s="504"/>
      <c r="V257" s="501"/>
      <c r="W257" s="501"/>
      <c r="X257" s="501"/>
      <c r="Y257" s="501"/>
      <c r="Z257" s="501"/>
      <c r="AA257" s="501"/>
      <c r="AB257" s="501"/>
      <c r="AC257" s="501"/>
      <c r="AD257" s="501"/>
      <c r="AE257" s="501"/>
      <c r="AF257" s="501"/>
      <c r="AG257" s="501"/>
      <c r="AH257" s="501"/>
      <c r="AI257" s="501"/>
      <c r="AJ257" s="501"/>
      <c r="AK257" s="501"/>
      <c r="AL257" s="501"/>
      <c r="AM257" s="501"/>
      <c r="AN257" s="501"/>
      <c r="AO257" s="501"/>
      <c r="AP257" s="501"/>
      <c r="AQ257" s="501"/>
      <c r="AR257" s="501"/>
      <c r="AS257" s="501"/>
      <c r="AT257" s="501"/>
      <c r="AU257" s="501"/>
      <c r="AV257" s="501"/>
      <c r="AW257" s="501"/>
      <c r="AX257" s="501"/>
      <c r="AY257" s="501"/>
      <c r="AZ257" s="501"/>
      <c r="BA257" s="501"/>
      <c r="BB257" s="501"/>
      <c r="BC257" s="501"/>
      <c r="BD257" s="501"/>
      <c r="BE257" s="501"/>
      <c r="BF257" s="501"/>
      <c r="BG257" s="501"/>
      <c r="BH257" s="501"/>
      <c r="BI257" s="501"/>
      <c r="BJ257" s="501"/>
      <c r="BK257" s="501"/>
      <c r="BL257" s="501"/>
      <c r="BM257" s="501"/>
      <c r="BN257" s="501"/>
      <c r="BO257" s="501"/>
      <c r="BP257" s="501"/>
      <c r="BQ257" s="501"/>
      <c r="BR257" s="501"/>
      <c r="BS257" s="501"/>
      <c r="BT257" s="501"/>
      <c r="BU257" s="501"/>
      <c r="BV257" s="501"/>
      <c r="BW257" s="501"/>
      <c r="BX257" s="501"/>
      <c r="BY257" s="501"/>
      <c r="BZ257" s="501"/>
      <c r="CA257" s="501"/>
      <c r="CB257" s="501"/>
      <c r="CC257" s="501"/>
      <c r="CD257" s="501"/>
      <c r="CE257" s="501"/>
      <c r="CF257" s="501"/>
      <c r="CG257" s="501"/>
      <c r="CH257" s="501"/>
      <c r="CI257" s="501"/>
      <c r="CJ257" s="501"/>
      <c r="CK257" s="501"/>
      <c r="CL257" s="501"/>
      <c r="CM257" s="501"/>
      <c r="CN257" s="501"/>
      <c r="CO257" s="501"/>
      <c r="CP257" s="501"/>
      <c r="CQ257" s="501"/>
      <c r="CR257" s="501"/>
      <c r="CS257" s="501"/>
      <c r="CT257" s="501"/>
      <c r="CU257" s="501"/>
      <c r="CV257" s="501"/>
      <c r="CW257" s="501"/>
      <c r="CX257" s="501"/>
      <c r="CY257" s="501"/>
      <c r="CZ257" s="501"/>
      <c r="DA257" s="501"/>
      <c r="DB257" s="501"/>
      <c r="DC257" s="501"/>
      <c r="DD257" s="501"/>
      <c r="DE257" s="501"/>
      <c r="DF257" s="501"/>
      <c r="DG257" s="501"/>
      <c r="DH257" s="501"/>
      <c r="DI257" s="501"/>
      <c r="DJ257" s="501"/>
      <c r="DK257" s="501"/>
      <c r="DL257" s="501"/>
      <c r="DM257" s="501"/>
      <c r="DN257" s="501"/>
      <c r="DO257" s="501"/>
      <c r="DP257" s="501"/>
      <c r="DQ257" s="501"/>
      <c r="DR257" s="501"/>
      <c r="DS257" s="501"/>
      <c r="DT257" s="501"/>
      <c r="DU257" s="501"/>
      <c r="DV257" s="501"/>
      <c r="DW257" s="501"/>
      <c r="DX257" s="501"/>
      <c r="DY257" s="501"/>
      <c r="DZ257" s="501"/>
      <c r="EA257" s="501"/>
      <c r="EB257" s="501"/>
      <c r="EC257" s="501"/>
      <c r="ED257" s="501"/>
      <c r="EE257" s="501"/>
      <c r="EF257" s="501"/>
      <c r="EG257" s="501"/>
      <c r="EH257" s="501"/>
      <c r="EI257" s="501"/>
      <c r="EJ257" s="501"/>
      <c r="EK257" s="501"/>
      <c r="EL257" s="501"/>
      <c r="EM257" s="501"/>
      <c r="EN257" s="501"/>
      <c r="EO257" s="501"/>
      <c r="EP257" s="501"/>
      <c r="EQ257" s="501"/>
      <c r="ER257" s="501"/>
      <c r="ES257" s="501"/>
      <c r="ET257" s="501"/>
      <c r="EU257" s="501"/>
      <c r="EV257" s="501"/>
      <c r="EW257" s="501"/>
      <c r="EX257" s="501"/>
      <c r="EY257" s="501"/>
      <c r="EZ257" s="501"/>
      <c r="FA257" s="501"/>
      <c r="FB257" s="501"/>
      <c r="FC257" s="501"/>
      <c r="FD257" s="501"/>
      <c r="FE257" s="501"/>
      <c r="FF257" s="501"/>
      <c r="FG257" s="501"/>
      <c r="FH257" s="501"/>
      <c r="FI257" s="501"/>
    </row>
    <row r="258" spans="1:165" ht="25.9" customHeight="1" x14ac:dyDescent="0.35">
      <c r="A258" s="501"/>
      <c r="B258" s="501"/>
      <c r="C258" s="279"/>
      <c r="D258" s="543"/>
      <c r="E258" s="503"/>
      <c r="F258" s="501"/>
      <c r="G258" s="501"/>
      <c r="H258" s="501"/>
      <c r="I258" s="503"/>
      <c r="J258" s="503"/>
      <c r="K258" s="503"/>
      <c r="L258" s="503"/>
      <c r="M258" s="503"/>
      <c r="N258" s="503"/>
      <c r="O258" s="501"/>
      <c r="P258" s="501"/>
      <c r="Q258" s="501"/>
      <c r="R258" s="501"/>
      <c r="S258" s="501"/>
      <c r="T258" s="504"/>
      <c r="U258" s="504"/>
      <c r="V258" s="501"/>
      <c r="W258" s="501"/>
      <c r="X258" s="501"/>
      <c r="Y258" s="501"/>
      <c r="Z258" s="501"/>
      <c r="AA258" s="501"/>
      <c r="AB258" s="501"/>
      <c r="AC258" s="501"/>
      <c r="AD258" s="501"/>
      <c r="AE258" s="501"/>
      <c r="AF258" s="501"/>
      <c r="AG258" s="501"/>
      <c r="AH258" s="501"/>
      <c r="AI258" s="501"/>
      <c r="AJ258" s="501"/>
      <c r="AK258" s="501"/>
      <c r="AL258" s="501"/>
      <c r="AM258" s="501"/>
      <c r="AN258" s="501"/>
      <c r="AO258" s="501"/>
      <c r="AP258" s="501"/>
      <c r="AQ258" s="501"/>
      <c r="AR258" s="501"/>
      <c r="AS258" s="501"/>
      <c r="AT258" s="501"/>
      <c r="AU258" s="501"/>
      <c r="AV258" s="501"/>
      <c r="AW258" s="501"/>
      <c r="AX258" s="501"/>
      <c r="AY258" s="501"/>
      <c r="AZ258" s="501"/>
      <c r="BA258" s="501"/>
      <c r="BB258" s="501"/>
      <c r="BC258" s="501"/>
      <c r="BD258" s="501"/>
      <c r="BE258" s="501"/>
      <c r="BF258" s="501"/>
      <c r="BG258" s="501"/>
      <c r="BH258" s="501"/>
      <c r="BI258" s="501"/>
      <c r="BJ258" s="501"/>
      <c r="BK258" s="501"/>
      <c r="BL258" s="501"/>
      <c r="BM258" s="501"/>
      <c r="BN258" s="501"/>
      <c r="BO258" s="501"/>
      <c r="BP258" s="501"/>
      <c r="BQ258" s="501"/>
      <c r="BR258" s="501"/>
      <c r="BS258" s="501"/>
      <c r="BT258" s="501"/>
      <c r="BU258" s="501"/>
      <c r="BV258" s="501"/>
      <c r="BW258" s="501"/>
      <c r="BX258" s="501"/>
      <c r="BY258" s="501"/>
      <c r="BZ258" s="501"/>
      <c r="CA258" s="501"/>
      <c r="CB258" s="501"/>
      <c r="CC258" s="501"/>
      <c r="CD258" s="501"/>
      <c r="CE258" s="501"/>
      <c r="CF258" s="501"/>
      <c r="CG258" s="501"/>
      <c r="CH258" s="501"/>
      <c r="CI258" s="501"/>
      <c r="CJ258" s="501"/>
      <c r="CK258" s="501"/>
      <c r="CL258" s="501"/>
      <c r="CM258" s="501"/>
      <c r="CN258" s="501"/>
      <c r="CO258" s="501"/>
      <c r="CP258" s="501"/>
      <c r="CQ258" s="501"/>
      <c r="CR258" s="501"/>
      <c r="CS258" s="501"/>
      <c r="CT258" s="501"/>
      <c r="CU258" s="501"/>
      <c r="CV258" s="501"/>
      <c r="CW258" s="501"/>
      <c r="CX258" s="501"/>
      <c r="CY258" s="501"/>
      <c r="CZ258" s="501"/>
      <c r="DA258" s="501"/>
      <c r="DB258" s="501"/>
      <c r="DC258" s="501"/>
      <c r="DD258" s="501"/>
      <c r="DE258" s="501"/>
      <c r="DF258" s="501"/>
      <c r="DG258" s="501"/>
      <c r="DH258" s="501"/>
      <c r="DI258" s="501"/>
      <c r="DJ258" s="501"/>
      <c r="DK258" s="501"/>
      <c r="DL258" s="501"/>
      <c r="DM258" s="501"/>
      <c r="DN258" s="501"/>
      <c r="DO258" s="501"/>
      <c r="DP258" s="501"/>
      <c r="DQ258" s="501"/>
      <c r="DR258" s="501"/>
      <c r="DS258" s="501"/>
      <c r="DT258" s="501"/>
      <c r="DU258" s="501"/>
      <c r="DV258" s="501"/>
      <c r="DW258" s="501"/>
      <c r="DX258" s="501"/>
      <c r="DY258" s="501"/>
      <c r="DZ258" s="501"/>
      <c r="EA258" s="501"/>
      <c r="EB258" s="501"/>
      <c r="EC258" s="501"/>
      <c r="ED258" s="501"/>
      <c r="EE258" s="501"/>
      <c r="EF258" s="501"/>
      <c r="EG258" s="501"/>
      <c r="EH258" s="501"/>
      <c r="EI258" s="501"/>
      <c r="EJ258" s="501"/>
      <c r="EK258" s="501"/>
      <c r="EL258" s="501"/>
      <c r="EM258" s="501"/>
      <c r="EN258" s="501"/>
      <c r="EO258" s="501"/>
      <c r="EP258" s="501"/>
      <c r="EQ258" s="501"/>
      <c r="ER258" s="501"/>
      <c r="ES258" s="501"/>
      <c r="ET258" s="501"/>
      <c r="EU258" s="501"/>
      <c r="EV258" s="501"/>
      <c r="EW258" s="501"/>
      <c r="EX258" s="501"/>
      <c r="EY258" s="501"/>
      <c r="EZ258" s="501"/>
      <c r="FA258" s="501"/>
      <c r="FB258" s="501"/>
      <c r="FC258" s="501"/>
      <c r="FD258" s="501"/>
      <c r="FE258" s="501"/>
      <c r="FF258" s="501"/>
      <c r="FG258" s="501"/>
      <c r="FH258" s="501"/>
      <c r="FI258" s="501"/>
    </row>
    <row r="259" spans="1:165" ht="25.9" customHeight="1" x14ac:dyDescent="0.35">
      <c r="A259" s="501"/>
      <c r="B259" s="501"/>
      <c r="C259" s="279"/>
      <c r="D259" s="543"/>
      <c r="E259" s="503"/>
      <c r="F259" s="501"/>
      <c r="G259" s="501"/>
      <c r="H259" s="501"/>
      <c r="I259" s="503"/>
      <c r="J259" s="503"/>
      <c r="K259" s="503"/>
      <c r="L259" s="503"/>
      <c r="M259" s="503"/>
      <c r="N259" s="503"/>
      <c r="O259" s="501"/>
      <c r="P259" s="501"/>
      <c r="Q259" s="501"/>
      <c r="R259" s="501"/>
      <c r="S259" s="501"/>
      <c r="T259" s="504"/>
      <c r="U259" s="504"/>
      <c r="V259" s="501"/>
      <c r="W259" s="501"/>
      <c r="X259" s="501"/>
      <c r="Y259" s="501"/>
      <c r="Z259" s="501"/>
      <c r="AA259" s="501"/>
      <c r="AB259" s="501"/>
      <c r="AC259" s="501"/>
      <c r="AD259" s="501"/>
      <c r="AE259" s="501"/>
      <c r="AF259" s="501"/>
      <c r="AG259" s="501"/>
      <c r="AH259" s="501"/>
      <c r="AI259" s="501"/>
      <c r="AJ259" s="501"/>
      <c r="AK259" s="501"/>
      <c r="AL259" s="501"/>
      <c r="AM259" s="501"/>
      <c r="AN259" s="501"/>
      <c r="AO259" s="501"/>
      <c r="AP259" s="501"/>
      <c r="AQ259" s="501"/>
      <c r="AR259" s="501"/>
      <c r="AS259" s="501"/>
      <c r="AT259" s="501"/>
      <c r="AU259" s="501"/>
      <c r="AV259" s="501"/>
      <c r="AW259" s="501"/>
      <c r="AX259" s="501"/>
      <c r="AY259" s="501"/>
      <c r="AZ259" s="501"/>
      <c r="BA259" s="501"/>
      <c r="BB259" s="501"/>
      <c r="BC259" s="501"/>
      <c r="BD259" s="501"/>
      <c r="BE259" s="501"/>
      <c r="BF259" s="501"/>
      <c r="BG259" s="501"/>
      <c r="BH259" s="501"/>
      <c r="BI259" s="501"/>
      <c r="BJ259" s="501"/>
      <c r="BK259" s="501"/>
      <c r="BL259" s="501"/>
      <c r="BM259" s="501"/>
      <c r="BN259" s="501"/>
      <c r="BO259" s="501"/>
      <c r="BP259" s="501"/>
      <c r="BQ259" s="501"/>
      <c r="BR259" s="501"/>
      <c r="BS259" s="501"/>
      <c r="BT259" s="501"/>
      <c r="BU259" s="501"/>
      <c r="BV259" s="501"/>
      <c r="BW259" s="501"/>
      <c r="BX259" s="501"/>
      <c r="BY259" s="501"/>
      <c r="BZ259" s="501"/>
      <c r="CA259" s="501"/>
      <c r="CB259" s="501"/>
      <c r="CC259" s="501"/>
      <c r="CD259" s="501"/>
      <c r="CE259" s="501"/>
      <c r="CF259" s="501"/>
      <c r="CG259" s="501"/>
      <c r="CH259" s="501"/>
      <c r="CI259" s="501"/>
      <c r="CJ259" s="501"/>
      <c r="CK259" s="501"/>
      <c r="CL259" s="501"/>
      <c r="CM259" s="501"/>
      <c r="CN259" s="501"/>
      <c r="CO259" s="501"/>
      <c r="CP259" s="501"/>
      <c r="CQ259" s="501"/>
      <c r="CR259" s="501"/>
      <c r="CS259" s="501"/>
      <c r="CT259" s="501"/>
      <c r="CU259" s="501"/>
      <c r="CV259" s="501"/>
      <c r="CW259" s="501"/>
      <c r="CX259" s="501"/>
      <c r="CY259" s="501"/>
      <c r="CZ259" s="501"/>
      <c r="DA259" s="501"/>
      <c r="DB259" s="501"/>
      <c r="DC259" s="501"/>
      <c r="DD259" s="501"/>
      <c r="DE259" s="501"/>
      <c r="DF259" s="501"/>
      <c r="DG259" s="501"/>
      <c r="DH259" s="501"/>
      <c r="DI259" s="501"/>
      <c r="DJ259" s="501"/>
      <c r="DK259" s="501"/>
      <c r="DL259" s="501"/>
      <c r="DM259" s="501"/>
      <c r="DN259" s="501"/>
      <c r="DO259" s="501"/>
      <c r="DP259" s="501"/>
      <c r="DQ259" s="501"/>
      <c r="DR259" s="501"/>
      <c r="DS259" s="501"/>
      <c r="DT259" s="501"/>
      <c r="DU259" s="501"/>
      <c r="DV259" s="501"/>
      <c r="DW259" s="501"/>
      <c r="DX259" s="501"/>
      <c r="DY259" s="501"/>
      <c r="DZ259" s="501"/>
      <c r="EA259" s="501"/>
      <c r="EB259" s="501"/>
      <c r="EC259" s="501"/>
      <c r="ED259" s="501"/>
      <c r="EE259" s="501"/>
      <c r="EF259" s="501"/>
      <c r="EG259" s="501"/>
      <c r="EH259" s="501"/>
      <c r="EI259" s="501"/>
      <c r="EJ259" s="501"/>
      <c r="EK259" s="501"/>
      <c r="EL259" s="501"/>
      <c r="EM259" s="501"/>
      <c r="EN259" s="501"/>
      <c r="EO259" s="501"/>
      <c r="EP259" s="501"/>
      <c r="EQ259" s="501"/>
      <c r="ER259" s="501"/>
      <c r="ES259" s="501"/>
      <c r="ET259" s="501"/>
      <c r="EU259" s="501"/>
      <c r="EV259" s="501"/>
      <c r="EW259" s="501"/>
      <c r="EX259" s="501"/>
      <c r="EY259" s="501"/>
      <c r="EZ259" s="501"/>
      <c r="FA259" s="501"/>
      <c r="FB259" s="501"/>
      <c r="FC259" s="501"/>
      <c r="FD259" s="501"/>
      <c r="FE259" s="501"/>
      <c r="FF259" s="501"/>
      <c r="FG259" s="501"/>
      <c r="FH259" s="501"/>
      <c r="FI259" s="501"/>
    </row>
    <row r="260" spans="1:165" ht="25.9" customHeight="1" x14ac:dyDescent="0.35">
      <c r="A260" s="501"/>
      <c r="B260" s="501"/>
      <c r="C260" s="279"/>
      <c r="D260" s="543"/>
      <c r="E260" s="503"/>
      <c r="F260" s="501"/>
      <c r="G260" s="501"/>
      <c r="H260" s="501"/>
      <c r="I260" s="503"/>
      <c r="J260" s="503"/>
      <c r="K260" s="503"/>
      <c r="L260" s="503"/>
      <c r="M260" s="503"/>
      <c r="N260" s="503"/>
      <c r="O260" s="501"/>
      <c r="P260" s="501"/>
      <c r="Q260" s="501"/>
      <c r="R260" s="501"/>
      <c r="S260" s="501"/>
      <c r="T260" s="504"/>
      <c r="U260" s="504"/>
      <c r="V260" s="501"/>
      <c r="W260" s="501"/>
      <c r="X260" s="501"/>
      <c r="Y260" s="501"/>
      <c r="Z260" s="501"/>
      <c r="AA260" s="501"/>
      <c r="AB260" s="501"/>
      <c r="AC260" s="501"/>
      <c r="AD260" s="501"/>
      <c r="AE260" s="501"/>
      <c r="AF260" s="501"/>
      <c r="AG260" s="501"/>
      <c r="AH260" s="501"/>
      <c r="AI260" s="501"/>
      <c r="AJ260" s="501"/>
      <c r="AK260" s="501"/>
      <c r="AL260" s="501"/>
      <c r="AM260" s="501"/>
      <c r="AN260" s="501"/>
      <c r="AO260" s="501"/>
      <c r="AP260" s="501"/>
      <c r="AQ260" s="501"/>
      <c r="AR260" s="501"/>
      <c r="AS260" s="501"/>
      <c r="AT260" s="501"/>
      <c r="AU260" s="501"/>
      <c r="AV260" s="501"/>
      <c r="AW260" s="501"/>
      <c r="AX260" s="501"/>
      <c r="AY260" s="501"/>
      <c r="AZ260" s="501"/>
      <c r="BA260" s="501"/>
      <c r="BB260" s="501"/>
      <c r="BC260" s="501"/>
      <c r="BD260" s="501"/>
      <c r="BE260" s="501"/>
      <c r="BF260" s="501"/>
      <c r="BG260" s="501"/>
      <c r="BH260" s="501"/>
      <c r="BI260" s="501"/>
      <c r="BJ260" s="501"/>
      <c r="BK260" s="501"/>
      <c r="BL260" s="501"/>
      <c r="BM260" s="501"/>
      <c r="BN260" s="501"/>
      <c r="BO260" s="501"/>
      <c r="BP260" s="501"/>
      <c r="BQ260" s="501"/>
      <c r="BR260" s="501"/>
      <c r="BS260" s="501"/>
      <c r="BT260" s="501"/>
      <c r="BU260" s="501"/>
      <c r="BV260" s="501"/>
      <c r="BW260" s="501"/>
      <c r="BX260" s="501"/>
      <c r="BY260" s="501"/>
      <c r="BZ260" s="501"/>
      <c r="CA260" s="501"/>
      <c r="CB260" s="501"/>
      <c r="CC260" s="501"/>
      <c r="CD260" s="501"/>
      <c r="CE260" s="501"/>
      <c r="CF260" s="501"/>
      <c r="CG260" s="501"/>
      <c r="CH260" s="501"/>
      <c r="CI260" s="501"/>
      <c r="CJ260" s="501"/>
      <c r="CK260" s="501"/>
      <c r="CL260" s="501"/>
      <c r="CM260" s="501"/>
      <c r="CN260" s="501"/>
      <c r="CO260" s="501"/>
      <c r="CP260" s="501"/>
      <c r="CQ260" s="501"/>
      <c r="CR260" s="501"/>
      <c r="CS260" s="501"/>
      <c r="CT260" s="501"/>
      <c r="CU260" s="501"/>
      <c r="CV260" s="501"/>
      <c r="CW260" s="501"/>
      <c r="CX260" s="501"/>
      <c r="CY260" s="501"/>
      <c r="CZ260" s="501"/>
      <c r="DA260" s="501"/>
      <c r="DB260" s="501"/>
      <c r="DC260" s="501"/>
      <c r="DD260" s="501"/>
      <c r="DE260" s="501"/>
      <c r="DF260" s="501"/>
      <c r="DG260" s="501"/>
      <c r="DH260" s="501"/>
      <c r="DI260" s="501"/>
      <c r="DJ260" s="501"/>
      <c r="DK260" s="501"/>
      <c r="DL260" s="501"/>
      <c r="DM260" s="501"/>
      <c r="DN260" s="501"/>
      <c r="DO260" s="501"/>
      <c r="DP260" s="501"/>
      <c r="DQ260" s="501"/>
      <c r="DR260" s="501"/>
      <c r="DS260" s="501"/>
      <c r="DT260" s="501"/>
      <c r="DU260" s="501"/>
      <c r="DV260" s="501"/>
      <c r="DW260" s="501"/>
      <c r="DX260" s="501"/>
      <c r="DY260" s="501"/>
      <c r="DZ260" s="501"/>
      <c r="EA260" s="501"/>
      <c r="EB260" s="501"/>
      <c r="EC260" s="501"/>
      <c r="ED260" s="501"/>
      <c r="EE260" s="501"/>
      <c r="EF260" s="501"/>
      <c r="EG260" s="501"/>
      <c r="EH260" s="501"/>
      <c r="EI260" s="501"/>
      <c r="EJ260" s="501"/>
      <c r="EK260" s="501"/>
      <c r="EL260" s="501"/>
      <c r="EM260" s="501"/>
      <c r="EN260" s="501"/>
      <c r="EO260" s="501"/>
      <c r="EP260" s="501"/>
      <c r="EQ260" s="501"/>
      <c r="ER260" s="501"/>
      <c r="ES260" s="501"/>
      <c r="ET260" s="501"/>
      <c r="EU260" s="501"/>
      <c r="EV260" s="501"/>
      <c r="EW260" s="501"/>
      <c r="EX260" s="501"/>
      <c r="EY260" s="501"/>
      <c r="EZ260" s="501"/>
      <c r="FA260" s="501"/>
      <c r="FB260" s="501"/>
      <c r="FC260" s="501"/>
      <c r="FD260" s="501"/>
      <c r="FE260" s="501"/>
      <c r="FF260" s="501"/>
      <c r="FG260" s="501"/>
      <c r="FH260" s="501"/>
      <c r="FI260" s="501"/>
    </row>
    <row r="261" spans="1:165" ht="25.9" customHeight="1" x14ac:dyDescent="0.35">
      <c r="A261" s="501"/>
      <c r="B261" s="501"/>
      <c r="C261" s="279"/>
      <c r="D261" s="543"/>
      <c r="E261" s="503"/>
      <c r="F261" s="501"/>
      <c r="G261" s="501"/>
      <c r="H261" s="501"/>
      <c r="I261" s="503"/>
      <c r="J261" s="503"/>
      <c r="K261" s="503"/>
      <c r="L261" s="503"/>
      <c r="M261" s="503"/>
      <c r="N261" s="503"/>
      <c r="O261" s="501"/>
      <c r="P261" s="501"/>
      <c r="Q261" s="501"/>
      <c r="R261" s="501"/>
      <c r="S261" s="501"/>
      <c r="T261" s="504"/>
      <c r="U261" s="504"/>
      <c r="V261" s="501"/>
      <c r="W261" s="501"/>
      <c r="X261" s="501"/>
      <c r="Y261" s="501"/>
      <c r="Z261" s="501"/>
      <c r="AA261" s="501"/>
      <c r="AB261" s="501"/>
      <c r="AC261" s="501"/>
      <c r="AD261" s="501"/>
      <c r="AE261" s="501"/>
      <c r="AF261" s="501"/>
      <c r="AG261" s="501"/>
      <c r="AH261" s="501"/>
      <c r="AI261" s="501"/>
      <c r="AJ261" s="501"/>
      <c r="AK261" s="501"/>
      <c r="AL261" s="501"/>
      <c r="AM261" s="501"/>
      <c r="AN261" s="501"/>
      <c r="AO261" s="501"/>
      <c r="AP261" s="501"/>
      <c r="AQ261" s="501"/>
      <c r="AR261" s="501"/>
      <c r="AS261" s="501"/>
      <c r="AT261" s="501"/>
      <c r="AU261" s="501"/>
      <c r="AV261" s="501"/>
      <c r="AW261" s="501"/>
      <c r="AX261" s="501"/>
      <c r="AY261" s="501"/>
      <c r="AZ261" s="501"/>
      <c r="BA261" s="501"/>
      <c r="BB261" s="501"/>
      <c r="BC261" s="501"/>
      <c r="BD261" s="501"/>
      <c r="BE261" s="501"/>
      <c r="BF261" s="501"/>
      <c r="BG261" s="501"/>
      <c r="BH261" s="501"/>
      <c r="BI261" s="501"/>
      <c r="BJ261" s="501"/>
      <c r="BK261" s="501"/>
      <c r="BL261" s="501"/>
      <c r="BM261" s="501"/>
      <c r="BN261" s="501"/>
      <c r="BO261" s="501"/>
      <c r="BP261" s="501"/>
      <c r="BQ261" s="501"/>
      <c r="BR261" s="501"/>
      <c r="BS261" s="501"/>
      <c r="BT261" s="501"/>
      <c r="BU261" s="501"/>
      <c r="BV261" s="501"/>
      <c r="BW261" s="501"/>
      <c r="BX261" s="501"/>
      <c r="BY261" s="501"/>
      <c r="BZ261" s="501"/>
      <c r="CA261" s="501"/>
      <c r="CB261" s="501"/>
      <c r="CC261" s="501"/>
      <c r="CD261" s="501"/>
      <c r="CE261" s="501"/>
      <c r="CF261" s="501"/>
      <c r="CG261" s="501"/>
      <c r="CH261" s="501"/>
      <c r="CI261" s="501"/>
      <c r="CJ261" s="501"/>
      <c r="CK261" s="501"/>
      <c r="CL261" s="501"/>
      <c r="CM261" s="501"/>
      <c r="CN261" s="501"/>
      <c r="CO261" s="501"/>
      <c r="CP261" s="501"/>
      <c r="CQ261" s="501"/>
      <c r="CR261" s="501"/>
      <c r="CS261" s="501"/>
      <c r="CT261" s="501"/>
      <c r="CU261" s="501"/>
      <c r="CV261" s="501"/>
      <c r="CW261" s="501"/>
      <c r="CX261" s="501"/>
      <c r="CY261" s="501"/>
      <c r="CZ261" s="501"/>
      <c r="DA261" s="501"/>
      <c r="DB261" s="501"/>
      <c r="DC261" s="501"/>
      <c r="DD261" s="501"/>
      <c r="DE261" s="501"/>
      <c r="DF261" s="501"/>
      <c r="DG261" s="501"/>
      <c r="DH261" s="501"/>
      <c r="DI261" s="501"/>
      <c r="DJ261" s="501"/>
      <c r="DK261" s="501"/>
      <c r="DL261" s="501"/>
      <c r="DM261" s="501"/>
      <c r="DN261" s="501"/>
      <c r="DO261" s="501"/>
      <c r="DP261" s="501"/>
      <c r="DQ261" s="501"/>
      <c r="DR261" s="501"/>
      <c r="DS261" s="501"/>
      <c r="DT261" s="501"/>
      <c r="DU261" s="501"/>
      <c r="DV261" s="501"/>
      <c r="DW261" s="501"/>
      <c r="DX261" s="501"/>
      <c r="DY261" s="501"/>
      <c r="DZ261" s="501"/>
      <c r="EA261" s="501"/>
      <c r="EB261" s="501"/>
      <c r="EC261" s="501"/>
      <c r="ED261" s="501"/>
      <c r="EE261" s="501"/>
      <c r="EF261" s="501"/>
      <c r="EG261" s="501"/>
      <c r="EH261" s="501"/>
      <c r="EI261" s="501"/>
      <c r="EJ261" s="501"/>
      <c r="EK261" s="501"/>
      <c r="EL261" s="501"/>
      <c r="EM261" s="501"/>
      <c r="EN261" s="501"/>
      <c r="EO261" s="501"/>
      <c r="EP261" s="501"/>
      <c r="EQ261" s="501"/>
      <c r="ER261" s="501"/>
      <c r="ES261" s="501"/>
      <c r="ET261" s="501"/>
      <c r="EU261" s="501"/>
      <c r="EV261" s="501"/>
      <c r="EW261" s="501"/>
      <c r="EX261" s="501"/>
      <c r="EY261" s="501"/>
      <c r="EZ261" s="501"/>
      <c r="FA261" s="501"/>
      <c r="FB261" s="501"/>
      <c r="FC261" s="501"/>
      <c r="FD261" s="501"/>
      <c r="FE261" s="501"/>
      <c r="FF261" s="501"/>
      <c r="FG261" s="501"/>
      <c r="FH261" s="501"/>
      <c r="FI261" s="501"/>
    </row>
    <row r="262" spans="1:165" ht="25.9" customHeight="1" x14ac:dyDescent="0.35">
      <c r="A262" s="501"/>
      <c r="B262" s="501"/>
      <c r="C262" s="279"/>
      <c r="D262" s="543"/>
      <c r="E262" s="503"/>
      <c r="F262" s="501"/>
      <c r="G262" s="501"/>
      <c r="H262" s="501"/>
      <c r="I262" s="503"/>
      <c r="J262" s="503"/>
      <c r="K262" s="503"/>
      <c r="L262" s="503"/>
      <c r="M262" s="503"/>
      <c r="N262" s="503"/>
      <c r="O262" s="501"/>
      <c r="P262" s="501"/>
      <c r="Q262" s="501"/>
      <c r="R262" s="501"/>
      <c r="S262" s="501"/>
      <c r="T262" s="504"/>
      <c r="U262" s="504"/>
      <c r="V262" s="501"/>
      <c r="W262" s="501"/>
      <c r="X262" s="501"/>
      <c r="Y262" s="501"/>
      <c r="Z262" s="501"/>
      <c r="AA262" s="501"/>
      <c r="AB262" s="501"/>
      <c r="AC262" s="501"/>
      <c r="AD262" s="501"/>
      <c r="AE262" s="501"/>
      <c r="AF262" s="501"/>
      <c r="AG262" s="501"/>
      <c r="AH262" s="501"/>
      <c r="AI262" s="501"/>
      <c r="AJ262" s="501"/>
      <c r="AK262" s="501"/>
      <c r="AL262" s="501"/>
      <c r="AM262" s="501"/>
      <c r="AN262" s="501"/>
      <c r="AO262" s="501"/>
      <c r="AP262" s="501"/>
      <c r="AQ262" s="501"/>
      <c r="AR262" s="501"/>
      <c r="AS262" s="501"/>
      <c r="AT262" s="501"/>
      <c r="AU262" s="501"/>
      <c r="AV262" s="501"/>
      <c r="AW262" s="501"/>
      <c r="AX262" s="501"/>
      <c r="AY262" s="501"/>
      <c r="AZ262" s="501"/>
      <c r="BA262" s="501"/>
      <c r="BB262" s="501"/>
      <c r="BC262" s="501"/>
      <c r="BD262" s="501"/>
      <c r="BE262" s="501"/>
      <c r="BF262" s="501"/>
      <c r="BG262" s="501"/>
      <c r="BH262" s="501"/>
      <c r="BI262" s="501"/>
      <c r="BJ262" s="501"/>
      <c r="BK262" s="501"/>
      <c r="BL262" s="501"/>
      <c r="BM262" s="501"/>
      <c r="BN262" s="501"/>
      <c r="BO262" s="501"/>
      <c r="BP262" s="501"/>
      <c r="BQ262" s="501"/>
      <c r="BR262" s="501"/>
      <c r="BS262" s="501"/>
      <c r="BT262" s="501"/>
      <c r="BU262" s="501"/>
      <c r="BV262" s="501"/>
      <c r="BW262" s="501"/>
      <c r="BX262" s="501"/>
      <c r="BY262" s="501"/>
      <c r="BZ262" s="501"/>
      <c r="CA262" s="501"/>
      <c r="CB262" s="501"/>
      <c r="CC262" s="501"/>
      <c r="CD262" s="501"/>
      <c r="CE262" s="501"/>
      <c r="CF262" s="501"/>
      <c r="CG262" s="501"/>
      <c r="CH262" s="501"/>
      <c r="CI262" s="501"/>
      <c r="CJ262" s="501"/>
      <c r="CK262" s="501"/>
      <c r="CL262" s="501"/>
      <c r="CM262" s="501"/>
      <c r="CN262" s="501"/>
      <c r="CO262" s="501"/>
      <c r="CP262" s="501"/>
      <c r="CQ262" s="501"/>
      <c r="CR262" s="501"/>
      <c r="CS262" s="501"/>
      <c r="CT262" s="501"/>
      <c r="CU262" s="501"/>
      <c r="CV262" s="501"/>
      <c r="CW262" s="501"/>
      <c r="CX262" s="501"/>
      <c r="CY262" s="501"/>
      <c r="CZ262" s="501"/>
      <c r="DA262" s="501"/>
      <c r="DB262" s="501"/>
      <c r="DC262" s="501"/>
      <c r="DD262" s="501"/>
      <c r="DE262" s="501"/>
      <c r="DF262" s="501"/>
      <c r="DG262" s="501"/>
      <c r="DH262" s="501"/>
      <c r="DI262" s="501"/>
      <c r="DJ262" s="501"/>
      <c r="DK262" s="501"/>
      <c r="DL262" s="501"/>
      <c r="DM262" s="501"/>
      <c r="DN262" s="501"/>
      <c r="DO262" s="501"/>
      <c r="DP262" s="501"/>
      <c r="DQ262" s="501"/>
      <c r="DR262" s="501"/>
      <c r="DS262" s="501"/>
      <c r="DT262" s="501"/>
      <c r="DU262" s="501"/>
      <c r="DV262" s="501"/>
      <c r="DW262" s="501"/>
      <c r="DX262" s="501"/>
      <c r="DY262" s="501"/>
      <c r="DZ262" s="501"/>
      <c r="EA262" s="501"/>
      <c r="EB262" s="501"/>
      <c r="EC262" s="501"/>
      <c r="ED262" s="501"/>
      <c r="EE262" s="501"/>
      <c r="EF262" s="501"/>
      <c r="EG262" s="501"/>
      <c r="EH262" s="501"/>
      <c r="EI262" s="501"/>
      <c r="EJ262" s="501"/>
      <c r="EK262" s="501"/>
      <c r="EL262" s="501"/>
      <c r="EM262" s="501"/>
      <c r="EN262" s="501"/>
      <c r="EO262" s="501"/>
      <c r="EP262" s="501"/>
      <c r="EQ262" s="501"/>
      <c r="ER262" s="501"/>
      <c r="ES262" s="501"/>
      <c r="ET262" s="501"/>
      <c r="EU262" s="501"/>
      <c r="EV262" s="501"/>
      <c r="EW262" s="501"/>
      <c r="EX262" s="501"/>
      <c r="EY262" s="501"/>
      <c r="EZ262" s="501"/>
      <c r="FA262" s="501"/>
      <c r="FB262" s="501"/>
      <c r="FC262" s="501"/>
      <c r="FD262" s="501"/>
      <c r="FE262" s="501"/>
      <c r="FF262" s="501"/>
      <c r="FG262" s="501"/>
      <c r="FH262" s="501"/>
      <c r="FI262" s="501"/>
    </row>
    <row r="263" spans="1:165" ht="25.9" customHeight="1" x14ac:dyDescent="0.35">
      <c r="A263" s="501"/>
      <c r="B263" s="501"/>
      <c r="C263" s="279"/>
      <c r="D263" s="543"/>
      <c r="E263" s="503"/>
      <c r="F263" s="501"/>
      <c r="G263" s="501"/>
      <c r="H263" s="501"/>
      <c r="I263" s="503"/>
      <c r="J263" s="503"/>
      <c r="K263" s="503"/>
      <c r="L263" s="503"/>
      <c r="M263" s="503"/>
      <c r="N263" s="503"/>
      <c r="O263" s="501"/>
      <c r="P263" s="501"/>
      <c r="Q263" s="501"/>
      <c r="R263" s="501"/>
      <c r="S263" s="501"/>
      <c r="T263" s="504"/>
      <c r="U263" s="504"/>
      <c r="V263" s="501"/>
      <c r="W263" s="501"/>
      <c r="X263" s="501"/>
      <c r="Y263" s="501"/>
      <c r="Z263" s="501"/>
      <c r="AA263" s="501"/>
      <c r="AB263" s="501"/>
      <c r="AC263" s="501"/>
      <c r="AD263" s="501"/>
      <c r="AE263" s="501"/>
      <c r="AF263" s="501"/>
      <c r="AG263" s="501"/>
      <c r="AH263" s="501"/>
      <c r="AI263" s="501"/>
      <c r="AJ263" s="501"/>
      <c r="AK263" s="501"/>
      <c r="AL263" s="501"/>
      <c r="AM263" s="501"/>
      <c r="AN263" s="501"/>
      <c r="AO263" s="501"/>
      <c r="AP263" s="501"/>
      <c r="AQ263" s="501"/>
      <c r="AR263" s="501"/>
      <c r="AS263" s="501"/>
      <c r="AT263" s="501"/>
      <c r="AU263" s="501"/>
      <c r="AV263" s="501"/>
      <c r="AW263" s="501"/>
      <c r="AX263" s="501"/>
      <c r="AY263" s="501"/>
      <c r="AZ263" s="501"/>
      <c r="BA263" s="501"/>
      <c r="BB263" s="501"/>
      <c r="BC263" s="501"/>
      <c r="BD263" s="501"/>
      <c r="BE263" s="501"/>
      <c r="BF263" s="501"/>
      <c r="BG263" s="501"/>
      <c r="BH263" s="501"/>
      <c r="BI263" s="501"/>
      <c r="BJ263" s="501"/>
      <c r="BK263" s="501"/>
      <c r="BL263" s="501"/>
      <c r="BM263" s="501"/>
      <c r="BN263" s="501"/>
      <c r="BO263" s="501"/>
      <c r="BP263" s="501"/>
      <c r="BQ263" s="501"/>
      <c r="BR263" s="501"/>
      <c r="BS263" s="501"/>
      <c r="BT263" s="501"/>
      <c r="BU263" s="501"/>
      <c r="BV263" s="501"/>
      <c r="BW263" s="501"/>
      <c r="BX263" s="501"/>
      <c r="BY263" s="501"/>
      <c r="BZ263" s="501"/>
      <c r="CA263" s="501"/>
      <c r="CB263" s="501"/>
      <c r="CC263" s="501"/>
      <c r="CD263" s="501"/>
      <c r="CE263" s="501"/>
      <c r="CF263" s="501"/>
      <c r="CG263" s="501"/>
      <c r="CH263" s="501"/>
      <c r="CI263" s="501"/>
      <c r="CJ263" s="501"/>
      <c r="CK263" s="501"/>
      <c r="CL263" s="501"/>
      <c r="CM263" s="501"/>
      <c r="CN263" s="501"/>
      <c r="CO263" s="501"/>
      <c r="CP263" s="501"/>
      <c r="CQ263" s="501"/>
      <c r="CR263" s="501"/>
      <c r="CS263" s="501"/>
      <c r="CT263" s="501"/>
      <c r="CU263" s="501"/>
      <c r="CV263" s="501"/>
      <c r="CW263" s="501"/>
      <c r="CX263" s="501"/>
      <c r="CY263" s="501"/>
      <c r="CZ263" s="501"/>
      <c r="DA263" s="501"/>
      <c r="DB263" s="501"/>
      <c r="DC263" s="501"/>
      <c r="DD263" s="501"/>
      <c r="DE263" s="501"/>
      <c r="DF263" s="501"/>
      <c r="DG263" s="501"/>
      <c r="DH263" s="501"/>
      <c r="DI263" s="501"/>
      <c r="DJ263" s="501"/>
      <c r="DK263" s="501"/>
      <c r="DL263" s="501"/>
      <c r="DM263" s="501"/>
      <c r="DN263" s="501"/>
      <c r="DO263" s="501"/>
      <c r="DP263" s="501"/>
      <c r="DQ263" s="501"/>
      <c r="DR263" s="501"/>
      <c r="DS263" s="501"/>
      <c r="DT263" s="501"/>
      <c r="DU263" s="501"/>
      <c r="DV263" s="501"/>
      <c r="DW263" s="501"/>
      <c r="DX263" s="501"/>
      <c r="DY263" s="501"/>
      <c r="DZ263" s="501"/>
      <c r="EA263" s="501"/>
      <c r="EB263" s="501"/>
      <c r="EC263" s="501"/>
      <c r="ED263" s="501"/>
      <c r="EE263" s="501"/>
      <c r="EF263" s="501"/>
      <c r="EG263" s="501"/>
      <c r="EH263" s="501"/>
      <c r="EI263" s="501"/>
      <c r="EJ263" s="501"/>
      <c r="EK263" s="501"/>
      <c r="EL263" s="501"/>
      <c r="EM263" s="501"/>
      <c r="EN263" s="501"/>
      <c r="EO263" s="501"/>
      <c r="EP263" s="501"/>
      <c r="EQ263" s="501"/>
      <c r="ER263" s="501"/>
      <c r="ES263" s="501"/>
      <c r="ET263" s="501"/>
      <c r="EU263" s="501"/>
      <c r="EV263" s="501"/>
      <c r="EW263" s="501"/>
      <c r="EX263" s="501"/>
      <c r="EY263" s="501"/>
      <c r="EZ263" s="501"/>
      <c r="FA263" s="501"/>
      <c r="FB263" s="501"/>
      <c r="FC263" s="501"/>
      <c r="FD263" s="501"/>
      <c r="FE263" s="501"/>
      <c r="FF263" s="501"/>
      <c r="FG263" s="501"/>
      <c r="FH263" s="501"/>
      <c r="FI263" s="501"/>
    </row>
    <row r="264" spans="1:165" ht="25.9" customHeight="1" x14ac:dyDescent="0.35">
      <c r="A264" s="501"/>
      <c r="B264" s="501"/>
      <c r="C264" s="279"/>
      <c r="D264" s="543"/>
      <c r="E264" s="503"/>
      <c r="F264" s="501"/>
      <c r="G264" s="501"/>
      <c r="H264" s="501"/>
      <c r="I264" s="503"/>
      <c r="J264" s="503"/>
      <c r="K264" s="503"/>
      <c r="L264" s="503"/>
      <c r="M264" s="503"/>
      <c r="N264" s="503"/>
      <c r="O264" s="501"/>
      <c r="P264" s="501"/>
      <c r="Q264" s="501"/>
      <c r="R264" s="501"/>
      <c r="S264" s="501"/>
      <c r="T264" s="504"/>
      <c r="U264" s="504"/>
      <c r="V264" s="501"/>
      <c r="W264" s="501"/>
      <c r="X264" s="501"/>
      <c r="Y264" s="501"/>
      <c r="Z264" s="501"/>
      <c r="AA264" s="501"/>
      <c r="AB264" s="501"/>
      <c r="AC264" s="501"/>
      <c r="AD264" s="501"/>
      <c r="AE264" s="501"/>
      <c r="AF264" s="501"/>
      <c r="AG264" s="501"/>
      <c r="AH264" s="501"/>
      <c r="AI264" s="501"/>
      <c r="AJ264" s="501"/>
      <c r="AK264" s="501"/>
      <c r="AL264" s="501"/>
      <c r="AM264" s="501"/>
      <c r="AN264" s="501"/>
      <c r="AO264" s="501"/>
      <c r="AP264" s="501"/>
      <c r="AQ264" s="501"/>
      <c r="AR264" s="501"/>
      <c r="AS264" s="501"/>
      <c r="AT264" s="501"/>
      <c r="AU264" s="501"/>
      <c r="AV264" s="501"/>
      <c r="AW264" s="501"/>
      <c r="AX264" s="501"/>
      <c r="AY264" s="501"/>
      <c r="AZ264" s="501"/>
      <c r="BA264" s="501"/>
      <c r="BB264" s="501"/>
      <c r="BC264" s="501"/>
      <c r="BD264" s="501"/>
      <c r="BE264" s="501"/>
      <c r="BF264" s="501"/>
      <c r="BG264" s="501"/>
      <c r="BH264" s="501"/>
      <c r="BI264" s="501"/>
      <c r="BJ264" s="501"/>
      <c r="BK264" s="501"/>
      <c r="BL264" s="501"/>
      <c r="BM264" s="501"/>
      <c r="BN264" s="501"/>
      <c r="BO264" s="501"/>
      <c r="BP264" s="501"/>
      <c r="BQ264" s="501"/>
      <c r="BR264" s="501"/>
      <c r="BS264" s="501"/>
      <c r="BT264" s="501"/>
      <c r="BU264" s="501"/>
      <c r="BV264" s="501"/>
      <c r="BW264" s="501"/>
      <c r="BX264" s="501"/>
      <c r="BY264" s="501"/>
      <c r="BZ264" s="501"/>
      <c r="CA264" s="501"/>
      <c r="CB264" s="501"/>
      <c r="CC264" s="501"/>
      <c r="CD264" s="501"/>
      <c r="CE264" s="501"/>
      <c r="CF264" s="501"/>
      <c r="CG264" s="501"/>
      <c r="CH264" s="501"/>
      <c r="CI264" s="501"/>
      <c r="CJ264" s="501"/>
      <c r="CK264" s="501"/>
      <c r="CL264" s="501"/>
      <c r="CM264" s="501"/>
      <c r="CN264" s="501"/>
      <c r="CO264" s="501"/>
      <c r="CP264" s="501"/>
      <c r="CQ264" s="501"/>
      <c r="CR264" s="501"/>
      <c r="CS264" s="501"/>
      <c r="CT264" s="501"/>
      <c r="CU264" s="501"/>
      <c r="CV264" s="501"/>
      <c r="CW264" s="501"/>
      <c r="CX264" s="501"/>
      <c r="CY264" s="501"/>
      <c r="CZ264" s="501"/>
      <c r="DA264" s="501"/>
      <c r="DB264" s="501"/>
      <c r="DC264" s="501"/>
      <c r="DD264" s="501"/>
      <c r="DE264" s="501"/>
      <c r="DF264" s="501"/>
      <c r="DG264" s="501"/>
      <c r="DH264" s="501"/>
      <c r="DI264" s="501"/>
      <c r="DJ264" s="501"/>
      <c r="DK264" s="501"/>
      <c r="DL264" s="501"/>
      <c r="DM264" s="501"/>
      <c r="DN264" s="501"/>
      <c r="DO264" s="501"/>
      <c r="DP264" s="501"/>
      <c r="DQ264" s="501"/>
      <c r="DR264" s="501"/>
      <c r="DS264" s="501"/>
      <c r="DT264" s="501"/>
      <c r="DU264" s="501"/>
      <c r="DV264" s="501"/>
      <c r="DW264" s="501"/>
      <c r="DX264" s="501"/>
      <c r="DY264" s="501"/>
      <c r="DZ264" s="501"/>
      <c r="EA264" s="501"/>
      <c r="EB264" s="501"/>
      <c r="EC264" s="501"/>
      <c r="ED264" s="501"/>
      <c r="EE264" s="501"/>
      <c r="EF264" s="501"/>
      <c r="EG264" s="501"/>
      <c r="EH264" s="501"/>
      <c r="EI264" s="501"/>
      <c r="EJ264" s="501"/>
      <c r="EK264" s="501"/>
      <c r="EL264" s="501"/>
      <c r="EM264" s="501"/>
      <c r="EN264" s="501"/>
      <c r="EO264" s="501"/>
      <c r="EP264" s="501"/>
      <c r="EQ264" s="501"/>
      <c r="ER264" s="501"/>
      <c r="ES264" s="501"/>
      <c r="ET264" s="501"/>
      <c r="EU264" s="501"/>
      <c r="EV264" s="501"/>
      <c r="EW264" s="501"/>
      <c r="EX264" s="501"/>
      <c r="EY264" s="501"/>
      <c r="EZ264" s="501"/>
      <c r="FA264" s="501"/>
      <c r="FB264" s="501"/>
      <c r="FC264" s="501"/>
      <c r="FD264" s="501"/>
      <c r="FE264" s="501"/>
      <c r="FF264" s="501"/>
      <c r="FG264" s="501"/>
      <c r="FH264" s="501"/>
      <c r="FI264" s="501"/>
    </row>
    <row r="265" spans="1:165" ht="25.9" customHeight="1" x14ac:dyDescent="0.35">
      <c r="A265" s="501"/>
      <c r="B265" s="501"/>
      <c r="C265" s="279"/>
      <c r="D265" s="543"/>
      <c r="E265" s="503"/>
      <c r="F265" s="501"/>
      <c r="G265" s="501"/>
      <c r="H265" s="501"/>
      <c r="I265" s="503"/>
      <c r="J265" s="503"/>
      <c r="K265" s="503"/>
      <c r="L265" s="503"/>
      <c r="M265" s="503"/>
      <c r="N265" s="503"/>
      <c r="O265" s="501"/>
      <c r="P265" s="501"/>
      <c r="Q265" s="501"/>
      <c r="R265" s="501"/>
      <c r="S265" s="501"/>
      <c r="T265" s="504"/>
      <c r="U265" s="504"/>
      <c r="V265" s="501"/>
      <c r="W265" s="501"/>
      <c r="X265" s="501"/>
      <c r="Y265" s="501"/>
      <c r="Z265" s="501"/>
      <c r="AA265" s="501"/>
      <c r="AB265" s="501"/>
      <c r="AC265" s="501"/>
      <c r="AD265" s="501"/>
      <c r="AE265" s="501"/>
      <c r="AF265" s="501"/>
      <c r="AG265" s="501"/>
      <c r="AH265" s="501"/>
      <c r="AI265" s="501"/>
      <c r="AJ265" s="501"/>
      <c r="AK265" s="501"/>
      <c r="AL265" s="501"/>
      <c r="AM265" s="501"/>
      <c r="AN265" s="501"/>
      <c r="AO265" s="501"/>
      <c r="AP265" s="501"/>
      <c r="AQ265" s="501"/>
      <c r="AR265" s="501"/>
      <c r="AS265" s="501"/>
      <c r="AT265" s="501"/>
      <c r="AU265" s="501"/>
      <c r="AV265" s="501"/>
      <c r="AW265" s="501"/>
      <c r="AX265" s="501"/>
      <c r="AY265" s="501"/>
      <c r="AZ265" s="501"/>
      <c r="BA265" s="501"/>
      <c r="BB265" s="501"/>
      <c r="BC265" s="501"/>
      <c r="BD265" s="501"/>
      <c r="BE265" s="501"/>
      <c r="BF265" s="501"/>
      <c r="BG265" s="501"/>
      <c r="BH265" s="501"/>
      <c r="BI265" s="501"/>
      <c r="BJ265" s="501"/>
      <c r="BK265" s="501"/>
      <c r="BL265" s="501"/>
      <c r="BM265" s="501"/>
      <c r="BN265" s="501"/>
      <c r="BO265" s="501"/>
      <c r="BP265" s="501"/>
      <c r="BQ265" s="501"/>
      <c r="BR265" s="501"/>
      <c r="BS265" s="501"/>
      <c r="BT265" s="501"/>
      <c r="BU265" s="501"/>
      <c r="BV265" s="501"/>
      <c r="BW265" s="501"/>
      <c r="BX265" s="501"/>
      <c r="BY265" s="501"/>
      <c r="BZ265" s="501"/>
      <c r="CA265" s="501"/>
      <c r="CB265" s="501"/>
      <c r="CC265" s="501"/>
      <c r="CD265" s="501"/>
      <c r="CE265" s="501"/>
      <c r="CF265" s="501"/>
      <c r="CG265" s="501"/>
      <c r="CH265" s="501"/>
      <c r="CI265" s="501"/>
      <c r="CJ265" s="501"/>
      <c r="CK265" s="501"/>
      <c r="CL265" s="501"/>
      <c r="CM265" s="501"/>
      <c r="CN265" s="501"/>
      <c r="CO265" s="501"/>
      <c r="CP265" s="501"/>
      <c r="CQ265" s="501"/>
      <c r="CR265" s="501"/>
      <c r="CS265" s="501"/>
      <c r="CT265" s="501"/>
      <c r="CU265" s="501"/>
      <c r="CV265" s="501"/>
      <c r="CW265" s="501"/>
      <c r="CX265" s="501"/>
      <c r="CY265" s="501"/>
      <c r="CZ265" s="501"/>
      <c r="DA265" s="501"/>
      <c r="DB265" s="501"/>
      <c r="DC265" s="501"/>
      <c r="DD265" s="501"/>
      <c r="DE265" s="501"/>
      <c r="DF265" s="501"/>
      <c r="DG265" s="501"/>
      <c r="DH265" s="501"/>
      <c r="DI265" s="501"/>
      <c r="DJ265" s="501"/>
      <c r="DK265" s="501"/>
      <c r="DL265" s="501"/>
      <c r="DM265" s="501"/>
      <c r="DN265" s="501"/>
      <c r="DO265" s="501"/>
      <c r="DP265" s="501"/>
      <c r="DQ265" s="501"/>
      <c r="DR265" s="501"/>
      <c r="DS265" s="501"/>
      <c r="DT265" s="501"/>
      <c r="DU265" s="501"/>
      <c r="DV265" s="501"/>
      <c r="DW265" s="501"/>
      <c r="DX265" s="501"/>
      <c r="DY265" s="501"/>
      <c r="DZ265" s="501"/>
      <c r="EA265" s="501"/>
      <c r="EB265" s="501"/>
      <c r="EC265" s="501"/>
      <c r="ED265" s="501"/>
      <c r="EE265" s="501"/>
      <c r="EF265" s="501"/>
      <c r="EG265" s="501"/>
      <c r="EH265" s="501"/>
      <c r="EI265" s="501"/>
      <c r="EJ265" s="501"/>
      <c r="EK265" s="501"/>
      <c r="EL265" s="501"/>
      <c r="EM265" s="501"/>
      <c r="EN265" s="501"/>
      <c r="EO265" s="501"/>
      <c r="EP265" s="501"/>
      <c r="EQ265" s="501"/>
      <c r="ER265" s="501"/>
      <c r="ES265" s="501"/>
      <c r="ET265" s="501"/>
      <c r="EU265" s="501"/>
      <c r="EV265" s="501"/>
      <c r="EW265" s="501"/>
      <c r="EX265" s="501"/>
      <c r="EY265" s="501"/>
      <c r="EZ265" s="501"/>
      <c r="FA265" s="501"/>
      <c r="FB265" s="501"/>
      <c r="FC265" s="501"/>
      <c r="FD265" s="501"/>
      <c r="FE265" s="501"/>
      <c r="FF265" s="501"/>
      <c r="FG265" s="501"/>
      <c r="FH265" s="501"/>
      <c r="FI265" s="501"/>
    </row>
    <row r="266" spans="1:165" ht="25.9" customHeight="1" x14ac:dyDescent="0.35">
      <c r="A266" s="501"/>
      <c r="B266" s="501"/>
      <c r="C266" s="279"/>
      <c r="D266" s="543"/>
      <c r="E266" s="503"/>
      <c r="F266" s="501"/>
      <c r="G266" s="501"/>
      <c r="H266" s="501"/>
      <c r="I266" s="503"/>
      <c r="J266" s="503"/>
      <c r="K266" s="503"/>
      <c r="L266" s="503"/>
      <c r="M266" s="503"/>
      <c r="N266" s="503"/>
      <c r="O266" s="501"/>
      <c r="P266" s="501"/>
      <c r="Q266" s="501"/>
      <c r="R266" s="501"/>
      <c r="S266" s="501"/>
      <c r="T266" s="504"/>
      <c r="U266" s="504"/>
      <c r="V266" s="501"/>
      <c r="W266" s="501"/>
      <c r="X266" s="501"/>
      <c r="Y266" s="501"/>
      <c r="Z266" s="501"/>
      <c r="AA266" s="501"/>
      <c r="AB266" s="501"/>
      <c r="AC266" s="501"/>
      <c r="AD266" s="501"/>
      <c r="AE266" s="501"/>
      <c r="AF266" s="501"/>
      <c r="AG266" s="501"/>
      <c r="AH266" s="501"/>
      <c r="AI266" s="501"/>
      <c r="AJ266" s="501"/>
      <c r="AK266" s="501"/>
      <c r="AL266" s="501"/>
      <c r="AM266" s="501"/>
      <c r="AN266" s="501"/>
      <c r="AO266" s="501"/>
      <c r="AP266" s="501"/>
      <c r="AQ266" s="501"/>
      <c r="AR266" s="501"/>
      <c r="AS266" s="501"/>
      <c r="AT266" s="501"/>
      <c r="AU266" s="501"/>
      <c r="AV266" s="501"/>
      <c r="AW266" s="501"/>
      <c r="AX266" s="501"/>
      <c r="AY266" s="501"/>
      <c r="AZ266" s="501"/>
      <c r="BA266" s="501"/>
      <c r="BB266" s="501"/>
      <c r="BC266" s="501"/>
      <c r="BD266" s="501"/>
      <c r="BE266" s="501"/>
      <c r="BF266" s="501"/>
      <c r="BG266" s="501"/>
      <c r="BH266" s="501"/>
      <c r="BI266" s="501"/>
      <c r="BJ266" s="501"/>
      <c r="BK266" s="501"/>
      <c r="BL266" s="501"/>
      <c r="BM266" s="501"/>
      <c r="BN266" s="501"/>
      <c r="BO266" s="501"/>
      <c r="BP266" s="501"/>
      <c r="BQ266" s="501"/>
      <c r="BR266" s="501"/>
      <c r="BS266" s="501"/>
      <c r="BT266" s="501"/>
      <c r="BU266" s="501"/>
      <c r="BV266" s="501"/>
      <c r="BW266" s="501"/>
      <c r="BX266" s="501"/>
      <c r="BY266" s="501"/>
      <c r="BZ266" s="501"/>
      <c r="CA266" s="501"/>
      <c r="CB266" s="501"/>
      <c r="CC266" s="501"/>
      <c r="CD266" s="501"/>
      <c r="CE266" s="501"/>
      <c r="CF266" s="501"/>
      <c r="CG266" s="501"/>
      <c r="CH266" s="501"/>
      <c r="CI266" s="501"/>
      <c r="CJ266" s="501"/>
      <c r="CK266" s="501"/>
      <c r="CL266" s="501"/>
      <c r="CM266" s="501"/>
      <c r="CN266" s="501"/>
      <c r="CO266" s="501"/>
      <c r="CP266" s="501"/>
      <c r="CQ266" s="501"/>
      <c r="CR266" s="501"/>
      <c r="CS266" s="501"/>
      <c r="CT266" s="501"/>
      <c r="CU266" s="501"/>
      <c r="CV266" s="501"/>
      <c r="CW266" s="501"/>
      <c r="CX266" s="501"/>
      <c r="CY266" s="501"/>
      <c r="CZ266" s="501"/>
      <c r="DA266" s="501"/>
      <c r="DB266" s="501"/>
      <c r="DC266" s="501"/>
      <c r="DD266" s="501"/>
      <c r="DE266" s="501"/>
      <c r="DF266" s="501"/>
      <c r="DG266" s="501"/>
      <c r="DH266" s="501"/>
      <c r="DI266" s="501"/>
      <c r="DJ266" s="501"/>
      <c r="DK266" s="501"/>
      <c r="DL266" s="501"/>
      <c r="DM266" s="501"/>
      <c r="DN266" s="501"/>
      <c r="DO266" s="501"/>
      <c r="DP266" s="501"/>
      <c r="DQ266" s="501"/>
      <c r="DR266" s="501"/>
      <c r="DS266" s="501"/>
      <c r="DT266" s="501"/>
      <c r="DU266" s="501"/>
      <c r="DV266" s="501"/>
      <c r="DW266" s="501"/>
      <c r="DX266" s="501"/>
      <c r="DY266" s="501"/>
      <c r="DZ266" s="501"/>
      <c r="EA266" s="501"/>
      <c r="EB266" s="501"/>
      <c r="EC266" s="501"/>
      <c r="ED266" s="501"/>
      <c r="EE266" s="501"/>
      <c r="EF266" s="501"/>
      <c r="EG266" s="501"/>
      <c r="EH266" s="501"/>
      <c r="EI266" s="501"/>
      <c r="EJ266" s="501"/>
      <c r="EK266" s="501"/>
      <c r="EL266" s="501"/>
      <c r="EM266" s="501"/>
      <c r="EN266" s="501"/>
      <c r="EO266" s="501"/>
      <c r="EP266" s="501"/>
      <c r="EQ266" s="501"/>
      <c r="ER266" s="501"/>
      <c r="ES266" s="501"/>
      <c r="ET266" s="501"/>
      <c r="EU266" s="501"/>
      <c r="EV266" s="501"/>
      <c r="EW266" s="501"/>
      <c r="EX266" s="501"/>
      <c r="EY266" s="501"/>
      <c r="EZ266" s="501"/>
      <c r="FA266" s="501"/>
      <c r="FB266" s="501"/>
      <c r="FC266" s="501"/>
      <c r="FD266" s="501"/>
      <c r="FE266" s="501"/>
      <c r="FF266" s="501"/>
      <c r="FG266" s="501"/>
      <c r="FH266" s="501"/>
      <c r="FI266" s="501"/>
    </row>
    <row r="267" spans="1:165" ht="25.9" customHeight="1" x14ac:dyDescent="0.35">
      <c r="A267" s="501"/>
      <c r="B267" s="501"/>
      <c r="C267" s="279"/>
      <c r="D267" s="543"/>
      <c r="E267" s="503"/>
      <c r="F267" s="501"/>
      <c r="G267" s="501"/>
      <c r="H267" s="501"/>
      <c r="I267" s="503"/>
      <c r="J267" s="503"/>
      <c r="K267" s="503"/>
      <c r="L267" s="503"/>
      <c r="M267" s="503"/>
      <c r="N267" s="503"/>
      <c r="O267" s="501"/>
      <c r="P267" s="501"/>
      <c r="Q267" s="501"/>
      <c r="R267" s="501"/>
      <c r="S267" s="501"/>
      <c r="T267" s="504"/>
      <c r="U267" s="504"/>
      <c r="V267" s="501"/>
      <c r="W267" s="501"/>
      <c r="X267" s="501"/>
      <c r="Y267" s="501"/>
      <c r="Z267" s="501"/>
      <c r="AA267" s="501"/>
      <c r="AB267" s="501"/>
      <c r="AC267" s="501"/>
      <c r="AD267" s="501"/>
      <c r="AE267" s="501"/>
      <c r="AF267" s="501"/>
      <c r="AG267" s="501"/>
      <c r="AH267" s="501"/>
      <c r="AI267" s="501"/>
      <c r="AJ267" s="501"/>
      <c r="AK267" s="501"/>
      <c r="AL267" s="501"/>
      <c r="AM267" s="501"/>
      <c r="AN267" s="501"/>
      <c r="AO267" s="501"/>
      <c r="AP267" s="501"/>
      <c r="AQ267" s="501"/>
      <c r="AR267" s="501"/>
      <c r="AS267" s="501"/>
      <c r="AT267" s="501"/>
      <c r="AU267" s="501"/>
      <c r="AV267" s="501"/>
      <c r="AW267" s="501"/>
      <c r="AX267" s="501"/>
      <c r="AY267" s="501"/>
      <c r="AZ267" s="501"/>
      <c r="BA267" s="501"/>
      <c r="BB267" s="501"/>
      <c r="BC267" s="501"/>
      <c r="BD267" s="501"/>
      <c r="BE267" s="501"/>
      <c r="BF267" s="501"/>
      <c r="BG267" s="501"/>
      <c r="BH267" s="501"/>
      <c r="BI267" s="501"/>
      <c r="BJ267" s="501"/>
      <c r="BK267" s="501"/>
      <c r="BL267" s="501"/>
      <c r="BM267" s="501"/>
      <c r="BN267" s="501"/>
      <c r="BO267" s="501"/>
      <c r="BP267" s="501"/>
      <c r="BQ267" s="501"/>
      <c r="BR267" s="501"/>
      <c r="BS267" s="501"/>
      <c r="BT267" s="501"/>
      <c r="BU267" s="501"/>
      <c r="BV267" s="501"/>
      <c r="BW267" s="501"/>
      <c r="BX267" s="501"/>
      <c r="BY267" s="501"/>
      <c r="BZ267" s="501"/>
      <c r="CA267" s="501"/>
      <c r="CB267" s="501"/>
      <c r="CC267" s="501"/>
      <c r="CD267" s="501"/>
      <c r="CE267" s="501"/>
      <c r="CF267" s="501"/>
      <c r="CG267" s="501"/>
      <c r="CH267" s="501"/>
      <c r="CI267" s="501"/>
      <c r="CJ267" s="501"/>
      <c r="CK267" s="501"/>
      <c r="CL267" s="501"/>
      <c r="CM267" s="501"/>
      <c r="CN267" s="501"/>
      <c r="CO267" s="501"/>
      <c r="CP267" s="501"/>
      <c r="CQ267" s="501"/>
      <c r="CR267" s="501"/>
      <c r="CS267" s="501"/>
      <c r="CT267" s="501"/>
      <c r="CU267" s="501"/>
      <c r="CV267" s="501"/>
      <c r="CW267" s="501"/>
      <c r="CX267" s="501"/>
      <c r="CY267" s="501"/>
      <c r="CZ267" s="501"/>
      <c r="DA267" s="501"/>
      <c r="DB267" s="501"/>
      <c r="DC267" s="501"/>
      <c r="DD267" s="501"/>
      <c r="DE267" s="501"/>
      <c r="DF267" s="501"/>
      <c r="DG267" s="501"/>
      <c r="DH267" s="501"/>
      <c r="DI267" s="501"/>
      <c r="DJ267" s="501"/>
      <c r="DK267" s="501"/>
      <c r="DL267" s="501"/>
      <c r="DM267" s="501"/>
      <c r="DN267" s="501"/>
      <c r="DO267" s="501"/>
      <c r="DP267" s="501"/>
      <c r="DQ267" s="501"/>
      <c r="DR267" s="501"/>
      <c r="DS267" s="501"/>
      <c r="DT267" s="501"/>
      <c r="DU267" s="501"/>
      <c r="DV267" s="501"/>
      <c r="DW267" s="501"/>
      <c r="DX267" s="501"/>
      <c r="DY267" s="501"/>
      <c r="DZ267" s="501"/>
      <c r="EA267" s="501"/>
      <c r="EB267" s="501"/>
      <c r="EC267" s="501"/>
      <c r="ED267" s="501"/>
      <c r="EE267" s="501"/>
      <c r="EF267" s="501"/>
      <c r="EG267" s="501"/>
      <c r="EH267" s="501"/>
      <c r="EI267" s="501"/>
      <c r="EJ267" s="501"/>
      <c r="EK267" s="501"/>
      <c r="EL267" s="501"/>
      <c r="EM267" s="501"/>
      <c r="EN267" s="501"/>
      <c r="EO267" s="501"/>
      <c r="EP267" s="501"/>
      <c r="EQ267" s="501"/>
      <c r="ER267" s="501"/>
      <c r="ES267" s="501"/>
      <c r="ET267" s="501"/>
      <c r="EU267" s="501"/>
      <c r="EV267" s="501"/>
      <c r="EW267" s="501"/>
      <c r="EX267" s="501"/>
      <c r="EY267" s="501"/>
      <c r="EZ267" s="501"/>
      <c r="FA267" s="501"/>
      <c r="FB267" s="501"/>
      <c r="FC267" s="501"/>
      <c r="FD267" s="501"/>
      <c r="FE267" s="501"/>
      <c r="FF267" s="501"/>
      <c r="FG267" s="501"/>
      <c r="FH267" s="501"/>
      <c r="FI267" s="501"/>
    </row>
    <row r="268" spans="1:165" ht="25.9" customHeight="1" x14ac:dyDescent="0.35">
      <c r="A268" s="501"/>
      <c r="B268" s="501"/>
      <c r="C268" s="279"/>
      <c r="D268" s="543"/>
      <c r="E268" s="503"/>
      <c r="F268" s="501"/>
      <c r="G268" s="501"/>
      <c r="H268" s="501"/>
      <c r="I268" s="503"/>
      <c r="J268" s="503"/>
      <c r="K268" s="503"/>
      <c r="L268" s="503"/>
      <c r="M268" s="503"/>
      <c r="N268" s="503"/>
      <c r="O268" s="501"/>
      <c r="P268" s="501"/>
      <c r="Q268" s="501"/>
      <c r="R268" s="501"/>
      <c r="S268" s="501"/>
      <c r="T268" s="504"/>
      <c r="U268" s="504"/>
      <c r="V268" s="501"/>
      <c r="W268" s="501"/>
      <c r="X268" s="501"/>
      <c r="Y268" s="501"/>
      <c r="Z268" s="501"/>
      <c r="AA268" s="501"/>
      <c r="AB268" s="501"/>
      <c r="AC268" s="501"/>
      <c r="AD268" s="501"/>
      <c r="AE268" s="501"/>
      <c r="AF268" s="501"/>
      <c r="AG268" s="501"/>
      <c r="AH268" s="501"/>
      <c r="AI268" s="501"/>
      <c r="AJ268" s="501"/>
      <c r="AK268" s="501"/>
      <c r="AL268" s="501"/>
      <c r="AM268" s="501"/>
      <c r="AN268" s="501"/>
      <c r="AO268" s="501"/>
      <c r="AP268" s="501"/>
      <c r="AQ268" s="501"/>
      <c r="AR268" s="501"/>
      <c r="AS268" s="501"/>
      <c r="AT268" s="501"/>
      <c r="AU268" s="501"/>
      <c r="AV268" s="501"/>
      <c r="AW268" s="501"/>
      <c r="AX268" s="501"/>
      <c r="AY268" s="501"/>
      <c r="AZ268" s="501"/>
      <c r="BA268" s="501"/>
      <c r="BB268" s="501"/>
      <c r="BC268" s="501"/>
      <c r="BD268" s="501"/>
      <c r="BE268" s="501"/>
      <c r="BF268" s="501"/>
      <c r="BG268" s="501"/>
      <c r="BH268" s="501"/>
      <c r="BI268" s="501"/>
      <c r="BJ268" s="501"/>
      <c r="BK268" s="501"/>
      <c r="BL268" s="501"/>
      <c r="BM268" s="501"/>
      <c r="BN268" s="501"/>
      <c r="BO268" s="501"/>
      <c r="BP268" s="501"/>
      <c r="BQ268" s="501"/>
      <c r="BR268" s="501"/>
      <c r="BS268" s="501"/>
      <c r="BT268" s="501"/>
      <c r="BU268" s="501"/>
      <c r="BV268" s="501"/>
      <c r="BW268" s="501"/>
      <c r="BX268" s="501"/>
      <c r="BY268" s="501"/>
      <c r="BZ268" s="501"/>
      <c r="CA268" s="501"/>
      <c r="CB268" s="501"/>
      <c r="CC268" s="501"/>
      <c r="CD268" s="501"/>
      <c r="CE268" s="501"/>
      <c r="CF268" s="501"/>
      <c r="CG268" s="501"/>
      <c r="CH268" s="501"/>
      <c r="CI268" s="501"/>
      <c r="CJ268" s="501"/>
      <c r="CK268" s="501"/>
      <c r="CL268" s="501"/>
      <c r="CM268" s="501"/>
      <c r="CN268" s="501"/>
      <c r="CO268" s="501"/>
      <c r="CP268" s="501"/>
      <c r="CQ268" s="501"/>
      <c r="CR268" s="501"/>
      <c r="CS268" s="501"/>
      <c r="CT268" s="501"/>
      <c r="CU268" s="501"/>
      <c r="CV268" s="501"/>
      <c r="CW268" s="501"/>
      <c r="CX268" s="501"/>
      <c r="CY268" s="501"/>
      <c r="CZ268" s="501"/>
      <c r="DA268" s="501"/>
      <c r="DB268" s="501"/>
      <c r="DC268" s="501"/>
      <c r="DD268" s="501"/>
      <c r="DE268" s="501"/>
      <c r="DF268" s="501"/>
      <c r="DG268" s="501"/>
      <c r="DH268" s="501"/>
      <c r="DI268" s="501"/>
      <c r="DJ268" s="501"/>
      <c r="DK268" s="501"/>
      <c r="DL268" s="501"/>
      <c r="DM268" s="501"/>
      <c r="DN268" s="501"/>
      <c r="DO268" s="501"/>
      <c r="DP268" s="501"/>
      <c r="DQ268" s="501"/>
      <c r="DR268" s="501"/>
      <c r="DS268" s="501"/>
      <c r="DT268" s="501"/>
      <c r="DU268" s="501"/>
      <c r="DV268" s="501"/>
      <c r="DW268" s="501"/>
      <c r="DX268" s="501"/>
      <c r="DY268" s="501"/>
      <c r="DZ268" s="501"/>
      <c r="EA268" s="501"/>
      <c r="EB268" s="501"/>
      <c r="EC268" s="501"/>
      <c r="ED268" s="501"/>
      <c r="EE268" s="501"/>
      <c r="EF268" s="501"/>
      <c r="EG268" s="501"/>
      <c r="EH268" s="501"/>
      <c r="EI268" s="501"/>
      <c r="EJ268" s="501"/>
      <c r="EK268" s="501"/>
      <c r="EL268" s="501"/>
      <c r="EM268" s="501"/>
      <c r="EN268" s="501"/>
      <c r="EO268" s="501"/>
      <c r="EP268" s="501"/>
      <c r="EQ268" s="501"/>
      <c r="ER268" s="501"/>
      <c r="ES268" s="501"/>
      <c r="ET268" s="501"/>
      <c r="EU268" s="501"/>
      <c r="EV268" s="501"/>
      <c r="EW268" s="501"/>
      <c r="EX268" s="501"/>
      <c r="EY268" s="501"/>
      <c r="EZ268" s="501"/>
      <c r="FA268" s="501"/>
      <c r="FB268" s="501"/>
      <c r="FC268" s="501"/>
      <c r="FD268" s="501"/>
      <c r="FE268" s="501"/>
      <c r="FF268" s="501"/>
      <c r="FG268" s="501"/>
      <c r="FH268" s="501"/>
      <c r="FI268" s="501"/>
    </row>
    <row r="269" spans="1:165" ht="25.9" customHeight="1" x14ac:dyDescent="0.35">
      <c r="A269" s="501"/>
      <c r="B269" s="501"/>
      <c r="C269" s="279"/>
      <c r="D269" s="543"/>
      <c r="E269" s="503"/>
      <c r="F269" s="501"/>
      <c r="G269" s="501"/>
      <c r="H269" s="501"/>
      <c r="I269" s="503"/>
      <c r="J269" s="503"/>
      <c r="K269" s="503"/>
      <c r="L269" s="503"/>
      <c r="M269" s="503"/>
      <c r="N269" s="503"/>
      <c r="O269" s="501"/>
      <c r="P269" s="501"/>
      <c r="Q269" s="501"/>
      <c r="R269" s="501"/>
      <c r="S269" s="501"/>
      <c r="T269" s="504"/>
      <c r="U269" s="504"/>
      <c r="V269" s="501"/>
      <c r="W269" s="501"/>
      <c r="X269" s="501"/>
      <c r="Y269" s="501"/>
      <c r="Z269" s="501"/>
      <c r="AA269" s="501"/>
      <c r="AB269" s="501"/>
      <c r="AC269" s="501"/>
      <c r="AD269" s="501"/>
      <c r="AE269" s="501"/>
      <c r="AF269" s="501"/>
      <c r="AG269" s="501"/>
      <c r="AH269" s="501"/>
      <c r="AI269" s="501"/>
      <c r="AJ269" s="501"/>
      <c r="AK269" s="501"/>
      <c r="AL269" s="501"/>
      <c r="AM269" s="501"/>
      <c r="AN269" s="501"/>
      <c r="AO269" s="501"/>
      <c r="AP269" s="501"/>
      <c r="AQ269" s="501"/>
      <c r="AR269" s="501"/>
      <c r="AS269" s="501"/>
      <c r="AT269" s="501"/>
      <c r="AU269" s="501"/>
      <c r="AV269" s="501"/>
      <c r="AW269" s="501"/>
      <c r="AX269" s="501"/>
      <c r="AY269" s="501"/>
      <c r="AZ269" s="501"/>
      <c r="BA269" s="501"/>
      <c r="BB269" s="501"/>
      <c r="BC269" s="501"/>
      <c r="BD269" s="501"/>
      <c r="BE269" s="501"/>
      <c r="BF269" s="501"/>
      <c r="BG269" s="501"/>
      <c r="BH269" s="501"/>
      <c r="BI269" s="501"/>
      <c r="BJ269" s="501"/>
      <c r="BK269" s="501"/>
      <c r="BL269" s="501"/>
      <c r="BM269" s="501"/>
      <c r="BN269" s="501"/>
      <c r="BO269" s="501"/>
      <c r="BP269" s="501"/>
      <c r="BQ269" s="501"/>
      <c r="BR269" s="501"/>
      <c r="BS269" s="501"/>
      <c r="BT269" s="501"/>
      <c r="BU269" s="501"/>
      <c r="BV269" s="501"/>
      <c r="BW269" s="501"/>
      <c r="BX269" s="501"/>
      <c r="BY269" s="501"/>
      <c r="BZ269" s="501"/>
      <c r="CA269" s="501"/>
      <c r="CB269" s="501"/>
      <c r="CC269" s="501"/>
      <c r="CD269" s="501"/>
      <c r="CE269" s="501"/>
      <c r="CF269" s="501"/>
      <c r="CG269" s="501"/>
      <c r="CH269" s="501"/>
      <c r="CI269" s="501"/>
      <c r="CJ269" s="501"/>
      <c r="CK269" s="501"/>
      <c r="CL269" s="501"/>
      <c r="CM269" s="501"/>
      <c r="CN269" s="501"/>
      <c r="CO269" s="501"/>
      <c r="CP269" s="501"/>
      <c r="CQ269" s="501"/>
      <c r="CR269" s="501"/>
      <c r="CS269" s="501"/>
      <c r="CT269" s="501"/>
      <c r="CU269" s="501"/>
      <c r="CV269" s="501"/>
      <c r="CW269" s="501"/>
      <c r="CX269" s="501"/>
      <c r="CY269" s="501"/>
      <c r="CZ269" s="501"/>
      <c r="DA269" s="501"/>
      <c r="DB269" s="501"/>
      <c r="DC269" s="501"/>
      <c r="DD269" s="501"/>
      <c r="DE269" s="501"/>
      <c r="DF269" s="501"/>
      <c r="DG269" s="501"/>
      <c r="DH269" s="501"/>
      <c r="DI269" s="501"/>
      <c r="DJ269" s="501"/>
      <c r="DK269" s="501"/>
      <c r="DL269" s="501"/>
      <c r="DM269" s="501"/>
      <c r="DN269" s="501"/>
      <c r="DO269" s="501"/>
      <c r="DP269" s="501"/>
      <c r="DQ269" s="501"/>
      <c r="DR269" s="501"/>
      <c r="DS269" s="501"/>
      <c r="DT269" s="501"/>
      <c r="DU269" s="501"/>
      <c r="DV269" s="501"/>
      <c r="DW269" s="501"/>
      <c r="DX269" s="501"/>
      <c r="DY269" s="501"/>
      <c r="DZ269" s="501"/>
      <c r="EA269" s="501"/>
      <c r="EB269" s="501"/>
      <c r="EC269" s="501"/>
      <c r="ED269" s="501"/>
      <c r="EE269" s="501"/>
      <c r="EF269" s="501"/>
      <c r="EG269" s="501"/>
      <c r="EH269" s="501"/>
      <c r="EI269" s="501"/>
      <c r="EJ269" s="501"/>
      <c r="EK269" s="501"/>
      <c r="EL269" s="501"/>
      <c r="EM269" s="501"/>
      <c r="EN269" s="501"/>
      <c r="EO269" s="501"/>
      <c r="EP269" s="501"/>
      <c r="EQ269" s="501"/>
      <c r="ER269" s="501"/>
      <c r="ES269" s="501"/>
      <c r="ET269" s="501"/>
      <c r="EU269" s="501"/>
      <c r="EV269" s="501"/>
      <c r="EW269" s="501"/>
      <c r="EX269" s="501"/>
      <c r="EY269" s="501"/>
      <c r="EZ269" s="501"/>
      <c r="FA269" s="501"/>
      <c r="FB269" s="501"/>
      <c r="FC269" s="501"/>
      <c r="FD269" s="501"/>
      <c r="FE269" s="501"/>
      <c r="FF269" s="501"/>
      <c r="FG269" s="501"/>
      <c r="FH269" s="501"/>
      <c r="FI269" s="501"/>
    </row>
    <row r="270" spans="1:165" ht="25.9" customHeight="1" x14ac:dyDescent="0.35">
      <c r="A270" s="501"/>
      <c r="B270" s="501"/>
      <c r="C270" s="279"/>
      <c r="D270" s="543"/>
      <c r="E270" s="503"/>
      <c r="F270" s="501"/>
      <c r="G270" s="501"/>
      <c r="H270" s="501"/>
      <c r="I270" s="503"/>
      <c r="J270" s="503"/>
      <c r="K270" s="503"/>
      <c r="L270" s="503"/>
      <c r="M270" s="503"/>
      <c r="N270" s="503"/>
      <c r="O270" s="501"/>
      <c r="P270" s="501"/>
      <c r="Q270" s="501"/>
      <c r="R270" s="501"/>
      <c r="S270" s="501"/>
      <c r="T270" s="504"/>
      <c r="U270" s="504"/>
      <c r="V270" s="501"/>
      <c r="W270" s="501"/>
      <c r="X270" s="501"/>
      <c r="Y270" s="501"/>
      <c r="Z270" s="501"/>
      <c r="AA270" s="501"/>
      <c r="AB270" s="501"/>
      <c r="AC270" s="501"/>
      <c r="AD270" s="501"/>
      <c r="AE270" s="501"/>
      <c r="AF270" s="501"/>
      <c r="AG270" s="501"/>
      <c r="AH270" s="501"/>
      <c r="AI270" s="501"/>
      <c r="AJ270" s="501"/>
      <c r="AK270" s="501"/>
      <c r="AL270" s="501"/>
      <c r="AM270" s="501"/>
      <c r="AN270" s="501"/>
      <c r="AO270" s="501"/>
      <c r="AP270" s="501"/>
      <c r="AQ270" s="501"/>
      <c r="AR270" s="501"/>
      <c r="AS270" s="501"/>
      <c r="AT270" s="501"/>
      <c r="AU270" s="501"/>
      <c r="AV270" s="501"/>
      <c r="AW270" s="501"/>
      <c r="AX270" s="501"/>
      <c r="AY270" s="501"/>
      <c r="AZ270" s="501"/>
      <c r="BA270" s="501"/>
      <c r="BB270" s="501"/>
      <c r="BC270" s="501"/>
      <c r="BD270" s="501"/>
      <c r="BE270" s="501"/>
      <c r="BF270" s="501"/>
      <c r="BG270" s="501"/>
      <c r="BH270" s="501"/>
      <c r="BI270" s="501"/>
      <c r="BJ270" s="501"/>
      <c r="BK270" s="501"/>
      <c r="BL270" s="501"/>
      <c r="BM270" s="501"/>
      <c r="BN270" s="501"/>
      <c r="BO270" s="501"/>
      <c r="BP270" s="501"/>
      <c r="BQ270" s="501"/>
      <c r="BR270" s="501"/>
      <c r="BS270" s="501"/>
      <c r="BT270" s="501"/>
      <c r="BU270" s="501"/>
      <c r="BV270" s="501"/>
      <c r="BW270" s="501"/>
      <c r="BX270" s="501"/>
      <c r="BY270" s="501"/>
      <c r="BZ270" s="501"/>
      <c r="CA270" s="501"/>
      <c r="CB270" s="501"/>
      <c r="CC270" s="501"/>
      <c r="CD270" s="501"/>
      <c r="CE270" s="501"/>
      <c r="CF270" s="501"/>
      <c r="CG270" s="501"/>
      <c r="CH270" s="501"/>
      <c r="CI270" s="501"/>
      <c r="CJ270" s="501"/>
      <c r="CK270" s="501"/>
      <c r="CL270" s="501"/>
      <c r="CM270" s="501"/>
      <c r="CN270" s="501"/>
      <c r="CO270" s="501"/>
      <c r="CP270" s="501"/>
      <c r="CQ270" s="501"/>
      <c r="CR270" s="501"/>
      <c r="CS270" s="501"/>
      <c r="CT270" s="501"/>
      <c r="CU270" s="501"/>
      <c r="CV270" s="501"/>
      <c r="CW270" s="501"/>
      <c r="CX270" s="501"/>
      <c r="CY270" s="501"/>
      <c r="CZ270" s="501"/>
      <c r="DA270" s="501"/>
      <c r="DB270" s="501"/>
      <c r="DC270" s="501"/>
      <c r="DD270" s="501"/>
      <c r="DE270" s="501"/>
      <c r="DF270" s="501"/>
      <c r="DG270" s="501"/>
      <c r="DH270" s="501"/>
      <c r="DI270" s="501"/>
      <c r="DJ270" s="501"/>
      <c r="DK270" s="501"/>
      <c r="DL270" s="501"/>
      <c r="DM270" s="501"/>
      <c r="DN270" s="501"/>
      <c r="DO270" s="501"/>
      <c r="DP270" s="501"/>
      <c r="DQ270" s="501"/>
      <c r="DR270" s="501"/>
      <c r="DS270" s="501"/>
      <c r="DT270" s="501"/>
      <c r="DU270" s="501"/>
      <c r="DV270" s="501"/>
      <c r="DW270" s="501"/>
      <c r="DX270" s="501"/>
      <c r="DY270" s="501"/>
      <c r="DZ270" s="501"/>
      <c r="EA270" s="501"/>
      <c r="EB270" s="501"/>
      <c r="EC270" s="501"/>
      <c r="ED270" s="501"/>
      <c r="EE270" s="501"/>
      <c r="EF270" s="501"/>
      <c r="EG270" s="501"/>
      <c r="EH270" s="501"/>
      <c r="EI270" s="501"/>
      <c r="EJ270" s="501"/>
      <c r="EK270" s="501"/>
      <c r="EL270" s="501"/>
      <c r="EM270" s="501"/>
      <c r="EN270" s="501"/>
      <c r="EO270" s="501"/>
      <c r="EP270" s="501"/>
      <c r="EQ270" s="501"/>
      <c r="ER270" s="501"/>
      <c r="ES270" s="501"/>
      <c r="ET270" s="501"/>
      <c r="EU270" s="501"/>
      <c r="EV270" s="501"/>
      <c r="EW270" s="501"/>
      <c r="EX270" s="501"/>
      <c r="EY270" s="501"/>
      <c r="EZ270" s="501"/>
      <c r="FA270" s="501"/>
      <c r="FB270" s="501"/>
      <c r="FC270" s="501"/>
      <c r="FD270" s="501"/>
      <c r="FE270" s="501"/>
      <c r="FF270" s="501"/>
      <c r="FG270" s="501"/>
      <c r="FH270" s="501"/>
      <c r="FI270" s="501"/>
    </row>
    <row r="271" spans="1:165" ht="25.9" customHeight="1" x14ac:dyDescent="0.35">
      <c r="A271" s="501"/>
      <c r="B271" s="501"/>
      <c r="C271" s="279"/>
      <c r="D271" s="543"/>
      <c r="E271" s="503"/>
      <c r="F271" s="501"/>
      <c r="G271" s="501"/>
      <c r="H271" s="501"/>
      <c r="I271" s="503"/>
      <c r="J271" s="503"/>
      <c r="K271" s="503"/>
      <c r="L271" s="503"/>
      <c r="M271" s="503"/>
      <c r="N271" s="503"/>
      <c r="O271" s="501"/>
      <c r="P271" s="501"/>
      <c r="Q271" s="501"/>
      <c r="R271" s="501"/>
      <c r="S271" s="501"/>
      <c r="T271" s="504"/>
      <c r="U271" s="504"/>
      <c r="V271" s="501"/>
      <c r="W271" s="501"/>
      <c r="X271" s="501"/>
      <c r="Y271" s="501"/>
      <c r="Z271" s="501"/>
      <c r="AA271" s="501"/>
      <c r="AB271" s="501"/>
      <c r="AC271" s="501"/>
      <c r="AD271" s="501"/>
      <c r="AE271" s="501"/>
      <c r="AF271" s="501"/>
      <c r="AG271" s="501"/>
      <c r="AH271" s="501"/>
      <c r="AI271" s="501"/>
      <c r="AJ271" s="501"/>
      <c r="AK271" s="501"/>
      <c r="AL271" s="501"/>
      <c r="AM271" s="501"/>
      <c r="AN271" s="501"/>
      <c r="AO271" s="501"/>
      <c r="AP271" s="501"/>
      <c r="AQ271" s="501"/>
      <c r="AR271" s="501"/>
      <c r="AS271" s="501"/>
      <c r="AT271" s="501"/>
      <c r="AU271" s="501"/>
      <c r="AV271" s="501"/>
      <c r="AW271" s="501"/>
      <c r="AX271" s="501"/>
      <c r="AY271" s="501"/>
      <c r="AZ271" s="501"/>
      <c r="BA271" s="501"/>
      <c r="BB271" s="501"/>
      <c r="BC271" s="501"/>
      <c r="BD271" s="501"/>
      <c r="BE271" s="501"/>
      <c r="BF271" s="501"/>
      <c r="BG271" s="501"/>
      <c r="BH271" s="501"/>
      <c r="BI271" s="501"/>
      <c r="BJ271" s="501"/>
      <c r="BK271" s="501"/>
      <c r="BL271" s="501"/>
      <c r="BM271" s="501"/>
      <c r="BN271" s="501"/>
      <c r="BO271" s="501"/>
      <c r="BP271" s="501"/>
      <c r="BQ271" s="501"/>
      <c r="BR271" s="501"/>
      <c r="BS271" s="501"/>
      <c r="BT271" s="501"/>
      <c r="BU271" s="501"/>
      <c r="BV271" s="501"/>
      <c r="BW271" s="501"/>
      <c r="BX271" s="501"/>
      <c r="BY271" s="501"/>
      <c r="BZ271" s="501"/>
      <c r="CA271" s="501"/>
      <c r="CB271" s="501"/>
      <c r="CC271" s="501"/>
      <c r="CD271" s="501"/>
      <c r="CE271" s="501"/>
      <c r="CF271" s="501"/>
      <c r="CG271" s="501"/>
      <c r="CH271" s="501"/>
      <c r="CI271" s="501"/>
      <c r="CJ271" s="501"/>
      <c r="CK271" s="501"/>
      <c r="CL271" s="501"/>
      <c r="CM271" s="501"/>
      <c r="CN271" s="501"/>
      <c r="CO271" s="501"/>
      <c r="CP271" s="501"/>
      <c r="CQ271" s="501"/>
      <c r="CR271" s="501"/>
      <c r="CS271" s="501"/>
      <c r="CT271" s="501"/>
      <c r="CU271" s="501"/>
      <c r="CV271" s="501"/>
      <c r="CW271" s="501"/>
      <c r="CX271" s="501"/>
      <c r="CY271" s="501"/>
      <c r="CZ271" s="501"/>
      <c r="DA271" s="501"/>
      <c r="DB271" s="501"/>
      <c r="DC271" s="501"/>
      <c r="DD271" s="501"/>
      <c r="DE271" s="501"/>
      <c r="DF271" s="501"/>
      <c r="DG271" s="501"/>
      <c r="DH271" s="501"/>
      <c r="DI271" s="501"/>
      <c r="DJ271" s="501"/>
      <c r="DK271" s="501"/>
      <c r="DL271" s="501"/>
      <c r="DM271" s="501"/>
      <c r="DN271" s="501"/>
      <c r="DO271" s="501"/>
      <c r="DP271" s="501"/>
      <c r="DQ271" s="501"/>
      <c r="DR271" s="501"/>
      <c r="DS271" s="501"/>
      <c r="DT271" s="501"/>
      <c r="DU271" s="501"/>
      <c r="DV271" s="501"/>
      <c r="DW271" s="501"/>
      <c r="DX271" s="501"/>
      <c r="DY271" s="501"/>
      <c r="DZ271" s="501"/>
      <c r="EA271" s="501"/>
      <c r="EB271" s="501"/>
      <c r="EC271" s="501"/>
      <c r="ED271" s="501"/>
      <c r="EE271" s="501"/>
      <c r="EF271" s="501"/>
      <c r="EG271" s="501"/>
      <c r="EH271" s="501"/>
      <c r="EI271" s="501"/>
      <c r="EJ271" s="501"/>
      <c r="EK271" s="501"/>
      <c r="EL271" s="501"/>
      <c r="EM271" s="501"/>
      <c r="EN271" s="501"/>
      <c r="EO271" s="501"/>
      <c r="EP271" s="501"/>
      <c r="EQ271" s="501"/>
      <c r="ER271" s="501"/>
      <c r="ES271" s="501"/>
      <c r="ET271" s="501"/>
      <c r="EU271" s="501"/>
      <c r="EV271" s="501"/>
      <c r="EW271" s="501"/>
      <c r="EX271" s="501"/>
      <c r="EY271" s="501"/>
      <c r="EZ271" s="501"/>
      <c r="FA271" s="501"/>
      <c r="FB271" s="501"/>
      <c r="FC271" s="501"/>
      <c r="FD271" s="501"/>
      <c r="FE271" s="501"/>
      <c r="FF271" s="501"/>
      <c r="FG271" s="501"/>
      <c r="FH271" s="501"/>
      <c r="FI271" s="501"/>
    </row>
    <row r="272" spans="1:165" ht="25.9" customHeight="1" x14ac:dyDescent="0.35">
      <c r="A272" s="501"/>
      <c r="B272" s="501"/>
      <c r="C272" s="279"/>
      <c r="D272" s="543"/>
      <c r="E272" s="503"/>
      <c r="F272" s="501"/>
      <c r="G272" s="501"/>
      <c r="H272" s="501"/>
      <c r="I272" s="503"/>
      <c r="J272" s="503"/>
      <c r="K272" s="503"/>
      <c r="L272" s="503"/>
      <c r="M272" s="503"/>
      <c r="N272" s="503"/>
      <c r="O272" s="501"/>
      <c r="P272" s="501"/>
      <c r="Q272" s="501"/>
      <c r="R272" s="501"/>
      <c r="S272" s="501"/>
      <c r="T272" s="504"/>
      <c r="U272" s="504"/>
      <c r="V272" s="501"/>
      <c r="W272" s="501"/>
      <c r="X272" s="501"/>
      <c r="Y272" s="501"/>
      <c r="Z272" s="501"/>
      <c r="AA272" s="501"/>
      <c r="AB272" s="501"/>
      <c r="AC272" s="501"/>
      <c r="AD272" s="501"/>
      <c r="AE272" s="501"/>
      <c r="AF272" s="501"/>
      <c r="AG272" s="501"/>
      <c r="AH272" s="501"/>
      <c r="AI272" s="501"/>
      <c r="AJ272" s="501"/>
      <c r="AK272" s="501"/>
      <c r="AL272" s="501"/>
      <c r="AM272" s="501"/>
      <c r="AN272" s="501"/>
      <c r="AO272" s="501"/>
      <c r="AP272" s="501"/>
      <c r="AQ272" s="501"/>
      <c r="AR272" s="501"/>
      <c r="AS272" s="501"/>
      <c r="AT272" s="501"/>
      <c r="AU272" s="501"/>
      <c r="AV272" s="501"/>
      <c r="AW272" s="501"/>
      <c r="AX272" s="501"/>
      <c r="AY272" s="501"/>
      <c r="AZ272" s="501"/>
      <c r="BA272" s="501"/>
      <c r="BB272" s="501"/>
      <c r="BC272" s="501"/>
      <c r="BD272" s="501"/>
      <c r="BE272" s="501"/>
      <c r="BF272" s="501"/>
      <c r="BG272" s="501"/>
      <c r="BH272" s="501"/>
      <c r="BI272" s="501"/>
      <c r="BJ272" s="501"/>
      <c r="BK272" s="501"/>
      <c r="BL272" s="501"/>
      <c r="BM272" s="501"/>
      <c r="BN272" s="501"/>
      <c r="BO272" s="501"/>
      <c r="BP272" s="501"/>
      <c r="BQ272" s="501"/>
      <c r="BR272" s="501"/>
      <c r="BS272" s="501"/>
      <c r="BT272" s="501"/>
      <c r="BU272" s="501"/>
      <c r="BV272" s="501"/>
      <c r="BW272" s="501"/>
      <c r="BX272" s="501"/>
      <c r="BY272" s="501"/>
      <c r="BZ272" s="501"/>
      <c r="CA272" s="501"/>
      <c r="CB272" s="501"/>
      <c r="CC272" s="501"/>
      <c r="CD272" s="501"/>
      <c r="CE272" s="501"/>
      <c r="CF272" s="501"/>
      <c r="CG272" s="501"/>
      <c r="CH272" s="501"/>
      <c r="CI272" s="501"/>
      <c r="CJ272" s="501"/>
      <c r="CK272" s="501"/>
      <c r="CL272" s="501"/>
      <c r="CM272" s="501"/>
      <c r="CN272" s="501"/>
      <c r="CO272" s="501"/>
      <c r="CP272" s="501"/>
      <c r="CQ272" s="501"/>
      <c r="CR272" s="501"/>
      <c r="CS272" s="501"/>
      <c r="CT272" s="501"/>
      <c r="CU272" s="501"/>
      <c r="CV272" s="501"/>
      <c r="CW272" s="501"/>
      <c r="CX272" s="501"/>
      <c r="CY272" s="501"/>
      <c r="CZ272" s="501"/>
      <c r="DA272" s="501"/>
      <c r="DB272" s="501"/>
      <c r="DC272" s="501"/>
      <c r="DD272" s="501"/>
      <c r="DE272" s="501"/>
      <c r="DF272" s="501"/>
      <c r="DG272" s="501"/>
      <c r="DH272" s="501"/>
      <c r="DI272" s="501"/>
      <c r="DJ272" s="501"/>
      <c r="DK272" s="501"/>
      <c r="DL272" s="501"/>
      <c r="DM272" s="501"/>
      <c r="DN272" s="501"/>
      <c r="DO272" s="501"/>
      <c r="DP272" s="501"/>
      <c r="DQ272" s="501"/>
      <c r="DR272" s="501"/>
      <c r="DS272" s="501"/>
      <c r="DT272" s="501"/>
      <c r="DU272" s="501"/>
      <c r="DV272" s="501"/>
      <c r="DW272" s="501"/>
      <c r="DX272" s="501"/>
      <c r="DY272" s="501"/>
      <c r="DZ272" s="501"/>
      <c r="EA272" s="501"/>
      <c r="EB272" s="501"/>
      <c r="EC272" s="501"/>
      <c r="ED272" s="501"/>
      <c r="EE272" s="501"/>
      <c r="EF272" s="501"/>
      <c r="EG272" s="501"/>
      <c r="EH272" s="501"/>
      <c r="EI272" s="501"/>
      <c r="EJ272" s="501"/>
      <c r="EK272" s="501"/>
      <c r="EL272" s="501"/>
      <c r="EM272" s="501"/>
      <c r="EN272" s="501"/>
      <c r="EO272" s="501"/>
      <c r="EP272" s="501"/>
      <c r="EQ272" s="501"/>
      <c r="ER272" s="501"/>
      <c r="ES272" s="501"/>
      <c r="ET272" s="501"/>
      <c r="EU272" s="501"/>
      <c r="EV272" s="501"/>
      <c r="EW272" s="501"/>
      <c r="EX272" s="501"/>
      <c r="EY272" s="501"/>
      <c r="EZ272" s="501"/>
      <c r="FA272" s="501"/>
      <c r="FB272" s="501"/>
      <c r="FC272" s="501"/>
      <c r="FD272" s="501"/>
      <c r="FE272" s="501"/>
      <c r="FF272" s="501"/>
      <c r="FG272" s="501"/>
      <c r="FH272" s="501"/>
      <c r="FI272" s="501"/>
    </row>
    <row r="273" spans="1:165" ht="25.9" customHeight="1" x14ac:dyDescent="0.35">
      <c r="A273" s="501"/>
      <c r="B273" s="501"/>
      <c r="C273" s="279"/>
      <c r="D273" s="543"/>
      <c r="E273" s="503"/>
      <c r="F273" s="501"/>
      <c r="G273" s="501"/>
      <c r="H273" s="501"/>
      <c r="I273" s="503"/>
      <c r="J273" s="503"/>
      <c r="K273" s="503"/>
      <c r="L273" s="503"/>
      <c r="M273" s="503"/>
      <c r="N273" s="503"/>
      <c r="O273" s="501"/>
      <c r="P273" s="501"/>
      <c r="Q273" s="501"/>
      <c r="R273" s="501"/>
      <c r="S273" s="501"/>
      <c r="T273" s="504"/>
      <c r="U273" s="504"/>
      <c r="V273" s="501"/>
      <c r="W273" s="501"/>
      <c r="X273" s="501"/>
      <c r="Y273" s="501"/>
      <c r="Z273" s="501"/>
      <c r="AA273" s="501"/>
      <c r="AB273" s="501"/>
      <c r="AC273" s="501"/>
      <c r="AD273" s="501"/>
      <c r="AE273" s="501"/>
      <c r="AF273" s="501"/>
      <c r="AG273" s="501"/>
      <c r="AH273" s="501"/>
      <c r="AI273" s="501"/>
      <c r="AJ273" s="501"/>
      <c r="AK273" s="501"/>
      <c r="AL273" s="501"/>
      <c r="AM273" s="501"/>
      <c r="AN273" s="501"/>
      <c r="AO273" s="501"/>
      <c r="AP273" s="501"/>
      <c r="AQ273" s="501"/>
      <c r="AR273" s="501"/>
      <c r="AS273" s="501"/>
      <c r="AT273" s="501"/>
      <c r="AU273" s="501"/>
      <c r="AV273" s="501"/>
      <c r="AW273" s="501"/>
      <c r="AX273" s="501"/>
      <c r="AY273" s="501"/>
      <c r="AZ273" s="501"/>
      <c r="BA273" s="501"/>
      <c r="BB273" s="501"/>
      <c r="BC273" s="501"/>
      <c r="BD273" s="501"/>
      <c r="BE273" s="501"/>
      <c r="BF273" s="501"/>
      <c r="BG273" s="501"/>
      <c r="BH273" s="501"/>
      <c r="BI273" s="501"/>
      <c r="BJ273" s="501"/>
      <c r="BK273" s="501"/>
      <c r="BL273" s="501"/>
      <c r="BM273" s="501"/>
      <c r="BN273" s="501"/>
      <c r="BO273" s="501"/>
      <c r="BP273" s="501"/>
      <c r="BQ273" s="501"/>
      <c r="BR273" s="501"/>
      <c r="BS273" s="501"/>
      <c r="BT273" s="501"/>
      <c r="BU273" s="501"/>
      <c r="BV273" s="501"/>
      <c r="BW273" s="501"/>
      <c r="BX273" s="501"/>
      <c r="BY273" s="501"/>
      <c r="BZ273" s="501"/>
      <c r="CA273" s="501"/>
      <c r="CB273" s="501"/>
      <c r="CC273" s="501"/>
      <c r="CD273" s="501"/>
      <c r="CE273" s="501"/>
      <c r="CF273" s="501"/>
      <c r="CG273" s="501"/>
      <c r="CH273" s="501"/>
      <c r="CI273" s="501"/>
      <c r="CJ273" s="501"/>
      <c r="CK273" s="501"/>
      <c r="CL273" s="501"/>
      <c r="CM273" s="501"/>
      <c r="CN273" s="501"/>
      <c r="CO273" s="501"/>
      <c r="CP273" s="501"/>
      <c r="CQ273" s="501"/>
      <c r="CR273" s="501"/>
      <c r="CS273" s="501"/>
      <c r="CT273" s="501"/>
      <c r="CU273" s="501"/>
      <c r="CV273" s="501"/>
      <c r="CW273" s="501"/>
      <c r="CX273" s="501"/>
      <c r="CY273" s="501"/>
      <c r="CZ273" s="501"/>
      <c r="DA273" s="501"/>
      <c r="DB273" s="501"/>
      <c r="DC273" s="501"/>
      <c r="DD273" s="501"/>
      <c r="DE273" s="501"/>
      <c r="DF273" s="501"/>
      <c r="DG273" s="501"/>
      <c r="DH273" s="501"/>
      <c r="DI273" s="501"/>
      <c r="DJ273" s="501"/>
      <c r="DK273" s="501"/>
      <c r="DL273" s="501"/>
      <c r="DM273" s="501"/>
      <c r="DN273" s="501"/>
      <c r="DO273" s="501"/>
      <c r="DP273" s="501"/>
      <c r="DQ273" s="501"/>
      <c r="DR273" s="501"/>
      <c r="DS273" s="501"/>
      <c r="DT273" s="501"/>
      <c r="DU273" s="501"/>
      <c r="DV273" s="501"/>
      <c r="DW273" s="501"/>
      <c r="DX273" s="501"/>
      <c r="DY273" s="501"/>
      <c r="DZ273" s="501"/>
      <c r="EA273" s="501"/>
      <c r="EB273" s="501"/>
      <c r="EC273" s="501"/>
      <c r="ED273" s="501"/>
      <c r="EE273" s="501"/>
      <c r="EF273" s="501"/>
      <c r="EG273" s="501"/>
      <c r="EH273" s="501"/>
      <c r="EI273" s="501"/>
      <c r="EJ273" s="501"/>
      <c r="EK273" s="501"/>
      <c r="EL273" s="501"/>
      <c r="EM273" s="501"/>
      <c r="EN273" s="501"/>
      <c r="EO273" s="501"/>
      <c r="EP273" s="501"/>
      <c r="EQ273" s="501"/>
      <c r="ER273" s="501"/>
      <c r="ES273" s="501"/>
      <c r="ET273" s="501"/>
      <c r="EU273" s="501"/>
      <c r="EV273" s="501"/>
      <c r="EW273" s="501"/>
      <c r="EX273" s="501"/>
      <c r="EY273" s="501"/>
      <c r="EZ273" s="501"/>
      <c r="FA273" s="501"/>
      <c r="FB273" s="501"/>
      <c r="FC273" s="501"/>
      <c r="FD273" s="501"/>
      <c r="FE273" s="501"/>
      <c r="FF273" s="501"/>
      <c r="FG273" s="501"/>
      <c r="FH273" s="501"/>
      <c r="FI273" s="501"/>
    </row>
    <row r="274" spans="1:165" ht="25.9" customHeight="1" x14ac:dyDescent="0.35">
      <c r="A274" s="501"/>
      <c r="B274" s="501"/>
      <c r="C274" s="279"/>
      <c r="D274" s="543"/>
      <c r="E274" s="503"/>
      <c r="F274" s="501"/>
      <c r="G274" s="501"/>
      <c r="H274" s="501"/>
      <c r="I274" s="503"/>
      <c r="J274" s="503"/>
      <c r="K274" s="503"/>
      <c r="L274" s="503"/>
      <c r="M274" s="503"/>
      <c r="N274" s="503"/>
      <c r="O274" s="501"/>
      <c r="P274" s="501"/>
      <c r="Q274" s="501"/>
      <c r="R274" s="501"/>
      <c r="S274" s="501"/>
      <c r="T274" s="504"/>
      <c r="U274" s="504"/>
      <c r="V274" s="501"/>
      <c r="W274" s="501"/>
      <c r="X274" s="501"/>
      <c r="Y274" s="501"/>
      <c r="Z274" s="501"/>
      <c r="AA274" s="501"/>
      <c r="AB274" s="501"/>
      <c r="AC274" s="501"/>
      <c r="AD274" s="501"/>
      <c r="AE274" s="501"/>
      <c r="AF274" s="501"/>
      <c r="AG274" s="501"/>
      <c r="AH274" s="501"/>
      <c r="AI274" s="501"/>
      <c r="AJ274" s="501"/>
      <c r="AK274" s="501"/>
      <c r="AL274" s="501"/>
      <c r="AM274" s="501"/>
      <c r="AN274" s="501"/>
      <c r="AO274" s="501"/>
      <c r="AP274" s="501"/>
      <c r="AQ274" s="501"/>
      <c r="AR274" s="501"/>
      <c r="AS274" s="501"/>
      <c r="AT274" s="501"/>
      <c r="AU274" s="501"/>
      <c r="AV274" s="501"/>
      <c r="AW274" s="501"/>
      <c r="AX274" s="501"/>
      <c r="AY274" s="501"/>
      <c r="AZ274" s="501"/>
      <c r="BA274" s="501"/>
      <c r="BB274" s="501"/>
      <c r="BC274" s="501"/>
      <c r="BD274" s="501"/>
      <c r="BE274" s="501"/>
      <c r="BF274" s="501"/>
      <c r="BG274" s="501"/>
      <c r="BH274" s="501"/>
      <c r="BI274" s="501"/>
      <c r="BJ274" s="501"/>
      <c r="BK274" s="501"/>
      <c r="BL274" s="501"/>
      <c r="BM274" s="501"/>
      <c r="BN274" s="501"/>
      <c r="BO274" s="501"/>
      <c r="BP274" s="501"/>
      <c r="BQ274" s="501"/>
      <c r="BR274" s="501"/>
      <c r="BS274" s="501"/>
      <c r="BT274" s="501"/>
      <c r="BU274" s="501"/>
      <c r="BV274" s="501"/>
      <c r="BW274" s="501"/>
      <c r="BX274" s="501"/>
      <c r="BY274" s="501"/>
      <c r="BZ274" s="501"/>
      <c r="CA274" s="501"/>
      <c r="CB274" s="501"/>
      <c r="CC274" s="501"/>
      <c r="CD274" s="501"/>
      <c r="CE274" s="501"/>
      <c r="CF274" s="501"/>
      <c r="CG274" s="501"/>
      <c r="CH274" s="501"/>
      <c r="CI274" s="501"/>
      <c r="CJ274" s="501"/>
      <c r="CK274" s="501"/>
      <c r="CL274" s="501"/>
      <c r="CM274" s="501"/>
      <c r="CN274" s="501"/>
      <c r="CO274" s="501"/>
      <c r="CP274" s="501"/>
      <c r="CQ274" s="501"/>
      <c r="CR274" s="501"/>
      <c r="CS274" s="501"/>
      <c r="CT274" s="501"/>
      <c r="CU274" s="501"/>
      <c r="CV274" s="501"/>
      <c r="CW274" s="501"/>
      <c r="CX274" s="501"/>
      <c r="CY274" s="501"/>
      <c r="CZ274" s="501"/>
      <c r="DA274" s="501"/>
      <c r="DB274" s="501"/>
      <c r="DC274" s="501"/>
      <c r="DD274" s="501"/>
      <c r="DE274" s="501"/>
      <c r="DF274" s="501"/>
      <c r="DG274" s="501"/>
      <c r="DH274" s="501"/>
      <c r="DI274" s="501"/>
      <c r="DJ274" s="501"/>
      <c r="DK274" s="501"/>
      <c r="DL274" s="501"/>
      <c r="DM274" s="501"/>
      <c r="DN274" s="501"/>
      <c r="DO274" s="501"/>
      <c r="DP274" s="501"/>
      <c r="DQ274" s="501"/>
      <c r="DR274" s="501"/>
      <c r="DS274" s="501"/>
      <c r="DT274" s="501"/>
      <c r="DU274" s="501"/>
      <c r="DV274" s="501"/>
      <c r="DW274" s="501"/>
      <c r="DX274" s="501"/>
      <c r="DY274" s="501"/>
      <c r="DZ274" s="501"/>
      <c r="EA274" s="501"/>
      <c r="EB274" s="501"/>
      <c r="EC274" s="501"/>
      <c r="ED274" s="501"/>
      <c r="EE274" s="501"/>
      <c r="EF274" s="501"/>
      <c r="EG274" s="501"/>
      <c r="EH274" s="501"/>
      <c r="EI274" s="501"/>
      <c r="EJ274" s="501"/>
      <c r="EK274" s="501"/>
      <c r="EL274" s="501"/>
      <c r="EM274" s="501"/>
      <c r="EN274" s="501"/>
      <c r="EO274" s="501"/>
      <c r="EP274" s="501"/>
      <c r="EQ274" s="501"/>
      <c r="ER274" s="501"/>
      <c r="ES274" s="501"/>
      <c r="ET274" s="501"/>
      <c r="EU274" s="501"/>
      <c r="EV274" s="501"/>
      <c r="EW274" s="501"/>
      <c r="EX274" s="501"/>
      <c r="EY274" s="501"/>
      <c r="EZ274" s="501"/>
      <c r="FA274" s="501"/>
      <c r="FB274" s="501"/>
      <c r="FC274" s="501"/>
      <c r="FD274" s="501"/>
      <c r="FE274" s="501"/>
      <c r="FF274" s="501"/>
      <c r="FG274" s="501"/>
      <c r="FH274" s="501"/>
      <c r="FI274" s="501"/>
    </row>
    <row r="275" spans="1:165" ht="25.9" customHeight="1" x14ac:dyDescent="0.35">
      <c r="A275" s="501"/>
      <c r="B275" s="501"/>
      <c r="C275" s="279"/>
      <c r="D275" s="543"/>
      <c r="E275" s="503"/>
      <c r="F275" s="501"/>
      <c r="G275" s="501"/>
      <c r="H275" s="501"/>
      <c r="I275" s="503"/>
      <c r="J275" s="503"/>
      <c r="K275" s="503"/>
      <c r="L275" s="503"/>
      <c r="M275" s="503"/>
      <c r="N275" s="503"/>
      <c r="O275" s="501"/>
      <c r="P275" s="501"/>
      <c r="Q275" s="501"/>
      <c r="R275" s="501"/>
      <c r="S275" s="501"/>
      <c r="T275" s="504"/>
      <c r="U275" s="504"/>
      <c r="V275" s="501"/>
      <c r="W275" s="501"/>
      <c r="X275" s="501"/>
      <c r="Y275" s="501"/>
      <c r="Z275" s="501"/>
      <c r="AA275" s="501"/>
      <c r="AB275" s="501"/>
      <c r="AC275" s="501"/>
      <c r="AD275" s="501"/>
      <c r="AE275" s="501"/>
      <c r="AF275" s="501"/>
      <c r="AG275" s="501"/>
      <c r="AH275" s="501"/>
      <c r="AI275" s="501"/>
      <c r="AJ275" s="501"/>
      <c r="AK275" s="501"/>
      <c r="AL275" s="501"/>
      <c r="AM275" s="501"/>
      <c r="AN275" s="501"/>
      <c r="AO275" s="501"/>
      <c r="AP275" s="501"/>
      <c r="AQ275" s="501"/>
      <c r="AR275" s="501"/>
      <c r="AS275" s="501"/>
      <c r="AT275" s="501"/>
      <c r="AU275" s="501"/>
      <c r="AV275" s="501"/>
      <c r="AW275" s="501"/>
      <c r="AX275" s="501"/>
      <c r="AY275" s="501"/>
      <c r="AZ275" s="501"/>
      <c r="BA275" s="501"/>
      <c r="BB275" s="501"/>
      <c r="BC275" s="501"/>
      <c r="BD275" s="501"/>
      <c r="BE275" s="501"/>
      <c r="BF275" s="501"/>
      <c r="BG275" s="501"/>
      <c r="BH275" s="501"/>
      <c r="BI275" s="501"/>
      <c r="BJ275" s="501"/>
      <c r="BK275" s="501"/>
      <c r="BL275" s="501"/>
      <c r="BM275" s="501"/>
      <c r="BN275" s="501"/>
      <c r="BO275" s="501"/>
      <c r="BP275" s="501"/>
      <c r="BQ275" s="501"/>
      <c r="BR275" s="501"/>
      <c r="BS275" s="501"/>
      <c r="BT275" s="501"/>
      <c r="BU275" s="501"/>
      <c r="BV275" s="501"/>
      <c r="BW275" s="501"/>
      <c r="BX275" s="501"/>
      <c r="BY275" s="501"/>
      <c r="BZ275" s="501"/>
      <c r="CA275" s="501"/>
      <c r="CB275" s="501"/>
      <c r="CC275" s="501"/>
      <c r="CD275" s="501"/>
      <c r="CE275" s="501"/>
      <c r="CF275" s="501"/>
      <c r="CG275" s="501"/>
      <c r="CH275" s="501"/>
      <c r="CI275" s="501"/>
      <c r="CJ275" s="501"/>
      <c r="CK275" s="501"/>
      <c r="CL275" s="501"/>
      <c r="CM275" s="501"/>
      <c r="CN275" s="501"/>
      <c r="CO275" s="501"/>
      <c r="CP275" s="501"/>
      <c r="CQ275" s="501"/>
      <c r="CR275" s="501"/>
      <c r="CS275" s="501"/>
      <c r="CT275" s="501"/>
      <c r="CU275" s="501"/>
      <c r="CV275" s="501"/>
      <c r="CW275" s="501"/>
      <c r="CX275" s="501"/>
      <c r="CY275" s="501"/>
      <c r="CZ275" s="501"/>
      <c r="DA275" s="501"/>
      <c r="DB275" s="501"/>
      <c r="DC275" s="501"/>
      <c r="DD275" s="501"/>
      <c r="DE275" s="501"/>
      <c r="DF275" s="501"/>
      <c r="DG275" s="501"/>
      <c r="DH275" s="501"/>
      <c r="DI275" s="501"/>
      <c r="DJ275" s="501"/>
      <c r="DK275" s="501"/>
      <c r="DL275" s="501"/>
      <c r="DM275" s="501"/>
      <c r="DN275" s="501"/>
      <c r="DO275" s="501"/>
      <c r="DP275" s="501"/>
      <c r="DQ275" s="501"/>
      <c r="DR275" s="501"/>
      <c r="DS275" s="501"/>
      <c r="DT275" s="501"/>
      <c r="DU275" s="501"/>
      <c r="DV275" s="501"/>
      <c r="DW275" s="501"/>
      <c r="DX275" s="501"/>
      <c r="DY275" s="501"/>
      <c r="DZ275" s="501"/>
      <c r="EA275" s="501"/>
      <c r="EB275" s="501"/>
      <c r="EC275" s="501"/>
      <c r="ED275" s="501"/>
      <c r="EE275" s="501"/>
      <c r="EF275" s="501"/>
      <c r="EG275" s="501"/>
      <c r="EH275" s="501"/>
      <c r="EI275" s="501"/>
      <c r="EJ275" s="501"/>
      <c r="EK275" s="501"/>
      <c r="EL275" s="501"/>
      <c r="EM275" s="501"/>
      <c r="EN275" s="501"/>
      <c r="EO275" s="501"/>
      <c r="EP275" s="501"/>
      <c r="EQ275" s="501"/>
      <c r="ER275" s="501"/>
      <c r="ES275" s="501"/>
      <c r="ET275" s="501"/>
      <c r="EU275" s="501"/>
      <c r="EV275" s="501"/>
      <c r="EW275" s="501"/>
      <c r="EX275" s="501"/>
      <c r="EY275" s="501"/>
      <c r="EZ275" s="501"/>
      <c r="FA275" s="501"/>
      <c r="FB275" s="501"/>
      <c r="FC275" s="501"/>
      <c r="FD275" s="501"/>
      <c r="FE275" s="501"/>
      <c r="FF275" s="501"/>
      <c r="FG275" s="501"/>
      <c r="FH275" s="501"/>
      <c r="FI275" s="501"/>
    </row>
    <row r="276" spans="1:165" ht="25.9" customHeight="1" x14ac:dyDescent="0.35">
      <c r="A276" s="501"/>
      <c r="B276" s="501"/>
      <c r="C276" s="279"/>
      <c r="D276" s="543"/>
      <c r="E276" s="503"/>
      <c r="F276" s="501"/>
      <c r="G276" s="501"/>
      <c r="H276" s="501"/>
      <c r="I276" s="503"/>
      <c r="J276" s="503"/>
      <c r="K276" s="503"/>
      <c r="L276" s="503"/>
      <c r="M276" s="503"/>
      <c r="N276" s="503"/>
      <c r="O276" s="501"/>
      <c r="P276" s="501"/>
      <c r="Q276" s="501"/>
      <c r="R276" s="501"/>
      <c r="S276" s="501"/>
      <c r="T276" s="504"/>
      <c r="U276" s="504"/>
      <c r="V276" s="501"/>
      <c r="W276" s="501"/>
      <c r="X276" s="501"/>
      <c r="Y276" s="501"/>
      <c r="Z276" s="501"/>
      <c r="AA276" s="501"/>
      <c r="AB276" s="501"/>
      <c r="AC276" s="501"/>
      <c r="AD276" s="501"/>
      <c r="AE276" s="501"/>
      <c r="AF276" s="501"/>
      <c r="AG276" s="501"/>
      <c r="AH276" s="501"/>
      <c r="AI276" s="501"/>
      <c r="AJ276" s="501"/>
      <c r="AK276" s="501"/>
      <c r="AL276" s="501"/>
      <c r="AM276" s="501"/>
      <c r="AN276" s="501"/>
      <c r="AO276" s="501"/>
      <c r="AP276" s="501"/>
      <c r="AQ276" s="501"/>
      <c r="AR276" s="501"/>
      <c r="AS276" s="501"/>
      <c r="AT276" s="501"/>
      <c r="AU276" s="501"/>
      <c r="AV276" s="501"/>
      <c r="AW276" s="501"/>
      <c r="AX276" s="501"/>
      <c r="AY276" s="501"/>
      <c r="AZ276" s="501"/>
      <c r="BA276" s="501"/>
      <c r="BB276" s="501"/>
      <c r="BC276" s="501"/>
      <c r="BD276" s="501"/>
      <c r="BE276" s="501"/>
      <c r="BF276" s="501"/>
      <c r="BG276" s="501"/>
      <c r="BH276" s="501"/>
      <c r="BI276" s="501"/>
      <c r="BJ276" s="501"/>
      <c r="BK276" s="501"/>
      <c r="BL276" s="501"/>
      <c r="BM276" s="501"/>
      <c r="BN276" s="501"/>
      <c r="BO276" s="501"/>
      <c r="BP276" s="501"/>
      <c r="BQ276" s="501"/>
      <c r="BR276" s="501"/>
      <c r="BS276" s="501"/>
      <c r="BT276" s="501"/>
      <c r="BU276" s="501"/>
      <c r="BV276" s="501"/>
      <c r="BW276" s="501"/>
      <c r="BX276" s="501"/>
      <c r="BY276" s="501"/>
      <c r="BZ276" s="501"/>
      <c r="CA276" s="501"/>
      <c r="CB276" s="501"/>
      <c r="CC276" s="501"/>
      <c r="CD276" s="501"/>
      <c r="CE276" s="501"/>
      <c r="CF276" s="501"/>
      <c r="CG276" s="501"/>
      <c r="CH276" s="501"/>
      <c r="CI276" s="501"/>
      <c r="CJ276" s="501"/>
      <c r="CK276" s="501"/>
      <c r="CL276" s="501"/>
      <c r="CM276" s="501"/>
      <c r="CN276" s="501"/>
      <c r="CO276" s="501"/>
      <c r="CP276" s="501"/>
      <c r="CQ276" s="501"/>
      <c r="CR276" s="501"/>
      <c r="CS276" s="501"/>
      <c r="CT276" s="501"/>
      <c r="CU276" s="501"/>
      <c r="CV276" s="501"/>
      <c r="CW276" s="501"/>
      <c r="CX276" s="501"/>
      <c r="CY276" s="501"/>
      <c r="CZ276" s="501"/>
      <c r="DA276" s="501"/>
      <c r="DB276" s="501"/>
      <c r="DC276" s="501"/>
      <c r="DD276" s="501"/>
      <c r="DE276" s="501"/>
      <c r="DF276" s="501"/>
      <c r="DG276" s="501"/>
      <c r="DH276" s="501"/>
      <c r="DI276" s="501"/>
      <c r="DJ276" s="501"/>
      <c r="DK276" s="501"/>
      <c r="DL276" s="501"/>
      <c r="DM276" s="501"/>
      <c r="DN276" s="501"/>
      <c r="DO276" s="501"/>
      <c r="DP276" s="501"/>
      <c r="DQ276" s="501"/>
      <c r="DR276" s="501"/>
      <c r="DS276" s="501"/>
      <c r="DT276" s="501"/>
      <c r="DU276" s="501"/>
      <c r="DV276" s="501"/>
      <c r="DW276" s="501"/>
      <c r="DX276" s="501"/>
      <c r="DY276" s="501"/>
      <c r="DZ276" s="501"/>
      <c r="EA276" s="501"/>
      <c r="EB276" s="501"/>
      <c r="EC276" s="501"/>
      <c r="ED276" s="501"/>
      <c r="EE276" s="501"/>
      <c r="EF276" s="501"/>
      <c r="EG276" s="501"/>
      <c r="EH276" s="501"/>
      <c r="EI276" s="501"/>
      <c r="EJ276" s="501"/>
      <c r="EK276" s="501"/>
      <c r="EL276" s="501"/>
      <c r="EM276" s="501"/>
      <c r="EN276" s="501"/>
      <c r="EO276" s="501"/>
      <c r="EP276" s="501"/>
      <c r="EQ276" s="501"/>
      <c r="ER276" s="501"/>
      <c r="ES276" s="501"/>
      <c r="ET276" s="501"/>
      <c r="EU276" s="501"/>
      <c r="EV276" s="501"/>
      <c r="EW276" s="501"/>
      <c r="EX276" s="501"/>
      <c r="EY276" s="501"/>
      <c r="EZ276" s="501"/>
      <c r="FA276" s="501"/>
      <c r="FB276" s="501"/>
      <c r="FC276" s="501"/>
      <c r="FD276" s="501"/>
      <c r="FE276" s="501"/>
      <c r="FF276" s="501"/>
      <c r="FG276" s="501"/>
      <c r="FH276" s="501"/>
      <c r="FI276" s="501"/>
    </row>
    <row r="277" spans="1:165" ht="25.9" customHeight="1" x14ac:dyDescent="0.35">
      <c r="A277" s="501"/>
      <c r="B277" s="501"/>
      <c r="C277" s="279"/>
      <c r="D277" s="543"/>
      <c r="E277" s="503"/>
      <c r="F277" s="501"/>
      <c r="G277" s="501"/>
      <c r="H277" s="501"/>
      <c r="I277" s="503"/>
      <c r="J277" s="503"/>
      <c r="K277" s="503"/>
      <c r="L277" s="503"/>
      <c r="M277" s="503"/>
      <c r="N277" s="503"/>
      <c r="O277" s="501"/>
      <c r="P277" s="501"/>
      <c r="Q277" s="501"/>
      <c r="R277" s="501"/>
      <c r="S277" s="501"/>
      <c r="T277" s="504"/>
      <c r="U277" s="504"/>
      <c r="V277" s="501"/>
      <c r="W277" s="501"/>
      <c r="X277" s="501"/>
      <c r="Y277" s="501"/>
      <c r="Z277" s="501"/>
      <c r="AA277" s="501"/>
      <c r="AB277" s="501"/>
      <c r="AC277" s="501"/>
      <c r="AD277" s="501"/>
      <c r="AE277" s="501"/>
      <c r="AF277" s="501"/>
      <c r="AG277" s="501"/>
      <c r="AH277" s="501"/>
      <c r="AI277" s="501"/>
      <c r="AJ277" s="501"/>
      <c r="AK277" s="501"/>
      <c r="AL277" s="501"/>
      <c r="AM277" s="501"/>
      <c r="AN277" s="501"/>
      <c r="AO277" s="501"/>
      <c r="AP277" s="501"/>
      <c r="AQ277" s="501"/>
      <c r="AR277" s="501"/>
      <c r="AS277" s="501"/>
      <c r="AT277" s="501"/>
      <c r="AU277" s="501"/>
      <c r="AV277" s="501"/>
      <c r="AW277" s="501"/>
      <c r="AX277" s="501"/>
      <c r="AY277" s="501"/>
      <c r="AZ277" s="501"/>
      <c r="BA277" s="501"/>
      <c r="BB277" s="501"/>
      <c r="BC277" s="501"/>
      <c r="BD277" s="501"/>
      <c r="BE277" s="501"/>
      <c r="BF277" s="501"/>
      <c r="BG277" s="501"/>
      <c r="BH277" s="501"/>
      <c r="BI277" s="501"/>
      <c r="BJ277" s="501"/>
      <c r="BK277" s="501"/>
      <c r="BL277" s="501"/>
      <c r="BM277" s="501"/>
      <c r="BN277" s="501"/>
      <c r="BO277" s="501"/>
      <c r="BP277" s="501"/>
      <c r="BQ277" s="501"/>
      <c r="BR277" s="501"/>
      <c r="BS277" s="501"/>
      <c r="BT277" s="501"/>
      <c r="BU277" s="501"/>
      <c r="BV277" s="501"/>
      <c r="BW277" s="501"/>
      <c r="BX277" s="501"/>
      <c r="BY277" s="501"/>
      <c r="BZ277" s="501"/>
      <c r="CA277" s="501"/>
      <c r="CB277" s="501"/>
      <c r="CC277" s="501"/>
      <c r="CD277" s="501"/>
      <c r="CE277" s="501"/>
      <c r="CF277" s="501"/>
      <c r="CG277" s="501"/>
      <c r="CH277" s="501"/>
      <c r="CI277" s="501"/>
      <c r="CJ277" s="501"/>
      <c r="CK277" s="501"/>
      <c r="CL277" s="501"/>
      <c r="CM277" s="501"/>
      <c r="CN277" s="501"/>
      <c r="CO277" s="501"/>
      <c r="CP277" s="501"/>
      <c r="CQ277" s="501"/>
      <c r="CR277" s="501"/>
      <c r="CS277" s="501"/>
      <c r="CT277" s="501"/>
      <c r="CU277" s="501"/>
      <c r="CV277" s="501"/>
      <c r="CW277" s="501"/>
      <c r="CX277" s="501"/>
      <c r="CY277" s="501"/>
      <c r="CZ277" s="501"/>
      <c r="DA277" s="501"/>
      <c r="DB277" s="501"/>
      <c r="DC277" s="501"/>
      <c r="DD277" s="501"/>
      <c r="DE277" s="501"/>
      <c r="DF277" s="501"/>
      <c r="DG277" s="501"/>
      <c r="DH277" s="501"/>
      <c r="DI277" s="501"/>
      <c r="DJ277" s="501"/>
      <c r="DK277" s="501"/>
      <c r="DL277" s="501"/>
      <c r="DM277" s="501"/>
      <c r="DN277" s="501"/>
      <c r="DO277" s="501"/>
      <c r="DP277" s="501"/>
      <c r="DQ277" s="501"/>
      <c r="DR277" s="501"/>
      <c r="DS277" s="501"/>
      <c r="DT277" s="501"/>
      <c r="DU277" s="501"/>
      <c r="DV277" s="501"/>
      <c r="DW277" s="501"/>
      <c r="DX277" s="501"/>
      <c r="DY277" s="501"/>
      <c r="DZ277" s="501"/>
      <c r="EA277" s="501"/>
      <c r="EB277" s="501"/>
      <c r="EC277" s="501"/>
      <c r="ED277" s="501"/>
      <c r="EE277" s="501"/>
      <c r="EF277" s="501"/>
      <c r="EG277" s="501"/>
      <c r="EH277" s="501"/>
      <c r="EI277" s="501"/>
      <c r="EJ277" s="501"/>
      <c r="EK277" s="501"/>
      <c r="EL277" s="501"/>
      <c r="EM277" s="501"/>
      <c r="EN277" s="501"/>
      <c r="EO277" s="501"/>
      <c r="EP277" s="501"/>
      <c r="EQ277" s="501"/>
      <c r="ER277" s="501"/>
      <c r="ES277" s="501"/>
      <c r="ET277" s="501"/>
      <c r="EU277" s="501"/>
      <c r="EV277" s="501"/>
      <c r="EW277" s="501"/>
      <c r="EX277" s="501"/>
      <c r="EY277" s="501"/>
      <c r="EZ277" s="501"/>
      <c r="FA277" s="501"/>
      <c r="FB277" s="501"/>
      <c r="FC277" s="501"/>
      <c r="FD277" s="501"/>
      <c r="FE277" s="501"/>
      <c r="FF277" s="501"/>
      <c r="FG277" s="501"/>
      <c r="FH277" s="501"/>
      <c r="FI277" s="501"/>
    </row>
    <row r="278" spans="1:165" ht="25.9" customHeight="1" x14ac:dyDescent="0.35">
      <c r="A278" s="501"/>
      <c r="B278" s="501"/>
      <c r="C278" s="279"/>
      <c r="D278" s="543"/>
      <c r="E278" s="503"/>
      <c r="F278" s="501"/>
      <c r="G278" s="501"/>
      <c r="H278" s="501"/>
      <c r="I278" s="503"/>
      <c r="J278" s="503"/>
      <c r="K278" s="503"/>
      <c r="L278" s="503"/>
      <c r="M278" s="503"/>
      <c r="N278" s="503"/>
      <c r="O278" s="501"/>
      <c r="P278" s="501"/>
      <c r="Q278" s="501"/>
      <c r="R278" s="501"/>
      <c r="S278" s="501"/>
      <c r="T278" s="504"/>
      <c r="U278" s="504"/>
      <c r="V278" s="501"/>
      <c r="W278" s="501"/>
      <c r="X278" s="501"/>
      <c r="Y278" s="501"/>
      <c r="Z278" s="501"/>
      <c r="AA278" s="501"/>
      <c r="AB278" s="501"/>
      <c r="AC278" s="501"/>
      <c r="AD278" s="501"/>
      <c r="AE278" s="501"/>
      <c r="AF278" s="501"/>
      <c r="AG278" s="501"/>
      <c r="AH278" s="501"/>
      <c r="AI278" s="501"/>
      <c r="AJ278" s="501"/>
      <c r="AK278" s="501"/>
      <c r="AL278" s="501"/>
      <c r="AM278" s="501"/>
      <c r="AN278" s="501"/>
      <c r="AO278" s="501"/>
      <c r="AP278" s="501"/>
      <c r="AQ278" s="501"/>
      <c r="AR278" s="501"/>
      <c r="AS278" s="501"/>
      <c r="AT278" s="501"/>
      <c r="AU278" s="501"/>
      <c r="AV278" s="501"/>
      <c r="AW278" s="501"/>
      <c r="AX278" s="501"/>
      <c r="AY278" s="501"/>
      <c r="AZ278" s="501"/>
      <c r="BA278" s="501"/>
      <c r="BB278" s="501"/>
      <c r="BC278" s="501"/>
      <c r="BD278" s="501"/>
      <c r="BE278" s="501"/>
      <c r="BF278" s="501"/>
      <c r="BG278" s="501"/>
      <c r="BH278" s="501"/>
      <c r="BI278" s="501"/>
      <c r="BJ278" s="501"/>
      <c r="BK278" s="501"/>
      <c r="BL278" s="501"/>
      <c r="BM278" s="501"/>
      <c r="BN278" s="501"/>
      <c r="BO278" s="501"/>
      <c r="BP278" s="501"/>
      <c r="BQ278" s="501"/>
      <c r="BR278" s="501"/>
      <c r="BS278" s="501"/>
      <c r="BT278" s="501"/>
      <c r="BU278" s="501"/>
      <c r="BV278" s="501"/>
      <c r="BW278" s="501"/>
      <c r="BX278" s="501"/>
      <c r="BY278" s="501"/>
      <c r="BZ278" s="501"/>
      <c r="CA278" s="501"/>
      <c r="CB278" s="501"/>
      <c r="CC278" s="501"/>
      <c r="CD278" s="501"/>
      <c r="CE278" s="501"/>
      <c r="CF278" s="501"/>
      <c r="CG278" s="501"/>
      <c r="CH278" s="501"/>
      <c r="CI278" s="501"/>
      <c r="CJ278" s="501"/>
      <c r="CK278" s="501"/>
      <c r="CL278" s="501"/>
      <c r="CM278" s="501"/>
      <c r="CN278" s="501"/>
      <c r="CO278" s="501"/>
      <c r="CP278" s="501"/>
      <c r="CQ278" s="501"/>
      <c r="CR278" s="501"/>
      <c r="CS278" s="501"/>
      <c r="CT278" s="501"/>
      <c r="CU278" s="501"/>
      <c r="CV278" s="501"/>
      <c r="CW278" s="501"/>
      <c r="CX278" s="501"/>
      <c r="CY278" s="501"/>
      <c r="CZ278" s="501"/>
      <c r="DA278" s="501"/>
      <c r="DB278" s="501"/>
      <c r="DC278" s="501"/>
      <c r="DD278" s="501"/>
      <c r="DE278" s="501"/>
      <c r="DF278" s="501"/>
      <c r="DG278" s="501"/>
      <c r="DH278" s="501"/>
      <c r="DI278" s="501"/>
      <c r="DJ278" s="501"/>
      <c r="DK278" s="501"/>
      <c r="DL278" s="501"/>
      <c r="DM278" s="501"/>
      <c r="DN278" s="501"/>
      <c r="DO278" s="501"/>
      <c r="DP278" s="501"/>
      <c r="DQ278" s="501"/>
      <c r="DR278" s="501"/>
      <c r="DS278" s="501"/>
      <c r="DT278" s="501"/>
      <c r="DU278" s="501"/>
      <c r="DV278" s="501"/>
      <c r="DW278" s="501"/>
      <c r="DX278" s="501"/>
      <c r="DY278" s="501"/>
      <c r="DZ278" s="501"/>
      <c r="EA278" s="501"/>
      <c r="EB278" s="501"/>
      <c r="EC278" s="501"/>
      <c r="ED278" s="501"/>
      <c r="EE278" s="501"/>
      <c r="EF278" s="501"/>
      <c r="EG278" s="501"/>
      <c r="EH278" s="501"/>
      <c r="EI278" s="501"/>
      <c r="EJ278" s="501"/>
      <c r="EK278" s="501"/>
      <c r="EL278" s="501"/>
      <c r="EM278" s="501"/>
      <c r="EN278" s="501"/>
      <c r="EO278" s="501"/>
      <c r="EP278" s="501"/>
      <c r="EQ278" s="501"/>
      <c r="ER278" s="501"/>
      <c r="ES278" s="501"/>
      <c r="ET278" s="501"/>
      <c r="EU278" s="501"/>
      <c r="EV278" s="501"/>
      <c r="EW278" s="501"/>
      <c r="EX278" s="501"/>
      <c r="EY278" s="501"/>
      <c r="EZ278" s="501"/>
      <c r="FA278" s="501"/>
      <c r="FB278" s="501"/>
      <c r="FC278" s="501"/>
      <c r="FD278" s="501"/>
      <c r="FE278" s="501"/>
      <c r="FF278" s="501"/>
      <c r="FG278" s="501"/>
      <c r="FH278" s="501"/>
      <c r="FI278" s="501"/>
    </row>
    <row r="279" spans="1:165" ht="25.9" customHeight="1" x14ac:dyDescent="0.35">
      <c r="A279" s="501"/>
      <c r="B279" s="501"/>
      <c r="C279" s="279"/>
      <c r="D279" s="543"/>
      <c r="E279" s="503"/>
      <c r="F279" s="501"/>
      <c r="G279" s="501"/>
      <c r="H279" s="501"/>
      <c r="I279" s="503"/>
      <c r="J279" s="503"/>
      <c r="K279" s="503"/>
      <c r="L279" s="503"/>
      <c r="M279" s="503"/>
      <c r="N279" s="503"/>
      <c r="O279" s="501"/>
      <c r="P279" s="501"/>
      <c r="Q279" s="501"/>
      <c r="R279" s="501"/>
      <c r="S279" s="501"/>
      <c r="T279" s="504"/>
      <c r="U279" s="504"/>
      <c r="V279" s="501"/>
      <c r="W279" s="501"/>
      <c r="X279" s="501"/>
      <c r="Y279" s="501"/>
      <c r="Z279" s="501"/>
      <c r="AA279" s="501"/>
      <c r="AB279" s="501"/>
      <c r="AC279" s="501"/>
      <c r="AD279" s="501"/>
      <c r="AE279" s="501"/>
      <c r="AF279" s="501"/>
      <c r="AG279" s="501"/>
      <c r="AH279" s="501"/>
      <c r="AI279" s="501"/>
      <c r="AJ279" s="501"/>
      <c r="AK279" s="501"/>
      <c r="AL279" s="501"/>
      <c r="AM279" s="501"/>
      <c r="AN279" s="501"/>
      <c r="AO279" s="501"/>
      <c r="AP279" s="501"/>
      <c r="AQ279" s="501"/>
      <c r="AR279" s="501"/>
      <c r="AS279" s="501"/>
      <c r="AT279" s="501"/>
      <c r="AU279" s="501"/>
      <c r="AV279" s="501"/>
      <c r="AW279" s="501"/>
      <c r="AX279" s="501"/>
      <c r="AY279" s="501"/>
      <c r="AZ279" s="501"/>
      <c r="BA279" s="501"/>
      <c r="BB279" s="501"/>
      <c r="BC279" s="501"/>
      <c r="BD279" s="501"/>
      <c r="BE279" s="501"/>
      <c r="BF279" s="501"/>
      <c r="BG279" s="501"/>
      <c r="BH279" s="501"/>
      <c r="BI279" s="501"/>
      <c r="BJ279" s="501"/>
      <c r="BK279" s="501"/>
      <c r="BL279" s="501"/>
      <c r="BM279" s="501"/>
      <c r="BN279" s="501"/>
      <c r="BO279" s="501"/>
      <c r="BP279" s="501"/>
      <c r="BQ279" s="501"/>
      <c r="BR279" s="501"/>
      <c r="BS279" s="501"/>
      <c r="BT279" s="501"/>
      <c r="BU279" s="501"/>
      <c r="BV279" s="501"/>
      <c r="BW279" s="501"/>
      <c r="BX279" s="501"/>
      <c r="BY279" s="501"/>
      <c r="BZ279" s="501"/>
      <c r="CA279" s="501"/>
      <c r="CB279" s="501"/>
      <c r="CC279" s="501"/>
      <c r="CD279" s="501"/>
      <c r="CE279" s="501"/>
      <c r="CF279" s="501"/>
      <c r="CG279" s="501"/>
      <c r="CH279" s="501"/>
      <c r="CI279" s="501"/>
      <c r="CJ279" s="501"/>
      <c r="CK279" s="501"/>
      <c r="CL279" s="501"/>
      <c r="CM279" s="501"/>
      <c r="CN279" s="501"/>
      <c r="CO279" s="501"/>
      <c r="CP279" s="501"/>
      <c r="CQ279" s="501"/>
      <c r="CR279" s="501"/>
      <c r="CS279" s="501"/>
      <c r="CT279" s="501"/>
      <c r="CU279" s="501"/>
      <c r="CV279" s="501"/>
      <c r="CW279" s="501"/>
      <c r="CX279" s="501"/>
      <c r="CY279" s="501"/>
      <c r="CZ279" s="501"/>
      <c r="DA279" s="501"/>
      <c r="DB279" s="501"/>
      <c r="DC279" s="501"/>
      <c r="DD279" s="501"/>
      <c r="DE279" s="501"/>
      <c r="DF279" s="501"/>
      <c r="DG279" s="501"/>
      <c r="DH279" s="501"/>
      <c r="DI279" s="501"/>
      <c r="DJ279" s="501"/>
      <c r="DK279" s="501"/>
      <c r="DL279" s="501"/>
      <c r="DM279" s="501"/>
      <c r="DN279" s="501"/>
      <c r="DO279" s="501"/>
      <c r="DP279" s="501"/>
      <c r="DQ279" s="501"/>
      <c r="DR279" s="501"/>
      <c r="DS279" s="501"/>
      <c r="DT279" s="501"/>
      <c r="DU279" s="501"/>
      <c r="DV279" s="501"/>
      <c r="DW279" s="501"/>
      <c r="DX279" s="501"/>
      <c r="DY279" s="501"/>
      <c r="DZ279" s="501"/>
      <c r="EA279" s="501"/>
      <c r="EB279" s="501"/>
      <c r="EC279" s="501"/>
      <c r="ED279" s="501"/>
      <c r="EE279" s="501"/>
      <c r="EF279" s="501"/>
      <c r="EG279" s="501"/>
      <c r="EH279" s="501"/>
      <c r="EI279" s="501"/>
      <c r="EJ279" s="501"/>
      <c r="EK279" s="501"/>
      <c r="EL279" s="501"/>
      <c r="EM279" s="501"/>
      <c r="EN279" s="501"/>
      <c r="EO279" s="501"/>
      <c r="EP279" s="501"/>
      <c r="EQ279" s="501"/>
      <c r="ER279" s="501"/>
      <c r="ES279" s="501"/>
      <c r="ET279" s="501"/>
      <c r="EU279" s="501"/>
      <c r="EV279" s="501"/>
      <c r="EW279" s="501"/>
      <c r="EX279" s="501"/>
      <c r="EY279" s="501"/>
      <c r="EZ279" s="501"/>
      <c r="FA279" s="501"/>
      <c r="FB279" s="501"/>
      <c r="FC279" s="501"/>
      <c r="FD279" s="501"/>
      <c r="FE279" s="501"/>
      <c r="FF279" s="501"/>
      <c r="FG279" s="501"/>
      <c r="FH279" s="501"/>
      <c r="FI279" s="501"/>
    </row>
    <row r="280" spans="1:165" ht="25.9" customHeight="1" x14ac:dyDescent="0.35">
      <c r="A280" s="501"/>
      <c r="B280" s="501"/>
      <c r="C280" s="279"/>
      <c r="D280" s="543"/>
      <c r="E280" s="503"/>
      <c r="F280" s="501"/>
      <c r="G280" s="501"/>
      <c r="H280" s="501"/>
      <c r="I280" s="503"/>
      <c r="J280" s="503"/>
      <c r="K280" s="503"/>
      <c r="L280" s="503"/>
      <c r="M280" s="503"/>
      <c r="N280" s="503"/>
      <c r="O280" s="501"/>
      <c r="P280" s="501"/>
      <c r="Q280" s="501"/>
      <c r="R280" s="501"/>
      <c r="S280" s="501"/>
      <c r="T280" s="504"/>
      <c r="U280" s="504"/>
      <c r="V280" s="501"/>
      <c r="W280" s="501"/>
      <c r="X280" s="501"/>
      <c r="Y280" s="501"/>
      <c r="Z280" s="501"/>
      <c r="AA280" s="501"/>
      <c r="AB280" s="501"/>
      <c r="AC280" s="501"/>
      <c r="AD280" s="501"/>
      <c r="AE280" s="501"/>
      <c r="AF280" s="501"/>
      <c r="AG280" s="501"/>
      <c r="AH280" s="501"/>
      <c r="AI280" s="501"/>
      <c r="AJ280" s="501"/>
      <c r="AK280" s="501"/>
      <c r="AL280" s="501"/>
      <c r="AM280" s="501"/>
      <c r="AN280" s="501"/>
      <c r="AO280" s="501"/>
      <c r="AP280" s="501"/>
      <c r="AQ280" s="501"/>
      <c r="AR280" s="501"/>
      <c r="AS280" s="501"/>
      <c r="AT280" s="501"/>
      <c r="AU280" s="501"/>
      <c r="AV280" s="501"/>
      <c r="AW280" s="501"/>
      <c r="AX280" s="501"/>
      <c r="AY280" s="501"/>
      <c r="AZ280" s="501"/>
      <c r="BA280" s="501"/>
      <c r="BB280" s="501"/>
      <c r="BC280" s="501"/>
      <c r="BD280" s="501"/>
      <c r="BE280" s="501"/>
      <c r="BF280" s="501"/>
      <c r="BG280" s="501"/>
      <c r="BH280" s="501"/>
      <c r="BI280" s="501"/>
      <c r="BJ280" s="501"/>
      <c r="BK280" s="501"/>
      <c r="BL280" s="501"/>
      <c r="BM280" s="501"/>
      <c r="BN280" s="501"/>
      <c r="BO280" s="501"/>
      <c r="BP280" s="501"/>
      <c r="BQ280" s="501"/>
      <c r="BR280" s="501"/>
      <c r="BS280" s="501"/>
      <c r="BT280" s="501"/>
      <c r="BU280" s="501"/>
      <c r="BV280" s="501"/>
      <c r="BW280" s="501"/>
      <c r="BX280" s="501"/>
      <c r="BY280" s="501"/>
      <c r="BZ280" s="501"/>
      <c r="CA280" s="501"/>
      <c r="CB280" s="501"/>
      <c r="CC280" s="501"/>
      <c r="CD280" s="501"/>
      <c r="CE280" s="501"/>
      <c r="CF280" s="501"/>
      <c r="CG280" s="501"/>
      <c r="CH280" s="501"/>
      <c r="CI280" s="501"/>
      <c r="CJ280" s="501"/>
      <c r="CK280" s="501"/>
      <c r="CL280" s="501"/>
      <c r="CM280" s="501"/>
      <c r="CN280" s="501"/>
      <c r="CO280" s="501"/>
      <c r="CP280" s="501"/>
      <c r="CQ280" s="501"/>
      <c r="CR280" s="501"/>
      <c r="CS280" s="501"/>
      <c r="CT280" s="501"/>
      <c r="CU280" s="501"/>
      <c r="CV280" s="501"/>
      <c r="CW280" s="501"/>
      <c r="CX280" s="501"/>
      <c r="CY280" s="501"/>
      <c r="CZ280" s="501"/>
      <c r="DA280" s="501"/>
      <c r="DB280" s="501"/>
      <c r="DC280" s="501"/>
      <c r="DD280" s="501"/>
      <c r="DE280" s="501"/>
      <c r="DF280" s="501"/>
      <c r="DG280" s="501"/>
      <c r="DH280" s="501"/>
      <c r="DI280" s="501"/>
      <c r="DJ280" s="501"/>
      <c r="DK280" s="501"/>
      <c r="DL280" s="501"/>
      <c r="DM280" s="501"/>
      <c r="DN280" s="501"/>
      <c r="DO280" s="501"/>
      <c r="DP280" s="501"/>
      <c r="DQ280" s="501"/>
      <c r="DR280" s="501"/>
      <c r="DS280" s="501"/>
      <c r="DT280" s="501"/>
      <c r="DU280" s="501"/>
      <c r="DV280" s="501"/>
      <c r="DW280" s="501"/>
      <c r="DX280" s="501"/>
      <c r="DY280" s="501"/>
      <c r="DZ280" s="501"/>
      <c r="EA280" s="501"/>
      <c r="EB280" s="501"/>
      <c r="EC280" s="501"/>
      <c r="ED280" s="501"/>
      <c r="EE280" s="501"/>
      <c r="EF280" s="501"/>
      <c r="EG280" s="501"/>
      <c r="EH280" s="501"/>
      <c r="EI280" s="501"/>
      <c r="EJ280" s="501"/>
      <c r="EK280" s="501"/>
      <c r="EL280" s="501"/>
      <c r="EM280" s="501"/>
      <c r="EN280" s="501"/>
      <c r="EO280" s="501"/>
      <c r="EP280" s="501"/>
      <c r="EQ280" s="501"/>
      <c r="ER280" s="501"/>
      <c r="ES280" s="501"/>
      <c r="ET280" s="501"/>
      <c r="EU280" s="501"/>
      <c r="EV280" s="501"/>
      <c r="EW280" s="501"/>
      <c r="EX280" s="501"/>
      <c r="EY280" s="501"/>
      <c r="EZ280" s="501"/>
      <c r="FA280" s="501"/>
      <c r="FB280" s="501"/>
      <c r="FC280" s="501"/>
      <c r="FD280" s="501"/>
      <c r="FE280" s="501"/>
      <c r="FF280" s="501"/>
      <c r="FG280" s="501"/>
      <c r="FH280" s="501"/>
      <c r="FI280" s="501"/>
    </row>
    <row r="281" spans="1:165" ht="25.9" customHeight="1" x14ac:dyDescent="0.35">
      <c r="A281" s="501"/>
      <c r="B281" s="501"/>
      <c r="C281" s="279"/>
      <c r="D281" s="543"/>
      <c r="E281" s="503"/>
      <c r="F281" s="501"/>
      <c r="G281" s="501"/>
      <c r="H281" s="501"/>
      <c r="I281" s="503"/>
      <c r="J281" s="503"/>
      <c r="K281" s="503"/>
      <c r="L281" s="503"/>
      <c r="M281" s="503"/>
      <c r="N281" s="503"/>
      <c r="O281" s="501"/>
      <c r="P281" s="501"/>
      <c r="Q281" s="501"/>
      <c r="R281" s="501"/>
      <c r="S281" s="501"/>
      <c r="T281" s="504"/>
      <c r="U281" s="504"/>
      <c r="V281" s="501"/>
      <c r="W281" s="501"/>
      <c r="X281" s="501"/>
      <c r="Y281" s="501"/>
      <c r="Z281" s="501"/>
      <c r="AA281" s="501"/>
      <c r="AB281" s="501"/>
      <c r="AC281" s="501"/>
      <c r="AD281" s="501"/>
      <c r="AE281" s="501"/>
      <c r="AF281" s="501"/>
      <c r="AG281" s="501"/>
      <c r="AH281" s="501"/>
      <c r="AI281" s="501"/>
      <c r="AJ281" s="501"/>
      <c r="AK281" s="501"/>
      <c r="AL281" s="501"/>
      <c r="AM281" s="501"/>
      <c r="AN281" s="501"/>
      <c r="AO281" s="501"/>
      <c r="AP281" s="501"/>
      <c r="AQ281" s="501"/>
      <c r="AR281" s="501"/>
      <c r="AS281" s="501"/>
      <c r="AT281" s="501"/>
      <c r="AU281" s="501"/>
      <c r="AV281" s="501"/>
      <c r="AW281" s="501"/>
      <c r="AX281" s="501"/>
      <c r="AY281" s="501"/>
      <c r="AZ281" s="501"/>
      <c r="BA281" s="501"/>
      <c r="BB281" s="501"/>
      <c r="BC281" s="501"/>
      <c r="BD281" s="501"/>
      <c r="BE281" s="501"/>
      <c r="BF281" s="501"/>
      <c r="BG281" s="501"/>
      <c r="BH281" s="501"/>
      <c r="BI281" s="501"/>
      <c r="BJ281" s="501"/>
      <c r="BK281" s="501"/>
      <c r="BL281" s="501"/>
      <c r="BM281" s="501"/>
      <c r="BN281" s="501"/>
      <c r="BO281" s="501"/>
      <c r="BP281" s="501"/>
      <c r="BQ281" s="501"/>
      <c r="BR281" s="501"/>
      <c r="BS281" s="501"/>
      <c r="BT281" s="501"/>
      <c r="BU281" s="501"/>
      <c r="BV281" s="501"/>
      <c r="BW281" s="501"/>
      <c r="BX281" s="501"/>
      <c r="BY281" s="501"/>
      <c r="BZ281" s="501"/>
      <c r="CA281" s="501"/>
      <c r="CB281" s="501"/>
      <c r="CC281" s="501"/>
      <c r="CD281" s="501"/>
      <c r="CE281" s="501"/>
      <c r="CF281" s="501"/>
      <c r="CG281" s="501"/>
      <c r="CH281" s="501"/>
      <c r="CI281" s="501"/>
      <c r="CJ281" s="501"/>
      <c r="CK281" s="501"/>
      <c r="CL281" s="501"/>
      <c r="CM281" s="501"/>
      <c r="CN281" s="501"/>
      <c r="CO281" s="501"/>
      <c r="CP281" s="501"/>
      <c r="CQ281" s="501"/>
      <c r="CR281" s="501"/>
      <c r="CS281" s="501"/>
      <c r="CT281" s="501"/>
      <c r="CU281" s="501"/>
      <c r="CV281" s="501"/>
      <c r="CW281" s="501"/>
      <c r="CX281" s="501"/>
      <c r="CY281" s="501"/>
      <c r="CZ281" s="501"/>
      <c r="DA281" s="501"/>
      <c r="DB281" s="501"/>
      <c r="DC281" s="501"/>
      <c r="DD281" s="501"/>
      <c r="DE281" s="501"/>
      <c r="DF281" s="501"/>
      <c r="DG281" s="501"/>
      <c r="DH281" s="501"/>
      <c r="DI281" s="501"/>
      <c r="DJ281" s="501"/>
      <c r="DK281" s="501"/>
      <c r="DL281" s="501"/>
      <c r="DM281" s="501"/>
      <c r="DN281" s="501"/>
      <c r="DO281" s="501"/>
      <c r="DP281" s="501"/>
      <c r="DQ281" s="501"/>
      <c r="DR281" s="501"/>
      <c r="DS281" s="501"/>
      <c r="DT281" s="501"/>
      <c r="DU281" s="501"/>
      <c r="DV281" s="501"/>
      <c r="DW281" s="501"/>
      <c r="DX281" s="501"/>
      <c r="DY281" s="501"/>
      <c r="DZ281" s="501"/>
      <c r="EA281" s="501"/>
      <c r="EB281" s="501"/>
      <c r="EC281" s="501"/>
      <c r="ED281" s="501"/>
      <c r="EE281" s="501"/>
      <c r="EF281" s="501"/>
      <c r="EG281" s="501"/>
      <c r="EH281" s="501"/>
      <c r="EI281" s="501"/>
      <c r="EJ281" s="501"/>
      <c r="EK281" s="501"/>
      <c r="EL281" s="501"/>
      <c r="EM281" s="501"/>
      <c r="EN281" s="501"/>
      <c r="EO281" s="501"/>
      <c r="EP281" s="501"/>
      <c r="EQ281" s="501"/>
      <c r="ER281" s="501"/>
      <c r="ES281" s="501"/>
      <c r="ET281" s="501"/>
      <c r="EU281" s="501"/>
      <c r="EV281" s="501"/>
      <c r="EW281" s="501"/>
      <c r="EX281" s="501"/>
      <c r="EY281" s="501"/>
      <c r="EZ281" s="501"/>
      <c r="FA281" s="501"/>
      <c r="FB281" s="501"/>
      <c r="FC281" s="501"/>
      <c r="FD281" s="501"/>
      <c r="FE281" s="501"/>
      <c r="FF281" s="501"/>
      <c r="FG281" s="501"/>
      <c r="FH281" s="501"/>
      <c r="FI281" s="501"/>
    </row>
    <row r="282" spans="1:165" ht="25.9" customHeight="1" x14ac:dyDescent="0.35">
      <c r="A282" s="501"/>
      <c r="B282" s="501"/>
      <c r="C282" s="279"/>
      <c r="D282" s="543"/>
      <c r="E282" s="503"/>
      <c r="F282" s="501"/>
      <c r="G282" s="501"/>
      <c r="H282" s="501"/>
      <c r="I282" s="503"/>
      <c r="J282" s="503"/>
      <c r="K282" s="503"/>
      <c r="L282" s="503"/>
      <c r="M282" s="503"/>
      <c r="N282" s="503"/>
      <c r="O282" s="501"/>
      <c r="P282" s="501"/>
      <c r="Q282" s="501"/>
      <c r="R282" s="501"/>
      <c r="S282" s="501"/>
      <c r="T282" s="504"/>
      <c r="U282" s="504"/>
      <c r="V282" s="501"/>
      <c r="W282" s="501"/>
      <c r="X282" s="501"/>
      <c r="Y282" s="501"/>
      <c r="Z282" s="501"/>
      <c r="AA282" s="501"/>
      <c r="AB282" s="501"/>
      <c r="AC282" s="501"/>
      <c r="AD282" s="501"/>
      <c r="AE282" s="501"/>
      <c r="AF282" s="501"/>
      <c r="AG282" s="501"/>
      <c r="AH282" s="501"/>
      <c r="AI282" s="501"/>
      <c r="AJ282" s="501"/>
      <c r="AK282" s="501"/>
      <c r="AL282" s="501"/>
      <c r="AM282" s="501"/>
      <c r="AN282" s="501"/>
      <c r="AO282" s="501"/>
      <c r="AP282" s="501"/>
      <c r="AQ282" s="501"/>
      <c r="AR282" s="501"/>
      <c r="AS282" s="501"/>
      <c r="AT282" s="501"/>
      <c r="AU282" s="501"/>
      <c r="AV282" s="501"/>
      <c r="AW282" s="501"/>
      <c r="AX282" s="501"/>
      <c r="AY282" s="501"/>
      <c r="AZ282" s="501"/>
      <c r="BA282" s="501"/>
      <c r="BB282" s="501"/>
      <c r="BC282" s="501"/>
      <c r="BD282" s="501"/>
      <c r="BE282" s="501"/>
      <c r="BF282" s="501"/>
      <c r="BG282" s="501"/>
      <c r="BH282" s="501"/>
      <c r="BI282" s="501"/>
      <c r="BJ282" s="501"/>
      <c r="BK282" s="501"/>
      <c r="BL282" s="501"/>
      <c r="BM282" s="501"/>
      <c r="BN282" s="501"/>
      <c r="BO282" s="501"/>
      <c r="BP282" s="501"/>
      <c r="BQ282" s="501"/>
      <c r="BR282" s="501"/>
      <c r="BS282" s="501"/>
      <c r="BT282" s="501"/>
      <c r="BU282" s="501"/>
      <c r="BV282" s="501"/>
      <c r="BW282" s="501"/>
      <c r="BX282" s="501"/>
      <c r="BY282" s="501"/>
      <c r="BZ282" s="501"/>
      <c r="CA282" s="501"/>
      <c r="CB282" s="501"/>
      <c r="CC282" s="501"/>
      <c r="CD282" s="501"/>
      <c r="CE282" s="501"/>
      <c r="CF282" s="501"/>
      <c r="CG282" s="501"/>
      <c r="CH282" s="501"/>
      <c r="CI282" s="501"/>
      <c r="CJ282" s="501"/>
      <c r="CK282" s="501"/>
      <c r="CL282" s="501"/>
      <c r="CM282" s="501"/>
      <c r="CN282" s="501"/>
      <c r="CO282" s="501"/>
      <c r="CP282" s="501"/>
      <c r="CQ282" s="501"/>
      <c r="CR282" s="501"/>
      <c r="CS282" s="501"/>
      <c r="CT282" s="501"/>
      <c r="CU282" s="501"/>
      <c r="CV282" s="501"/>
      <c r="CW282" s="501"/>
      <c r="CX282" s="501"/>
      <c r="CY282" s="501"/>
      <c r="CZ282" s="501"/>
      <c r="DA282" s="501"/>
      <c r="DB282" s="501"/>
      <c r="DC282" s="501"/>
      <c r="DD282" s="501"/>
      <c r="DE282" s="501"/>
      <c r="DF282" s="501"/>
      <c r="DG282" s="501"/>
      <c r="DH282" s="501"/>
      <c r="DI282" s="501"/>
      <c r="DJ282" s="501"/>
      <c r="DK282" s="501"/>
      <c r="DL282" s="501"/>
      <c r="DM282" s="501"/>
      <c r="DN282" s="501"/>
      <c r="DO282" s="501"/>
      <c r="DP282" s="501"/>
      <c r="DQ282" s="501"/>
      <c r="DR282" s="501"/>
      <c r="DS282" s="501"/>
      <c r="DT282" s="501"/>
      <c r="DU282" s="501"/>
      <c r="DV282" s="501"/>
      <c r="DW282" s="501"/>
      <c r="DX282" s="501"/>
      <c r="DY282" s="501"/>
      <c r="DZ282" s="501"/>
      <c r="EA282" s="501"/>
      <c r="EB282" s="501"/>
      <c r="EC282" s="501"/>
      <c r="ED282" s="501"/>
      <c r="EE282" s="501"/>
      <c r="EF282" s="501"/>
      <c r="EG282" s="501"/>
      <c r="EH282" s="501"/>
      <c r="EI282" s="501"/>
      <c r="EJ282" s="501"/>
      <c r="EK282" s="501"/>
      <c r="EL282" s="501"/>
      <c r="EM282" s="501"/>
      <c r="EN282" s="501"/>
      <c r="EO282" s="501"/>
      <c r="EP282" s="501"/>
      <c r="EQ282" s="501"/>
      <c r="ER282" s="501"/>
      <c r="ES282" s="501"/>
      <c r="ET282" s="501"/>
      <c r="EU282" s="501"/>
      <c r="EV282" s="501"/>
      <c r="EW282" s="501"/>
      <c r="EX282" s="501"/>
      <c r="EY282" s="501"/>
      <c r="EZ282" s="501"/>
      <c r="FA282" s="501"/>
      <c r="FB282" s="501"/>
      <c r="FC282" s="501"/>
      <c r="FD282" s="501"/>
      <c r="FE282" s="501"/>
      <c r="FF282" s="501"/>
      <c r="FG282" s="501"/>
      <c r="FH282" s="501"/>
      <c r="FI282" s="501"/>
    </row>
    <row r="283" spans="1:165" ht="25.9" customHeight="1" x14ac:dyDescent="0.35">
      <c r="A283" s="501"/>
      <c r="B283" s="501"/>
      <c r="C283" s="279"/>
      <c r="D283" s="543"/>
      <c r="E283" s="503"/>
      <c r="F283" s="501"/>
      <c r="G283" s="501"/>
      <c r="H283" s="501"/>
      <c r="I283" s="503"/>
      <c r="J283" s="503"/>
      <c r="K283" s="503"/>
      <c r="L283" s="503"/>
      <c r="M283" s="503"/>
      <c r="N283" s="503"/>
      <c r="O283" s="501"/>
      <c r="P283" s="501"/>
      <c r="Q283" s="501"/>
      <c r="R283" s="501"/>
      <c r="S283" s="501"/>
      <c r="T283" s="504"/>
      <c r="U283" s="504"/>
      <c r="V283" s="501"/>
      <c r="W283" s="501"/>
      <c r="X283" s="501"/>
      <c r="Y283" s="501"/>
      <c r="Z283" s="501"/>
      <c r="AA283" s="501"/>
      <c r="AB283" s="501"/>
      <c r="AC283" s="501"/>
      <c r="AD283" s="501"/>
      <c r="AE283" s="501"/>
      <c r="AF283" s="501"/>
      <c r="AG283" s="501"/>
      <c r="AH283" s="501"/>
      <c r="AI283" s="501"/>
      <c r="AJ283" s="501"/>
      <c r="AK283" s="501"/>
      <c r="AL283" s="501"/>
      <c r="AM283" s="501"/>
      <c r="AN283" s="501"/>
      <c r="AO283" s="501"/>
      <c r="AP283" s="501"/>
      <c r="AQ283" s="501"/>
      <c r="AR283" s="501"/>
      <c r="AS283" s="501"/>
      <c r="AT283" s="501"/>
      <c r="AU283" s="501"/>
      <c r="AV283" s="501"/>
      <c r="AW283" s="501"/>
      <c r="AX283" s="501"/>
      <c r="AY283" s="501"/>
      <c r="AZ283" s="501"/>
      <c r="BA283" s="501"/>
      <c r="BB283" s="501"/>
      <c r="BC283" s="501"/>
      <c r="BD283" s="501"/>
      <c r="BE283" s="501"/>
      <c r="BF283" s="501"/>
      <c r="BG283" s="501"/>
      <c r="BH283" s="501"/>
      <c r="BI283" s="501"/>
      <c r="BJ283" s="501"/>
      <c r="BK283" s="501"/>
      <c r="BL283" s="501"/>
      <c r="BM283" s="501"/>
      <c r="BN283" s="501"/>
      <c r="BO283" s="501"/>
      <c r="BP283" s="501"/>
      <c r="BQ283" s="501"/>
      <c r="BR283" s="501"/>
      <c r="BS283" s="501"/>
      <c r="BT283" s="501"/>
      <c r="BU283" s="501"/>
      <c r="BV283" s="501"/>
      <c r="BW283" s="501"/>
      <c r="BX283" s="501"/>
      <c r="BY283" s="501"/>
      <c r="BZ283" s="501"/>
      <c r="CA283" s="501"/>
      <c r="CB283" s="501"/>
      <c r="CC283" s="501"/>
      <c r="CD283" s="501"/>
      <c r="CE283" s="501"/>
      <c r="CF283" s="501"/>
      <c r="CG283" s="501"/>
      <c r="CH283" s="501"/>
      <c r="CI283" s="501"/>
      <c r="CJ283" s="501"/>
      <c r="CK283" s="501"/>
      <c r="CL283" s="501"/>
      <c r="CM283" s="501"/>
      <c r="CN283" s="501"/>
      <c r="CO283" s="501"/>
      <c r="CP283" s="501"/>
      <c r="CQ283" s="501"/>
      <c r="CR283" s="501"/>
      <c r="CS283" s="501"/>
      <c r="CT283" s="501"/>
      <c r="CU283" s="501"/>
      <c r="CV283" s="501"/>
      <c r="CW283" s="501"/>
      <c r="CX283" s="501"/>
      <c r="CY283" s="501"/>
      <c r="CZ283" s="501"/>
      <c r="DA283" s="501"/>
      <c r="DB283" s="501"/>
      <c r="DC283" s="501"/>
      <c r="DD283" s="501"/>
      <c r="DE283" s="501"/>
      <c r="DF283" s="501"/>
      <c r="DG283" s="501"/>
      <c r="DH283" s="501"/>
      <c r="DI283" s="501"/>
      <c r="DJ283" s="501"/>
      <c r="DK283" s="501"/>
      <c r="DL283" s="501"/>
      <c r="DM283" s="501"/>
      <c r="DN283" s="501"/>
      <c r="DO283" s="501"/>
      <c r="DP283" s="501"/>
      <c r="DQ283" s="501"/>
      <c r="DR283" s="501"/>
      <c r="DS283" s="501"/>
      <c r="DT283" s="501"/>
      <c r="DU283" s="501"/>
      <c r="DV283" s="501"/>
      <c r="DW283" s="501"/>
      <c r="DX283" s="501"/>
      <c r="DY283" s="501"/>
      <c r="DZ283" s="501"/>
      <c r="EA283" s="501"/>
      <c r="EB283" s="501"/>
      <c r="EC283" s="501"/>
      <c r="ED283" s="501"/>
      <c r="EE283" s="501"/>
      <c r="EF283" s="501"/>
      <c r="EG283" s="501"/>
      <c r="EH283" s="501"/>
      <c r="EI283" s="501"/>
      <c r="EJ283" s="501"/>
      <c r="EK283" s="501"/>
      <c r="EL283" s="501"/>
      <c r="EM283" s="501"/>
      <c r="EN283" s="501"/>
      <c r="EO283" s="501"/>
      <c r="EP283" s="501"/>
      <c r="EQ283" s="501"/>
      <c r="ER283" s="501"/>
      <c r="ES283" s="501"/>
      <c r="ET283" s="501"/>
      <c r="EU283" s="501"/>
      <c r="EV283" s="501"/>
      <c r="EW283" s="501"/>
      <c r="EX283" s="501"/>
      <c r="EY283" s="501"/>
      <c r="EZ283" s="501"/>
      <c r="FA283" s="501"/>
      <c r="FB283" s="501"/>
      <c r="FC283" s="501"/>
      <c r="FD283" s="501"/>
      <c r="FE283" s="501"/>
      <c r="FF283" s="501"/>
      <c r="FG283" s="501"/>
      <c r="FH283" s="501"/>
      <c r="FI283" s="501"/>
    </row>
    <row r="284" spans="1:165" ht="25.9" customHeight="1" x14ac:dyDescent="0.35">
      <c r="A284" s="501"/>
      <c r="B284" s="501"/>
      <c r="C284" s="279"/>
      <c r="D284" s="543"/>
      <c r="E284" s="503"/>
      <c r="F284" s="501"/>
      <c r="G284" s="501"/>
      <c r="H284" s="501"/>
      <c r="I284" s="503"/>
      <c r="J284" s="503"/>
      <c r="K284" s="503"/>
      <c r="L284" s="503"/>
      <c r="M284" s="503"/>
      <c r="N284" s="503"/>
      <c r="O284" s="501"/>
      <c r="P284" s="501"/>
      <c r="Q284" s="501"/>
      <c r="R284" s="501"/>
      <c r="S284" s="501"/>
      <c r="T284" s="504"/>
      <c r="U284" s="504"/>
      <c r="V284" s="501"/>
      <c r="W284" s="501"/>
      <c r="X284" s="501"/>
      <c r="Y284" s="501"/>
      <c r="Z284" s="501"/>
      <c r="AA284" s="501"/>
      <c r="AB284" s="501"/>
      <c r="AC284" s="501"/>
      <c r="AD284" s="501"/>
      <c r="AE284" s="501"/>
      <c r="AF284" s="501"/>
      <c r="AG284" s="501"/>
      <c r="AH284" s="501"/>
      <c r="AI284" s="501"/>
      <c r="AJ284" s="501"/>
      <c r="AK284" s="501"/>
      <c r="AL284" s="501"/>
      <c r="AM284" s="501"/>
      <c r="AN284" s="501"/>
      <c r="AO284" s="501"/>
      <c r="AP284" s="501"/>
      <c r="AQ284" s="501"/>
      <c r="AR284" s="501"/>
      <c r="AS284" s="501"/>
      <c r="AT284" s="501"/>
      <c r="AU284" s="501"/>
      <c r="AV284" s="501"/>
      <c r="AW284" s="501"/>
      <c r="AX284" s="501"/>
      <c r="AY284" s="501"/>
      <c r="AZ284" s="501"/>
      <c r="BA284" s="501"/>
      <c r="BB284" s="501"/>
      <c r="BC284" s="501"/>
      <c r="BD284" s="501"/>
      <c r="BE284" s="501"/>
      <c r="BF284" s="501"/>
      <c r="BG284" s="501"/>
      <c r="BH284" s="501"/>
      <c r="BI284" s="501"/>
      <c r="BJ284" s="501"/>
      <c r="BK284" s="501"/>
      <c r="BL284" s="501"/>
      <c r="BM284" s="501"/>
      <c r="BN284" s="501"/>
      <c r="BO284" s="501"/>
      <c r="BP284" s="501"/>
      <c r="BQ284" s="501"/>
      <c r="BR284" s="501"/>
      <c r="BS284" s="501"/>
      <c r="BT284" s="501"/>
      <c r="BU284" s="501"/>
      <c r="BV284" s="501"/>
      <c r="BW284" s="501"/>
      <c r="BX284" s="501"/>
      <c r="BY284" s="501"/>
      <c r="BZ284" s="501"/>
      <c r="CA284" s="501"/>
      <c r="CB284" s="501"/>
      <c r="CC284" s="501"/>
      <c r="CD284" s="501"/>
      <c r="CE284" s="501"/>
      <c r="CF284" s="501"/>
      <c r="CG284" s="501"/>
      <c r="CH284" s="501"/>
      <c r="CI284" s="501"/>
      <c r="CJ284" s="501"/>
      <c r="CK284" s="501"/>
      <c r="CL284" s="501"/>
      <c r="CM284" s="501"/>
      <c r="CN284" s="501"/>
      <c r="CO284" s="501"/>
      <c r="CP284" s="501"/>
      <c r="CQ284" s="501"/>
      <c r="CR284" s="501"/>
      <c r="CS284" s="501"/>
      <c r="CT284" s="501"/>
      <c r="CU284" s="501"/>
      <c r="CV284" s="501"/>
      <c r="CW284" s="501"/>
      <c r="CX284" s="501"/>
      <c r="CY284" s="501"/>
      <c r="CZ284" s="501"/>
      <c r="DA284" s="501"/>
      <c r="DB284" s="501"/>
      <c r="DC284" s="501"/>
      <c r="DD284" s="501"/>
      <c r="DE284" s="501"/>
      <c r="DF284" s="501"/>
      <c r="DG284" s="501"/>
      <c r="DH284" s="501"/>
      <c r="DI284" s="501"/>
      <c r="DJ284" s="501"/>
      <c r="DK284" s="501"/>
      <c r="DL284" s="501"/>
      <c r="DM284" s="501"/>
      <c r="DN284" s="501"/>
      <c r="DO284" s="501"/>
      <c r="DP284" s="501"/>
      <c r="DQ284" s="501"/>
      <c r="DR284" s="501"/>
      <c r="DS284" s="501"/>
      <c r="DT284" s="501"/>
      <c r="DU284" s="501"/>
      <c r="DV284" s="501"/>
      <c r="DW284" s="501"/>
      <c r="DX284" s="501"/>
      <c r="DY284" s="501"/>
      <c r="DZ284" s="501"/>
      <c r="EA284" s="501"/>
      <c r="EB284" s="501"/>
      <c r="EC284" s="501"/>
      <c r="ED284" s="501"/>
      <c r="EE284" s="501"/>
      <c r="EF284" s="501"/>
      <c r="EG284" s="501"/>
      <c r="EH284" s="501"/>
      <c r="EI284" s="501"/>
      <c r="EJ284" s="501"/>
      <c r="EK284" s="501"/>
      <c r="EL284" s="501"/>
      <c r="EM284" s="501"/>
      <c r="EN284" s="501"/>
      <c r="EO284" s="501"/>
      <c r="EP284" s="501"/>
      <c r="EQ284" s="501"/>
      <c r="ER284" s="501"/>
      <c r="ES284" s="501"/>
      <c r="ET284" s="501"/>
      <c r="EU284" s="501"/>
      <c r="EV284" s="501"/>
      <c r="EW284" s="501"/>
      <c r="EX284" s="501"/>
      <c r="EY284" s="501"/>
      <c r="EZ284" s="501"/>
      <c r="FA284" s="501"/>
      <c r="FB284" s="501"/>
      <c r="FC284" s="501"/>
      <c r="FD284" s="501"/>
      <c r="FE284" s="501"/>
      <c r="FF284" s="501"/>
      <c r="FG284" s="501"/>
      <c r="FH284" s="501"/>
      <c r="FI284" s="501"/>
    </row>
    <row r="285" spans="1:165" ht="25.9" customHeight="1" x14ac:dyDescent="0.35">
      <c r="A285" s="501"/>
      <c r="B285" s="501"/>
      <c r="C285" s="279"/>
      <c r="D285" s="543"/>
      <c r="E285" s="503"/>
      <c r="F285" s="501"/>
      <c r="G285" s="501"/>
      <c r="H285" s="501"/>
      <c r="I285" s="503"/>
      <c r="J285" s="503"/>
      <c r="K285" s="503"/>
      <c r="L285" s="503"/>
      <c r="M285" s="503"/>
      <c r="N285" s="503"/>
      <c r="O285" s="501"/>
      <c r="P285" s="501"/>
      <c r="Q285" s="501"/>
      <c r="R285" s="501"/>
      <c r="S285" s="501"/>
      <c r="T285" s="504"/>
      <c r="U285" s="504"/>
      <c r="V285" s="501"/>
      <c r="W285" s="501"/>
      <c r="X285" s="501"/>
      <c r="Y285" s="501"/>
      <c r="Z285" s="501"/>
      <c r="AA285" s="501"/>
      <c r="AB285" s="501"/>
      <c r="AC285" s="501"/>
      <c r="AD285" s="501"/>
      <c r="AE285" s="501"/>
      <c r="AF285" s="501"/>
      <c r="AG285" s="501"/>
      <c r="AH285" s="501"/>
      <c r="AI285" s="501"/>
      <c r="AJ285" s="501"/>
      <c r="AK285" s="501"/>
      <c r="AL285" s="501"/>
      <c r="AM285" s="501"/>
      <c r="AN285" s="501"/>
      <c r="AO285" s="501"/>
      <c r="AP285" s="501"/>
      <c r="AQ285" s="501"/>
      <c r="AR285" s="501"/>
      <c r="AS285" s="501"/>
      <c r="AT285" s="501"/>
      <c r="AU285" s="501"/>
      <c r="AV285" s="501"/>
      <c r="AW285" s="501"/>
      <c r="AX285" s="501"/>
      <c r="AY285" s="501"/>
      <c r="AZ285" s="501"/>
      <c r="BA285" s="501"/>
      <c r="BB285" s="501"/>
      <c r="BC285" s="501"/>
      <c r="BD285" s="501"/>
      <c r="BE285" s="501"/>
      <c r="BF285" s="501"/>
      <c r="BG285" s="501"/>
      <c r="BH285" s="501"/>
      <c r="BI285" s="501"/>
      <c r="BJ285" s="501"/>
      <c r="BK285" s="501"/>
      <c r="BL285" s="501"/>
      <c r="BM285" s="501"/>
      <c r="BN285" s="501"/>
      <c r="BO285" s="501"/>
      <c r="BP285" s="501"/>
      <c r="BQ285" s="501"/>
      <c r="BR285" s="501"/>
      <c r="BS285" s="501"/>
      <c r="BT285" s="501"/>
      <c r="BU285" s="501"/>
      <c r="BV285" s="501"/>
      <c r="BW285" s="501"/>
      <c r="BX285" s="501"/>
      <c r="BY285" s="501"/>
      <c r="BZ285" s="501"/>
      <c r="CA285" s="501"/>
      <c r="CB285" s="501"/>
      <c r="CC285" s="501"/>
      <c r="CD285" s="501"/>
      <c r="CE285" s="501"/>
      <c r="CF285" s="501"/>
      <c r="CG285" s="501"/>
      <c r="CH285" s="501"/>
      <c r="CI285" s="501"/>
      <c r="CJ285" s="501"/>
      <c r="CK285" s="501"/>
      <c r="CL285" s="501"/>
      <c r="CM285" s="501"/>
      <c r="CN285" s="501"/>
      <c r="CO285" s="501"/>
      <c r="CP285" s="501"/>
      <c r="CQ285" s="501"/>
      <c r="CR285" s="501"/>
      <c r="CS285" s="501"/>
      <c r="CT285" s="501"/>
      <c r="CU285" s="501"/>
      <c r="CV285" s="501"/>
      <c r="CW285" s="501"/>
      <c r="CX285" s="501"/>
      <c r="CY285" s="501"/>
      <c r="CZ285" s="501"/>
      <c r="DA285" s="501"/>
      <c r="DB285" s="501"/>
      <c r="DC285" s="501"/>
      <c r="DD285" s="501"/>
      <c r="DE285" s="501"/>
      <c r="DF285" s="501"/>
      <c r="DG285" s="501"/>
      <c r="DH285" s="501"/>
      <c r="DI285" s="501"/>
      <c r="DJ285" s="501"/>
      <c r="DK285" s="501"/>
      <c r="DL285" s="501"/>
      <c r="DM285" s="501"/>
      <c r="DN285" s="501"/>
      <c r="DO285" s="501"/>
      <c r="DP285" s="501"/>
      <c r="DQ285" s="501"/>
      <c r="DR285" s="501"/>
      <c r="DS285" s="501"/>
      <c r="DT285" s="501"/>
      <c r="DU285" s="501"/>
      <c r="DV285" s="501"/>
      <c r="DW285" s="501"/>
      <c r="DX285" s="501"/>
      <c r="DY285" s="501"/>
      <c r="DZ285" s="501"/>
      <c r="EA285" s="501"/>
      <c r="EB285" s="501"/>
      <c r="EC285" s="501"/>
      <c r="ED285" s="501"/>
      <c r="EE285" s="501"/>
      <c r="EF285" s="501"/>
      <c r="EG285" s="501"/>
      <c r="EH285" s="501"/>
      <c r="EI285" s="501"/>
      <c r="EJ285" s="501"/>
      <c r="EK285" s="501"/>
      <c r="EL285" s="501"/>
      <c r="EM285" s="501"/>
      <c r="EN285" s="501"/>
      <c r="EO285" s="501"/>
      <c r="EP285" s="501"/>
      <c r="EQ285" s="501"/>
      <c r="ER285" s="501"/>
      <c r="ES285" s="501"/>
      <c r="ET285" s="501"/>
      <c r="EU285" s="501"/>
      <c r="EV285" s="501"/>
      <c r="EW285" s="501"/>
      <c r="EX285" s="501"/>
      <c r="EY285" s="501"/>
      <c r="EZ285" s="501"/>
      <c r="FA285" s="501"/>
      <c r="FB285" s="501"/>
      <c r="FC285" s="501"/>
      <c r="FD285" s="501"/>
      <c r="FE285" s="501"/>
      <c r="FF285" s="501"/>
      <c r="FG285" s="501"/>
      <c r="FH285" s="501"/>
      <c r="FI285" s="501"/>
    </row>
    <row r="286" spans="1:165" ht="25.9" customHeight="1" x14ac:dyDescent="0.35">
      <c r="A286" s="501"/>
      <c r="B286" s="501"/>
      <c r="C286" s="279"/>
      <c r="D286" s="543"/>
      <c r="E286" s="503"/>
      <c r="F286" s="501"/>
      <c r="G286" s="501"/>
      <c r="H286" s="501"/>
      <c r="I286" s="503"/>
      <c r="J286" s="503"/>
      <c r="K286" s="503"/>
      <c r="L286" s="503"/>
      <c r="M286" s="503"/>
      <c r="N286" s="503"/>
      <c r="O286" s="501"/>
      <c r="P286" s="501"/>
      <c r="Q286" s="501"/>
      <c r="R286" s="501"/>
      <c r="S286" s="501"/>
      <c r="T286" s="504"/>
      <c r="U286" s="504"/>
      <c r="V286" s="501"/>
      <c r="W286" s="501"/>
      <c r="X286" s="501"/>
      <c r="Y286" s="501"/>
      <c r="Z286" s="501"/>
      <c r="AA286" s="501"/>
      <c r="AB286" s="501"/>
      <c r="AC286" s="501"/>
      <c r="AD286" s="501"/>
      <c r="AE286" s="501"/>
      <c r="AF286" s="501"/>
      <c r="AG286" s="501"/>
      <c r="AH286" s="501"/>
      <c r="AI286" s="501"/>
      <c r="AJ286" s="501"/>
      <c r="AK286" s="501"/>
      <c r="AL286" s="501"/>
      <c r="AM286" s="501"/>
      <c r="AN286" s="501"/>
      <c r="AO286" s="501"/>
      <c r="AP286" s="501"/>
      <c r="AQ286" s="501"/>
      <c r="AR286" s="501"/>
      <c r="AS286" s="501"/>
      <c r="AT286" s="501"/>
      <c r="AU286" s="501"/>
      <c r="AV286" s="501"/>
      <c r="AW286" s="501"/>
      <c r="AX286" s="501"/>
      <c r="AY286" s="501"/>
      <c r="AZ286" s="501"/>
      <c r="BA286" s="501"/>
      <c r="BB286" s="501"/>
      <c r="BC286" s="501"/>
      <c r="BD286" s="501"/>
      <c r="BE286" s="501"/>
      <c r="BF286" s="501"/>
      <c r="BG286" s="501"/>
      <c r="BH286" s="501"/>
      <c r="BI286" s="501"/>
      <c r="BJ286" s="501"/>
      <c r="BK286" s="501"/>
      <c r="BL286" s="501"/>
      <c r="BM286" s="501"/>
      <c r="BN286" s="501"/>
      <c r="BO286" s="501"/>
      <c r="BP286" s="501"/>
      <c r="BQ286" s="501"/>
      <c r="BR286" s="501"/>
      <c r="BS286" s="501"/>
      <c r="BT286" s="501"/>
      <c r="BU286" s="501"/>
      <c r="BV286" s="501"/>
      <c r="BW286" s="501"/>
      <c r="BX286" s="501"/>
      <c r="BY286" s="501"/>
      <c r="BZ286" s="501"/>
      <c r="CA286" s="501"/>
      <c r="CB286" s="501"/>
      <c r="CC286" s="501"/>
      <c r="CD286" s="501"/>
      <c r="CE286" s="501"/>
      <c r="CF286" s="501"/>
      <c r="CG286" s="501"/>
      <c r="CH286" s="501"/>
      <c r="CI286" s="501"/>
      <c r="CJ286" s="501"/>
      <c r="CK286" s="501"/>
      <c r="CL286" s="501"/>
      <c r="CM286" s="501"/>
      <c r="CN286" s="501"/>
      <c r="CO286" s="501"/>
      <c r="CP286" s="501"/>
      <c r="CQ286" s="501"/>
      <c r="CR286" s="501"/>
      <c r="CS286" s="501"/>
      <c r="CT286" s="501"/>
      <c r="CU286" s="501"/>
      <c r="CV286" s="501"/>
      <c r="CW286" s="501"/>
      <c r="CX286" s="501"/>
      <c r="CY286" s="501"/>
      <c r="CZ286" s="501"/>
      <c r="DA286" s="501"/>
      <c r="DB286" s="501"/>
      <c r="DC286" s="501"/>
      <c r="DD286" s="501"/>
      <c r="DE286" s="501"/>
      <c r="DF286" s="501"/>
      <c r="DG286" s="501"/>
      <c r="DH286" s="501"/>
      <c r="DI286" s="501"/>
      <c r="DJ286" s="501"/>
      <c r="DK286" s="501"/>
      <c r="DL286" s="501"/>
      <c r="DM286" s="501"/>
      <c r="DN286" s="501"/>
      <c r="DO286" s="501"/>
      <c r="DP286" s="501"/>
      <c r="DQ286" s="501"/>
      <c r="DR286" s="501"/>
      <c r="DS286" s="501"/>
      <c r="DT286" s="501"/>
      <c r="DU286" s="501"/>
      <c r="DV286" s="501"/>
      <c r="DW286" s="501"/>
      <c r="DX286" s="501"/>
      <c r="DY286" s="501"/>
      <c r="DZ286" s="501"/>
      <c r="EA286" s="501"/>
      <c r="EB286" s="501"/>
      <c r="EC286" s="501"/>
      <c r="ED286" s="501"/>
      <c r="EE286" s="501"/>
      <c r="EF286" s="501"/>
      <c r="EG286" s="501"/>
      <c r="EH286" s="501"/>
      <c r="EI286" s="501"/>
      <c r="EJ286" s="501"/>
      <c r="EK286" s="501"/>
      <c r="EL286" s="501"/>
      <c r="EM286" s="501"/>
      <c r="EN286" s="501"/>
      <c r="EO286" s="501"/>
      <c r="EP286" s="501"/>
      <c r="EQ286" s="501"/>
      <c r="ER286" s="501"/>
      <c r="ES286" s="501"/>
      <c r="ET286" s="501"/>
      <c r="EU286" s="501"/>
      <c r="EV286" s="501"/>
      <c r="EW286" s="501"/>
      <c r="EX286" s="501"/>
      <c r="EY286" s="501"/>
      <c r="EZ286" s="501"/>
      <c r="FA286" s="501"/>
      <c r="FB286" s="501"/>
      <c r="FC286" s="501"/>
      <c r="FD286" s="501"/>
      <c r="FE286" s="501"/>
      <c r="FF286" s="501"/>
      <c r="FG286" s="501"/>
      <c r="FH286" s="501"/>
      <c r="FI286" s="501"/>
    </row>
    <row r="287" spans="1:165" ht="25.9" customHeight="1" x14ac:dyDescent="0.35">
      <c r="A287" s="501"/>
      <c r="B287" s="501"/>
      <c r="C287" s="279"/>
      <c r="D287" s="543"/>
      <c r="E287" s="503"/>
      <c r="F287" s="501"/>
      <c r="G287" s="501"/>
      <c r="H287" s="501"/>
      <c r="I287" s="503"/>
      <c r="J287" s="503"/>
      <c r="K287" s="503"/>
      <c r="L287" s="503"/>
      <c r="M287" s="503"/>
      <c r="N287" s="503"/>
      <c r="O287" s="501"/>
      <c r="P287" s="501"/>
      <c r="Q287" s="501"/>
      <c r="R287" s="501"/>
      <c r="S287" s="501"/>
      <c r="T287" s="504"/>
      <c r="U287" s="504"/>
      <c r="V287" s="501"/>
      <c r="W287" s="501"/>
      <c r="X287" s="501"/>
      <c r="Y287" s="501"/>
      <c r="Z287" s="501"/>
      <c r="AA287" s="501"/>
      <c r="AB287" s="501"/>
      <c r="AC287" s="501"/>
      <c r="AD287" s="501"/>
      <c r="AE287" s="501"/>
      <c r="AF287" s="501"/>
      <c r="AG287" s="501"/>
      <c r="AH287" s="501"/>
      <c r="AI287" s="501"/>
      <c r="AJ287" s="501"/>
      <c r="AK287" s="501"/>
      <c r="AL287" s="501"/>
      <c r="AM287" s="501"/>
      <c r="AN287" s="501"/>
      <c r="AO287" s="501"/>
      <c r="AP287" s="501"/>
      <c r="AQ287" s="501"/>
      <c r="AR287" s="501"/>
      <c r="AS287" s="501"/>
      <c r="AT287" s="501"/>
      <c r="AU287" s="501"/>
      <c r="AV287" s="501"/>
      <c r="AW287" s="501"/>
      <c r="AX287" s="501"/>
      <c r="AY287" s="501"/>
      <c r="AZ287" s="501"/>
      <c r="BA287" s="501"/>
      <c r="BB287" s="501"/>
      <c r="BC287" s="501"/>
      <c r="BD287" s="501"/>
      <c r="BE287" s="501"/>
      <c r="BF287" s="501"/>
      <c r="BG287" s="501"/>
      <c r="BH287" s="501"/>
      <c r="BI287" s="501"/>
      <c r="BJ287" s="501"/>
      <c r="BK287" s="501"/>
      <c r="BL287" s="501"/>
      <c r="BM287" s="501"/>
      <c r="BN287" s="501"/>
      <c r="BO287" s="501"/>
      <c r="BP287" s="501"/>
      <c r="BQ287" s="501"/>
      <c r="BR287" s="501"/>
      <c r="BS287" s="501"/>
      <c r="BT287" s="501"/>
      <c r="BU287" s="501"/>
      <c r="BV287" s="501"/>
      <c r="BW287" s="501"/>
      <c r="BX287" s="501"/>
      <c r="BY287" s="501"/>
      <c r="BZ287" s="501"/>
      <c r="CA287" s="501"/>
      <c r="CB287" s="501"/>
      <c r="CC287" s="501"/>
      <c r="CD287" s="501"/>
      <c r="CE287" s="501"/>
      <c r="CF287" s="501"/>
      <c r="CG287" s="501"/>
      <c r="CH287" s="501"/>
      <c r="CI287" s="501"/>
      <c r="CJ287" s="501"/>
      <c r="CK287" s="501"/>
      <c r="CL287" s="501"/>
      <c r="CM287" s="501"/>
      <c r="CN287" s="501"/>
      <c r="CO287" s="501"/>
      <c r="CP287" s="501"/>
      <c r="CQ287" s="501"/>
      <c r="CR287" s="501"/>
      <c r="CS287" s="501"/>
      <c r="CT287" s="501"/>
      <c r="CU287" s="501"/>
      <c r="CV287" s="501"/>
      <c r="CW287" s="501"/>
      <c r="CX287" s="501"/>
      <c r="CY287" s="501"/>
      <c r="CZ287" s="501"/>
      <c r="DA287" s="501"/>
      <c r="DB287" s="501"/>
      <c r="DC287" s="501"/>
      <c r="DD287" s="501"/>
      <c r="DE287" s="501"/>
      <c r="DF287" s="501"/>
      <c r="DG287" s="501"/>
      <c r="DH287" s="501"/>
      <c r="DI287" s="501"/>
      <c r="DJ287" s="501"/>
      <c r="DK287" s="501"/>
      <c r="DL287" s="501"/>
      <c r="DM287" s="501"/>
      <c r="DN287" s="501"/>
      <c r="DO287" s="501"/>
      <c r="DP287" s="501"/>
      <c r="DQ287" s="501"/>
      <c r="DR287" s="501"/>
      <c r="DS287" s="501"/>
      <c r="DT287" s="501"/>
      <c r="DU287" s="501"/>
      <c r="DV287" s="501"/>
      <c r="DW287" s="501"/>
      <c r="DX287" s="501"/>
      <c r="DY287" s="501"/>
      <c r="DZ287" s="501"/>
      <c r="EA287" s="501"/>
      <c r="EB287" s="501"/>
      <c r="EC287" s="501"/>
      <c r="ED287" s="501"/>
      <c r="EE287" s="501"/>
      <c r="EF287" s="501"/>
      <c r="EG287" s="501"/>
      <c r="EH287" s="501"/>
      <c r="EI287" s="501"/>
      <c r="EJ287" s="501"/>
      <c r="EK287" s="501"/>
      <c r="EL287" s="501"/>
      <c r="EM287" s="501"/>
      <c r="EN287" s="501"/>
      <c r="EO287" s="501"/>
      <c r="EP287" s="501"/>
      <c r="EQ287" s="501"/>
      <c r="ER287" s="501"/>
      <c r="ES287" s="501"/>
      <c r="ET287" s="501"/>
      <c r="EU287" s="501"/>
      <c r="EV287" s="501"/>
      <c r="EW287" s="501"/>
      <c r="EX287" s="501"/>
      <c r="EY287" s="501"/>
      <c r="EZ287" s="501"/>
      <c r="FA287" s="501"/>
      <c r="FB287" s="501"/>
      <c r="FC287" s="501"/>
      <c r="FD287" s="501"/>
      <c r="FE287" s="501"/>
      <c r="FF287" s="501"/>
      <c r="FG287" s="501"/>
      <c r="FH287" s="501"/>
      <c r="FI287" s="501"/>
    </row>
    <row r="288" spans="1:165" ht="25.9" customHeight="1" x14ac:dyDescent="0.35">
      <c r="A288" s="501"/>
      <c r="B288" s="501"/>
      <c r="C288" s="279"/>
      <c r="D288" s="543"/>
      <c r="E288" s="503"/>
      <c r="F288" s="501"/>
      <c r="G288" s="501"/>
      <c r="H288" s="501"/>
      <c r="I288" s="503"/>
      <c r="J288" s="503"/>
      <c r="K288" s="503"/>
      <c r="L288" s="503"/>
      <c r="M288" s="503"/>
      <c r="N288" s="503"/>
      <c r="O288" s="501"/>
      <c r="P288" s="501"/>
      <c r="Q288" s="501"/>
      <c r="R288" s="501"/>
      <c r="S288" s="501"/>
      <c r="T288" s="504"/>
      <c r="U288" s="504"/>
      <c r="V288" s="501"/>
      <c r="W288" s="501"/>
      <c r="X288" s="501"/>
      <c r="Y288" s="501"/>
      <c r="Z288" s="501"/>
      <c r="AA288" s="501"/>
      <c r="AB288" s="501"/>
      <c r="AC288" s="501"/>
      <c r="AD288" s="501"/>
      <c r="AE288" s="501"/>
      <c r="AF288" s="501"/>
      <c r="AG288" s="501"/>
      <c r="AH288" s="501"/>
      <c r="AI288" s="501"/>
      <c r="AJ288" s="501"/>
      <c r="AK288" s="501"/>
      <c r="AL288" s="501"/>
      <c r="AM288" s="501"/>
      <c r="AN288" s="501"/>
      <c r="AO288" s="501"/>
      <c r="AP288" s="501"/>
      <c r="AQ288" s="501"/>
      <c r="AR288" s="501"/>
      <c r="AS288" s="501"/>
      <c r="AT288" s="501"/>
      <c r="AU288" s="501"/>
      <c r="AV288" s="501"/>
      <c r="AW288" s="501"/>
      <c r="AX288" s="501"/>
      <c r="AY288" s="501"/>
      <c r="AZ288" s="501"/>
      <c r="BA288" s="501"/>
      <c r="BB288" s="501"/>
      <c r="BC288" s="501"/>
      <c r="BD288" s="501"/>
      <c r="BE288" s="501"/>
      <c r="BF288" s="501"/>
      <c r="BG288" s="501"/>
      <c r="BH288" s="501"/>
      <c r="BI288" s="501"/>
      <c r="BJ288" s="501"/>
      <c r="BK288" s="501"/>
      <c r="BL288" s="501"/>
      <c r="BM288" s="501"/>
      <c r="BN288" s="501"/>
      <c r="BO288" s="501"/>
      <c r="BP288" s="501"/>
      <c r="BQ288" s="501"/>
      <c r="BR288" s="501"/>
      <c r="BS288" s="501"/>
      <c r="BT288" s="501"/>
      <c r="BU288" s="501"/>
      <c r="BV288" s="501"/>
      <c r="BW288" s="501"/>
      <c r="BX288" s="501"/>
      <c r="BY288" s="501"/>
      <c r="BZ288" s="501"/>
      <c r="CA288" s="501"/>
      <c r="CB288" s="501"/>
      <c r="CC288" s="501"/>
      <c r="CD288" s="501"/>
      <c r="CE288" s="501"/>
      <c r="CF288" s="501"/>
      <c r="CG288" s="501"/>
      <c r="CH288" s="501"/>
      <c r="CI288" s="501"/>
      <c r="CJ288" s="501"/>
      <c r="CK288" s="501"/>
      <c r="CL288" s="501"/>
      <c r="CM288" s="501"/>
      <c r="CN288" s="501"/>
      <c r="CO288" s="501"/>
      <c r="CP288" s="501"/>
      <c r="CQ288" s="501"/>
      <c r="CR288" s="501"/>
      <c r="CS288" s="501"/>
      <c r="CT288" s="501"/>
      <c r="CU288" s="501"/>
      <c r="CV288" s="501"/>
      <c r="CW288" s="501"/>
      <c r="CX288" s="501"/>
      <c r="CY288" s="501"/>
      <c r="CZ288" s="501"/>
      <c r="DA288" s="501"/>
      <c r="DB288" s="501"/>
      <c r="DC288" s="501"/>
      <c r="DD288" s="501"/>
      <c r="DE288" s="501"/>
      <c r="DF288" s="501"/>
      <c r="DG288" s="501"/>
      <c r="DH288" s="501"/>
      <c r="DI288" s="501"/>
      <c r="DJ288" s="501"/>
      <c r="DK288" s="501"/>
      <c r="DL288" s="501"/>
      <c r="DM288" s="501"/>
      <c r="DN288" s="501"/>
      <c r="DO288" s="501"/>
      <c r="DP288" s="501"/>
      <c r="DQ288" s="501"/>
      <c r="DR288" s="501"/>
      <c r="DS288" s="501"/>
      <c r="DT288" s="501"/>
      <c r="DU288" s="501"/>
      <c r="DV288" s="501"/>
      <c r="DW288" s="501"/>
      <c r="DX288" s="501"/>
      <c r="DY288" s="501"/>
      <c r="DZ288" s="501"/>
      <c r="EA288" s="501"/>
      <c r="EB288" s="501"/>
      <c r="EC288" s="501"/>
      <c r="ED288" s="501"/>
      <c r="EE288" s="501"/>
      <c r="EF288" s="501"/>
      <c r="EG288" s="501"/>
      <c r="EH288" s="501"/>
      <c r="EI288" s="501"/>
      <c r="EJ288" s="501"/>
      <c r="EK288" s="501"/>
      <c r="EL288" s="501"/>
      <c r="EM288" s="501"/>
      <c r="EN288" s="501"/>
      <c r="EO288" s="501"/>
      <c r="EP288" s="501"/>
      <c r="EQ288" s="501"/>
      <c r="ER288" s="501"/>
      <c r="ES288" s="501"/>
      <c r="ET288" s="501"/>
      <c r="EU288" s="501"/>
      <c r="EV288" s="501"/>
      <c r="EW288" s="501"/>
      <c r="EX288" s="501"/>
      <c r="EY288" s="501"/>
      <c r="EZ288" s="501"/>
      <c r="FA288" s="501"/>
      <c r="FB288" s="501"/>
      <c r="FC288" s="501"/>
      <c r="FD288" s="501"/>
      <c r="FE288" s="501"/>
      <c r="FF288" s="501"/>
      <c r="FG288" s="501"/>
      <c r="FH288" s="501"/>
      <c r="FI288" s="501"/>
    </row>
    <row r="289" spans="1:165" ht="25.9" customHeight="1" x14ac:dyDescent="0.35">
      <c r="A289" s="501"/>
      <c r="B289" s="501"/>
      <c r="C289" s="279"/>
      <c r="D289" s="543"/>
      <c r="E289" s="503"/>
      <c r="F289" s="501"/>
      <c r="G289" s="501"/>
      <c r="H289" s="501"/>
      <c r="I289" s="503"/>
      <c r="J289" s="503"/>
      <c r="K289" s="503"/>
      <c r="L289" s="503"/>
      <c r="M289" s="503"/>
      <c r="N289" s="503"/>
      <c r="O289" s="501"/>
      <c r="P289" s="501"/>
      <c r="Q289" s="501"/>
      <c r="R289" s="501"/>
      <c r="S289" s="501"/>
      <c r="T289" s="504"/>
      <c r="U289" s="504"/>
      <c r="V289" s="501"/>
      <c r="W289" s="501"/>
      <c r="X289" s="501"/>
      <c r="Y289" s="501"/>
      <c r="Z289" s="501"/>
      <c r="AA289" s="501"/>
      <c r="AB289" s="501"/>
      <c r="AC289" s="501"/>
      <c r="AD289" s="501"/>
      <c r="AE289" s="501"/>
      <c r="AF289" s="501"/>
      <c r="AG289" s="501"/>
      <c r="AH289" s="501"/>
      <c r="AI289" s="501"/>
      <c r="AJ289" s="501"/>
      <c r="AK289" s="501"/>
      <c r="AL289" s="501"/>
      <c r="AM289" s="501"/>
      <c r="AN289" s="501"/>
      <c r="AO289" s="501"/>
      <c r="AP289" s="501"/>
      <c r="AQ289" s="501"/>
      <c r="AR289" s="501"/>
      <c r="AS289" s="501"/>
      <c r="AT289" s="501"/>
      <c r="AU289" s="501"/>
      <c r="AV289" s="501"/>
      <c r="AW289" s="501"/>
      <c r="AX289" s="501"/>
      <c r="AY289" s="501"/>
      <c r="AZ289" s="501"/>
      <c r="BA289" s="501"/>
      <c r="BB289" s="501"/>
      <c r="BC289" s="501"/>
      <c r="BD289" s="501"/>
      <c r="BE289" s="501"/>
      <c r="BF289" s="501"/>
      <c r="BG289" s="501"/>
      <c r="BH289" s="501"/>
      <c r="BI289" s="501"/>
      <c r="BJ289" s="501"/>
      <c r="BK289" s="501"/>
      <c r="BL289" s="501"/>
      <c r="BM289" s="501"/>
      <c r="BN289" s="501"/>
      <c r="BO289" s="501"/>
      <c r="BP289" s="501"/>
      <c r="BQ289" s="501"/>
      <c r="BR289" s="501"/>
      <c r="BS289" s="501"/>
      <c r="BT289" s="501"/>
      <c r="BU289" s="501"/>
      <c r="BV289" s="501"/>
      <c r="BW289" s="501"/>
      <c r="BX289" s="501"/>
      <c r="BY289" s="501"/>
      <c r="BZ289" s="501"/>
      <c r="CA289" s="501"/>
      <c r="CB289" s="501"/>
      <c r="CC289" s="501"/>
      <c r="CD289" s="501"/>
      <c r="CE289" s="501"/>
      <c r="CF289" s="501"/>
      <c r="CG289" s="501"/>
      <c r="CH289" s="501"/>
      <c r="CI289" s="501"/>
      <c r="CJ289" s="501"/>
      <c r="CK289" s="501"/>
      <c r="CL289" s="501"/>
      <c r="CM289" s="501"/>
      <c r="CN289" s="501"/>
      <c r="CO289" s="501"/>
      <c r="CP289" s="501"/>
      <c r="CQ289" s="501"/>
      <c r="CR289" s="501"/>
      <c r="CS289" s="501"/>
      <c r="CT289" s="501"/>
      <c r="CU289" s="501"/>
      <c r="CV289" s="501"/>
      <c r="CW289" s="501"/>
      <c r="CX289" s="501"/>
      <c r="CY289" s="501"/>
      <c r="CZ289" s="501"/>
      <c r="DA289" s="501"/>
      <c r="DB289" s="501"/>
      <c r="DC289" s="501"/>
      <c r="DD289" s="501"/>
      <c r="DE289" s="501"/>
      <c r="DF289" s="501"/>
      <c r="DG289" s="501"/>
      <c r="DH289" s="501"/>
      <c r="DI289" s="501"/>
      <c r="DJ289" s="501"/>
      <c r="DK289" s="501"/>
      <c r="DL289" s="501"/>
      <c r="DM289" s="501"/>
      <c r="DN289" s="501"/>
      <c r="DO289" s="501"/>
      <c r="DP289" s="501"/>
      <c r="DQ289" s="501"/>
      <c r="DR289" s="501"/>
      <c r="DS289" s="501"/>
      <c r="DT289" s="501"/>
      <c r="DU289" s="501"/>
      <c r="DV289" s="501"/>
      <c r="DW289" s="501"/>
      <c r="DX289" s="501"/>
      <c r="DY289" s="501"/>
      <c r="DZ289" s="501"/>
      <c r="EA289" s="501"/>
      <c r="EB289" s="501"/>
      <c r="EC289" s="501"/>
      <c r="ED289" s="501"/>
      <c r="EE289" s="501"/>
      <c r="EF289" s="501"/>
      <c r="EG289" s="501"/>
      <c r="EH289" s="501"/>
      <c r="EI289" s="501"/>
      <c r="EJ289" s="501"/>
      <c r="EK289" s="501"/>
      <c r="EL289" s="501"/>
      <c r="EM289" s="501"/>
      <c r="EN289" s="501"/>
      <c r="EO289" s="501"/>
      <c r="EP289" s="501"/>
      <c r="EQ289" s="501"/>
      <c r="ER289" s="501"/>
      <c r="ES289" s="501"/>
      <c r="ET289" s="501"/>
      <c r="EU289" s="501"/>
      <c r="EV289" s="501"/>
      <c r="EW289" s="501"/>
      <c r="EX289" s="501"/>
      <c r="EY289" s="501"/>
      <c r="EZ289" s="501"/>
      <c r="FA289" s="501"/>
      <c r="FB289" s="501"/>
      <c r="FC289" s="501"/>
      <c r="FD289" s="501"/>
      <c r="FE289" s="501"/>
      <c r="FF289" s="501"/>
      <c r="FG289" s="501"/>
      <c r="FH289" s="501"/>
      <c r="FI289" s="501"/>
    </row>
    <row r="290" spans="1:165" ht="25.9" customHeight="1" x14ac:dyDescent="0.35">
      <c r="A290" s="501"/>
      <c r="B290" s="501"/>
      <c r="C290" s="279"/>
      <c r="D290" s="543"/>
      <c r="E290" s="503"/>
      <c r="F290" s="501"/>
      <c r="G290" s="501"/>
      <c r="H290" s="501"/>
      <c r="I290" s="503"/>
      <c r="J290" s="503"/>
      <c r="K290" s="503"/>
      <c r="L290" s="503"/>
      <c r="M290" s="503"/>
      <c r="N290" s="503"/>
      <c r="O290" s="501"/>
      <c r="P290" s="501"/>
      <c r="Q290" s="501"/>
      <c r="R290" s="501"/>
      <c r="S290" s="501"/>
      <c r="T290" s="504"/>
      <c r="U290" s="504"/>
      <c r="V290" s="501"/>
      <c r="W290" s="501"/>
      <c r="X290" s="501"/>
      <c r="Y290" s="501"/>
      <c r="Z290" s="501"/>
      <c r="AA290" s="501"/>
      <c r="AB290" s="501"/>
      <c r="AC290" s="501"/>
      <c r="AD290" s="501"/>
      <c r="AE290" s="501"/>
      <c r="AF290" s="501"/>
      <c r="AG290" s="501"/>
      <c r="AH290" s="501"/>
      <c r="AI290" s="501"/>
      <c r="AJ290" s="501"/>
      <c r="AK290" s="501"/>
      <c r="AL290" s="501"/>
      <c r="AM290" s="501"/>
      <c r="AN290" s="501"/>
      <c r="AO290" s="501"/>
      <c r="AP290" s="501"/>
      <c r="AQ290" s="501"/>
      <c r="AR290" s="501"/>
      <c r="AS290" s="501"/>
      <c r="AT290" s="501"/>
      <c r="AU290" s="501"/>
      <c r="AV290" s="501"/>
      <c r="AW290" s="501"/>
      <c r="AX290" s="501"/>
      <c r="AY290" s="501"/>
      <c r="AZ290" s="501"/>
      <c r="BA290" s="501"/>
      <c r="BB290" s="501"/>
      <c r="BC290" s="501"/>
      <c r="BD290" s="501"/>
      <c r="BE290" s="501"/>
      <c r="BF290" s="501"/>
      <c r="BG290" s="501"/>
      <c r="BH290" s="501"/>
      <c r="BI290" s="501"/>
      <c r="BJ290" s="501"/>
      <c r="BK290" s="501"/>
      <c r="BL290" s="501"/>
      <c r="BM290" s="501"/>
      <c r="BN290" s="501"/>
      <c r="BO290" s="501"/>
      <c r="BP290" s="501"/>
      <c r="BQ290" s="501"/>
      <c r="BR290" s="501"/>
      <c r="BS290" s="501"/>
      <c r="BT290" s="501"/>
      <c r="BU290" s="501"/>
      <c r="BV290" s="501"/>
      <c r="BW290" s="501"/>
      <c r="BX290" s="501"/>
      <c r="BY290" s="501"/>
      <c r="BZ290" s="501"/>
      <c r="CA290" s="501"/>
      <c r="CB290" s="501"/>
      <c r="CC290" s="501"/>
      <c r="CD290" s="501"/>
      <c r="CE290" s="501"/>
      <c r="CF290" s="501"/>
      <c r="CG290" s="501"/>
      <c r="CH290" s="501"/>
      <c r="CI290" s="501"/>
      <c r="CJ290" s="501"/>
      <c r="CK290" s="501"/>
      <c r="CL290" s="501"/>
      <c r="CM290" s="501"/>
      <c r="CN290" s="501"/>
      <c r="CO290" s="501"/>
      <c r="CP290" s="501"/>
      <c r="CQ290" s="501"/>
      <c r="CR290" s="501"/>
      <c r="CS290" s="501"/>
      <c r="CT290" s="501"/>
      <c r="CU290" s="501"/>
      <c r="CV290" s="501"/>
      <c r="CW290" s="501"/>
      <c r="CX290" s="501"/>
      <c r="CY290" s="501"/>
      <c r="CZ290" s="501"/>
      <c r="DA290" s="501"/>
      <c r="DB290" s="501"/>
      <c r="DC290" s="501"/>
      <c r="DD290" s="501"/>
      <c r="DE290" s="501"/>
      <c r="DF290" s="501"/>
      <c r="DG290" s="501"/>
      <c r="DH290" s="501"/>
      <c r="DI290" s="501"/>
      <c r="DJ290" s="501"/>
      <c r="DK290" s="501"/>
      <c r="DL290" s="501"/>
      <c r="DM290" s="501"/>
      <c r="DN290" s="501"/>
      <c r="DO290" s="501"/>
      <c r="DP290" s="501"/>
      <c r="DQ290" s="501"/>
      <c r="DR290" s="501"/>
      <c r="DS290" s="501"/>
      <c r="DT290" s="501"/>
      <c r="DU290" s="501"/>
      <c r="DV290" s="501"/>
      <c r="DW290" s="501"/>
      <c r="DX290" s="501"/>
      <c r="DY290" s="501"/>
      <c r="DZ290" s="501"/>
      <c r="EA290" s="501"/>
      <c r="EB290" s="501"/>
      <c r="EC290" s="501"/>
      <c r="ED290" s="501"/>
      <c r="EE290" s="501"/>
      <c r="EF290" s="501"/>
      <c r="EG290" s="501"/>
      <c r="EH290" s="501"/>
      <c r="EI290" s="501"/>
      <c r="EJ290" s="501"/>
      <c r="EK290" s="501"/>
      <c r="EL290" s="501"/>
      <c r="EM290" s="501"/>
      <c r="EN290" s="501"/>
      <c r="EO290" s="501"/>
      <c r="EP290" s="501"/>
      <c r="EQ290" s="501"/>
      <c r="ER290" s="501"/>
      <c r="ES290" s="501"/>
      <c r="ET290" s="501"/>
      <c r="EU290" s="501"/>
      <c r="EV290" s="501"/>
      <c r="EW290" s="501"/>
      <c r="EX290" s="501"/>
      <c r="EY290" s="501"/>
      <c r="EZ290" s="501"/>
      <c r="FA290" s="501"/>
      <c r="FB290" s="501"/>
      <c r="FC290" s="501"/>
      <c r="FD290" s="501"/>
      <c r="FE290" s="501"/>
      <c r="FF290" s="501"/>
      <c r="FG290" s="501"/>
      <c r="FH290" s="501"/>
      <c r="FI290" s="501"/>
    </row>
    <row r="291" spans="1:165" ht="25.9" customHeight="1" x14ac:dyDescent="0.35">
      <c r="A291" s="501"/>
      <c r="B291" s="501"/>
      <c r="C291" s="279"/>
      <c r="D291" s="543"/>
      <c r="E291" s="503"/>
      <c r="F291" s="501"/>
      <c r="G291" s="501"/>
      <c r="H291" s="501"/>
      <c r="I291" s="503"/>
      <c r="J291" s="503"/>
      <c r="K291" s="503"/>
      <c r="L291" s="503"/>
      <c r="M291" s="503"/>
      <c r="N291" s="503"/>
      <c r="O291" s="501"/>
      <c r="P291" s="501"/>
      <c r="Q291" s="501"/>
      <c r="R291" s="501"/>
      <c r="S291" s="501"/>
      <c r="T291" s="504"/>
      <c r="U291" s="504"/>
      <c r="V291" s="501"/>
      <c r="W291" s="501"/>
      <c r="X291" s="501"/>
      <c r="Y291" s="501"/>
      <c r="Z291" s="501"/>
      <c r="AA291" s="501"/>
      <c r="AB291" s="501"/>
      <c r="AC291" s="501"/>
      <c r="AD291" s="501"/>
      <c r="AE291" s="501"/>
      <c r="AF291" s="501"/>
      <c r="AG291" s="501"/>
      <c r="AH291" s="501"/>
      <c r="AI291" s="501"/>
      <c r="AJ291" s="501"/>
      <c r="AK291" s="501"/>
      <c r="AL291" s="501"/>
      <c r="AM291" s="501"/>
      <c r="AN291" s="501"/>
      <c r="AO291" s="501"/>
      <c r="AP291" s="501"/>
      <c r="AQ291" s="501"/>
      <c r="AR291" s="501"/>
      <c r="AS291" s="501"/>
      <c r="AT291" s="501"/>
      <c r="AU291" s="501"/>
      <c r="AV291" s="501"/>
      <c r="AW291" s="501"/>
      <c r="AX291" s="501"/>
      <c r="AY291" s="501"/>
      <c r="AZ291" s="501"/>
      <c r="BA291" s="501"/>
      <c r="BB291" s="501"/>
      <c r="BC291" s="501"/>
      <c r="BD291" s="501"/>
      <c r="BE291" s="501"/>
      <c r="BF291" s="501"/>
      <c r="BG291" s="501"/>
      <c r="BH291" s="501"/>
      <c r="BI291" s="501"/>
      <c r="BJ291" s="501"/>
      <c r="BK291" s="501"/>
      <c r="BL291" s="501"/>
      <c r="BM291" s="501"/>
      <c r="BN291" s="501"/>
      <c r="BO291" s="501"/>
      <c r="BP291" s="501"/>
      <c r="BQ291" s="501"/>
      <c r="BR291" s="501"/>
      <c r="BS291" s="501"/>
      <c r="BT291" s="501"/>
      <c r="BU291" s="501"/>
      <c r="BV291" s="501"/>
      <c r="BW291" s="501"/>
      <c r="BX291" s="501"/>
      <c r="BY291" s="501"/>
      <c r="BZ291" s="501"/>
      <c r="CA291" s="501"/>
      <c r="CB291" s="501"/>
      <c r="CC291" s="501"/>
      <c r="CD291" s="501"/>
      <c r="CE291" s="501"/>
      <c r="CF291" s="501"/>
      <c r="CG291" s="501"/>
      <c r="CH291" s="501"/>
      <c r="CI291" s="501"/>
      <c r="CJ291" s="501"/>
      <c r="CK291" s="501"/>
      <c r="CL291" s="501"/>
      <c r="CM291" s="501"/>
      <c r="CN291" s="501"/>
      <c r="CO291" s="501"/>
      <c r="CP291" s="501"/>
      <c r="CQ291" s="501"/>
      <c r="CR291" s="501"/>
      <c r="CS291" s="501"/>
      <c r="CT291" s="501"/>
      <c r="CU291" s="501"/>
      <c r="CV291" s="501"/>
      <c r="CW291" s="501"/>
      <c r="CX291" s="501"/>
      <c r="CY291" s="501"/>
      <c r="CZ291" s="501"/>
      <c r="DA291" s="501"/>
      <c r="DB291" s="501"/>
      <c r="DC291" s="501"/>
      <c r="DD291" s="501"/>
      <c r="DE291" s="501"/>
      <c r="DF291" s="501"/>
      <c r="DG291" s="501"/>
      <c r="DH291" s="501"/>
      <c r="DI291" s="501"/>
      <c r="DJ291" s="501"/>
      <c r="DK291" s="501"/>
      <c r="DL291" s="501"/>
      <c r="DM291" s="501"/>
      <c r="DN291" s="501"/>
      <c r="DO291" s="501"/>
      <c r="DP291" s="501"/>
      <c r="DQ291" s="501"/>
      <c r="DR291" s="501"/>
      <c r="DS291" s="501"/>
      <c r="DT291" s="501"/>
      <c r="DU291" s="501"/>
      <c r="DV291" s="501"/>
      <c r="DW291" s="501"/>
      <c r="DX291" s="501"/>
      <c r="DY291" s="501"/>
      <c r="DZ291" s="501"/>
      <c r="EA291" s="501"/>
      <c r="EB291" s="501"/>
      <c r="EC291" s="501"/>
      <c r="ED291" s="501"/>
      <c r="EE291" s="501"/>
      <c r="EF291" s="501"/>
      <c r="EG291" s="501"/>
      <c r="EH291" s="501"/>
      <c r="EI291" s="501"/>
      <c r="EJ291" s="501"/>
      <c r="EK291" s="501"/>
      <c r="EL291" s="501"/>
      <c r="EM291" s="501"/>
      <c r="EN291" s="501"/>
      <c r="EO291" s="501"/>
      <c r="EP291" s="501"/>
      <c r="EQ291" s="501"/>
      <c r="ER291" s="501"/>
      <c r="ES291" s="501"/>
      <c r="ET291" s="501"/>
      <c r="EU291" s="501"/>
      <c r="EV291" s="501"/>
      <c r="EW291" s="501"/>
      <c r="EX291" s="501"/>
      <c r="EY291" s="501"/>
      <c r="EZ291" s="501"/>
      <c r="FA291" s="501"/>
      <c r="FB291" s="501"/>
      <c r="FC291" s="501"/>
      <c r="FD291" s="501"/>
      <c r="FE291" s="501"/>
      <c r="FF291" s="501"/>
      <c r="FG291" s="501"/>
      <c r="FH291" s="501"/>
      <c r="FI291" s="501"/>
    </row>
    <row r="292" spans="1:165" ht="25.9" customHeight="1" x14ac:dyDescent="0.35">
      <c r="A292" s="501"/>
      <c r="B292" s="501"/>
      <c r="C292" s="279"/>
      <c r="D292" s="543"/>
      <c r="E292" s="503"/>
      <c r="F292" s="501"/>
      <c r="G292" s="501"/>
      <c r="H292" s="501"/>
      <c r="I292" s="503"/>
      <c r="J292" s="503"/>
      <c r="K292" s="503"/>
      <c r="L292" s="503"/>
      <c r="M292" s="503"/>
      <c r="N292" s="503"/>
      <c r="O292" s="501"/>
      <c r="P292" s="501"/>
      <c r="Q292" s="501"/>
      <c r="R292" s="501"/>
      <c r="S292" s="501"/>
      <c r="T292" s="504"/>
      <c r="U292" s="504"/>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T292" s="501"/>
      <c r="BU292" s="501"/>
      <c r="BV292" s="501"/>
      <c r="BW292" s="501"/>
      <c r="BX292" s="501"/>
      <c r="BY292" s="501"/>
      <c r="BZ292" s="501"/>
      <c r="CA292" s="501"/>
      <c r="CB292" s="501"/>
      <c r="CC292" s="501"/>
      <c r="CD292" s="501"/>
      <c r="CE292" s="501"/>
      <c r="CF292" s="501"/>
      <c r="CG292" s="501"/>
      <c r="CH292" s="501"/>
      <c r="CI292" s="501"/>
      <c r="CJ292" s="501"/>
      <c r="CK292" s="501"/>
      <c r="CL292" s="501"/>
      <c r="CM292" s="501"/>
      <c r="CN292" s="501"/>
      <c r="CO292" s="501"/>
      <c r="CP292" s="501"/>
      <c r="CQ292" s="501"/>
      <c r="CR292" s="501"/>
      <c r="CS292" s="501"/>
      <c r="CT292" s="501"/>
      <c r="CU292" s="501"/>
      <c r="CV292" s="501"/>
      <c r="CW292" s="501"/>
      <c r="CX292" s="501"/>
      <c r="CY292" s="501"/>
      <c r="CZ292" s="501"/>
      <c r="DA292" s="501"/>
      <c r="DB292" s="501"/>
      <c r="DC292" s="501"/>
      <c r="DD292" s="501"/>
      <c r="DE292" s="501"/>
      <c r="DF292" s="501"/>
      <c r="DG292" s="501"/>
      <c r="DH292" s="501"/>
      <c r="DI292" s="501"/>
      <c r="DJ292" s="501"/>
      <c r="DK292" s="501"/>
      <c r="DL292" s="501"/>
      <c r="DM292" s="501"/>
      <c r="DN292" s="501"/>
      <c r="DO292" s="501"/>
      <c r="DP292" s="501"/>
      <c r="DQ292" s="501"/>
      <c r="DR292" s="501"/>
      <c r="DS292" s="501"/>
      <c r="DT292" s="501"/>
      <c r="DU292" s="501"/>
      <c r="DV292" s="501"/>
      <c r="DW292" s="501"/>
      <c r="DX292" s="501"/>
      <c r="DY292" s="501"/>
      <c r="DZ292" s="501"/>
      <c r="EA292" s="501"/>
      <c r="EB292" s="501"/>
      <c r="EC292" s="501"/>
      <c r="ED292" s="501"/>
      <c r="EE292" s="501"/>
      <c r="EF292" s="501"/>
      <c r="EG292" s="501"/>
      <c r="EH292" s="501"/>
      <c r="EI292" s="501"/>
      <c r="EJ292" s="501"/>
      <c r="EK292" s="501"/>
      <c r="EL292" s="501"/>
      <c r="EM292" s="501"/>
      <c r="EN292" s="501"/>
      <c r="EO292" s="501"/>
      <c r="EP292" s="501"/>
      <c r="EQ292" s="501"/>
      <c r="ER292" s="501"/>
      <c r="ES292" s="501"/>
      <c r="ET292" s="501"/>
      <c r="EU292" s="501"/>
      <c r="EV292" s="501"/>
      <c r="EW292" s="501"/>
      <c r="EX292" s="501"/>
      <c r="EY292" s="501"/>
      <c r="EZ292" s="501"/>
      <c r="FA292" s="501"/>
      <c r="FB292" s="501"/>
      <c r="FC292" s="501"/>
      <c r="FD292" s="501"/>
      <c r="FE292" s="501"/>
      <c r="FF292" s="501"/>
      <c r="FG292" s="501"/>
      <c r="FH292" s="501"/>
      <c r="FI292" s="501"/>
    </row>
    <row r="293" spans="1:165" ht="25.9" customHeight="1" x14ac:dyDescent="0.35">
      <c r="A293" s="501"/>
      <c r="B293" s="501"/>
      <c r="C293" s="279"/>
      <c r="D293" s="543"/>
      <c r="E293" s="503"/>
      <c r="F293" s="501"/>
      <c r="G293" s="501"/>
      <c r="H293" s="501"/>
      <c r="I293" s="503"/>
      <c r="J293" s="503"/>
      <c r="K293" s="503"/>
      <c r="L293" s="503"/>
      <c r="M293" s="503"/>
      <c r="N293" s="503"/>
      <c r="O293" s="501"/>
      <c r="P293" s="501"/>
      <c r="Q293" s="501"/>
      <c r="R293" s="501"/>
      <c r="S293" s="501"/>
      <c r="T293" s="504"/>
      <c r="U293" s="504"/>
      <c r="V293" s="501"/>
      <c r="W293" s="501"/>
      <c r="X293" s="501"/>
      <c r="Y293" s="501"/>
      <c r="Z293" s="501"/>
      <c r="AA293" s="501"/>
      <c r="AB293" s="501"/>
      <c r="AC293" s="501"/>
      <c r="AD293" s="501"/>
      <c r="AE293" s="501"/>
      <c r="AF293" s="501"/>
      <c r="AG293" s="501"/>
      <c r="AH293" s="501"/>
      <c r="AI293" s="501"/>
      <c r="AJ293" s="501"/>
      <c r="AK293" s="501"/>
      <c r="AL293" s="501"/>
      <c r="AM293" s="501"/>
      <c r="AN293" s="501"/>
      <c r="AO293" s="501"/>
      <c r="AP293" s="501"/>
      <c r="AQ293" s="501"/>
      <c r="AR293" s="501"/>
      <c r="AS293" s="501"/>
      <c r="AT293" s="501"/>
      <c r="AU293" s="501"/>
      <c r="AV293" s="501"/>
      <c r="AW293" s="501"/>
      <c r="AX293" s="501"/>
      <c r="AY293" s="501"/>
      <c r="AZ293" s="501"/>
      <c r="BA293" s="501"/>
      <c r="BB293" s="501"/>
      <c r="BC293" s="501"/>
      <c r="BD293" s="501"/>
      <c r="BE293" s="501"/>
      <c r="BF293" s="501"/>
      <c r="BG293" s="501"/>
      <c r="BH293" s="501"/>
      <c r="BI293" s="501"/>
      <c r="BJ293" s="501"/>
      <c r="BK293" s="501"/>
      <c r="BL293" s="501"/>
      <c r="BM293" s="501"/>
      <c r="BN293" s="501"/>
      <c r="BO293" s="501"/>
      <c r="BP293" s="501"/>
      <c r="BQ293" s="501"/>
      <c r="BR293" s="501"/>
      <c r="BS293" s="501"/>
      <c r="BT293" s="501"/>
      <c r="BU293" s="501"/>
      <c r="BV293" s="501"/>
      <c r="BW293" s="501"/>
      <c r="BX293" s="501"/>
      <c r="BY293" s="501"/>
      <c r="BZ293" s="501"/>
      <c r="CA293" s="501"/>
      <c r="CB293" s="501"/>
      <c r="CC293" s="501"/>
      <c r="CD293" s="501"/>
      <c r="CE293" s="501"/>
      <c r="CF293" s="501"/>
      <c r="CG293" s="501"/>
      <c r="CH293" s="501"/>
      <c r="CI293" s="501"/>
      <c r="CJ293" s="501"/>
      <c r="CK293" s="501"/>
      <c r="CL293" s="501"/>
      <c r="CM293" s="501"/>
      <c r="CN293" s="501"/>
      <c r="CO293" s="501"/>
      <c r="CP293" s="501"/>
      <c r="CQ293" s="501"/>
      <c r="CR293" s="501"/>
      <c r="CS293" s="501"/>
      <c r="CT293" s="501"/>
      <c r="CU293" s="501"/>
      <c r="CV293" s="501"/>
      <c r="CW293" s="501"/>
      <c r="CX293" s="501"/>
      <c r="CY293" s="501"/>
      <c r="CZ293" s="501"/>
      <c r="DA293" s="501"/>
      <c r="DB293" s="501"/>
      <c r="DC293" s="501"/>
      <c r="DD293" s="501"/>
      <c r="DE293" s="501"/>
      <c r="DF293" s="501"/>
      <c r="DG293" s="501"/>
      <c r="DH293" s="501"/>
      <c r="DI293" s="501"/>
      <c r="DJ293" s="501"/>
      <c r="DK293" s="501"/>
      <c r="DL293" s="501"/>
      <c r="DM293" s="501"/>
      <c r="DN293" s="501"/>
      <c r="DO293" s="501"/>
      <c r="DP293" s="501"/>
      <c r="DQ293" s="501"/>
      <c r="DR293" s="501"/>
      <c r="DS293" s="501"/>
      <c r="DT293" s="501"/>
      <c r="DU293" s="501"/>
      <c r="DV293" s="501"/>
      <c r="DW293" s="501"/>
      <c r="DX293" s="501"/>
      <c r="DY293" s="501"/>
      <c r="DZ293" s="501"/>
      <c r="EA293" s="501"/>
      <c r="EB293" s="501"/>
      <c r="EC293" s="501"/>
      <c r="ED293" s="501"/>
      <c r="EE293" s="501"/>
      <c r="EF293" s="501"/>
      <c r="EG293" s="501"/>
      <c r="EH293" s="501"/>
      <c r="EI293" s="501"/>
      <c r="EJ293" s="501"/>
      <c r="EK293" s="501"/>
      <c r="EL293" s="501"/>
      <c r="EM293" s="501"/>
      <c r="EN293" s="501"/>
      <c r="EO293" s="501"/>
      <c r="EP293" s="501"/>
      <c r="EQ293" s="501"/>
      <c r="ER293" s="501"/>
      <c r="ES293" s="501"/>
      <c r="ET293" s="501"/>
      <c r="EU293" s="501"/>
      <c r="EV293" s="501"/>
      <c r="EW293" s="501"/>
      <c r="EX293" s="501"/>
      <c r="EY293" s="501"/>
      <c r="EZ293" s="501"/>
      <c r="FA293" s="501"/>
      <c r="FB293" s="501"/>
      <c r="FC293" s="501"/>
      <c r="FD293" s="501"/>
      <c r="FE293" s="501"/>
      <c r="FF293" s="501"/>
      <c r="FG293" s="501"/>
      <c r="FH293" s="501"/>
      <c r="FI293" s="501"/>
    </row>
    <row r="294" spans="1:165" ht="25.9" customHeight="1" x14ac:dyDescent="0.35">
      <c r="A294" s="501"/>
      <c r="B294" s="501"/>
      <c r="C294" s="279"/>
      <c r="D294" s="543"/>
      <c r="E294" s="503"/>
      <c r="F294" s="501"/>
      <c r="G294" s="501"/>
      <c r="H294" s="501"/>
      <c r="I294" s="503"/>
      <c r="J294" s="503"/>
      <c r="K294" s="503"/>
      <c r="L294" s="503"/>
      <c r="M294" s="503"/>
      <c r="N294" s="503"/>
      <c r="O294" s="501"/>
      <c r="P294" s="501"/>
      <c r="Q294" s="501"/>
      <c r="R294" s="501"/>
      <c r="S294" s="501"/>
      <c r="T294" s="504"/>
      <c r="U294" s="504"/>
      <c r="V294" s="501"/>
      <c r="W294" s="501"/>
      <c r="X294" s="501"/>
      <c r="Y294" s="501"/>
      <c r="Z294" s="501"/>
      <c r="AA294" s="501"/>
      <c r="AB294" s="501"/>
      <c r="AC294" s="501"/>
      <c r="AD294" s="501"/>
      <c r="AE294" s="501"/>
      <c r="AF294" s="501"/>
      <c r="AG294" s="501"/>
      <c r="AH294" s="501"/>
      <c r="AI294" s="501"/>
      <c r="AJ294" s="501"/>
      <c r="AK294" s="501"/>
      <c r="AL294" s="501"/>
      <c r="AM294" s="501"/>
      <c r="AN294" s="501"/>
      <c r="AO294" s="501"/>
      <c r="AP294" s="501"/>
      <c r="AQ294" s="501"/>
      <c r="AR294" s="501"/>
      <c r="AS294" s="501"/>
      <c r="AT294" s="501"/>
      <c r="AU294" s="501"/>
      <c r="AV294" s="501"/>
      <c r="AW294" s="501"/>
      <c r="AX294" s="501"/>
      <c r="AY294" s="501"/>
      <c r="AZ294" s="501"/>
      <c r="BA294" s="501"/>
      <c r="BB294" s="501"/>
      <c r="BC294" s="501"/>
      <c r="BD294" s="501"/>
      <c r="BE294" s="501"/>
      <c r="BF294" s="501"/>
      <c r="BG294" s="501"/>
      <c r="BH294" s="501"/>
      <c r="BI294" s="501"/>
      <c r="BJ294" s="501"/>
      <c r="BK294" s="501"/>
      <c r="BL294" s="501"/>
      <c r="BM294" s="501"/>
      <c r="BN294" s="501"/>
      <c r="BO294" s="501"/>
      <c r="BP294" s="501"/>
      <c r="BQ294" s="501"/>
      <c r="BR294" s="501"/>
      <c r="BS294" s="501"/>
      <c r="BT294" s="501"/>
      <c r="BU294" s="501"/>
      <c r="BV294" s="501"/>
      <c r="BW294" s="501"/>
      <c r="BX294" s="501"/>
      <c r="BY294" s="501"/>
      <c r="BZ294" s="501"/>
      <c r="CA294" s="501"/>
      <c r="CB294" s="501"/>
      <c r="CC294" s="501"/>
      <c r="CD294" s="501"/>
      <c r="CE294" s="501"/>
      <c r="CF294" s="501"/>
      <c r="CG294" s="501"/>
      <c r="CH294" s="501"/>
      <c r="CI294" s="501"/>
      <c r="CJ294" s="501"/>
      <c r="CK294" s="501"/>
      <c r="CL294" s="501"/>
      <c r="CM294" s="501"/>
      <c r="CN294" s="501"/>
      <c r="CO294" s="501"/>
      <c r="CP294" s="501"/>
      <c r="CQ294" s="501"/>
      <c r="CR294" s="501"/>
      <c r="CS294" s="501"/>
      <c r="CT294" s="501"/>
      <c r="CU294" s="501"/>
      <c r="CV294" s="501"/>
      <c r="CW294" s="501"/>
      <c r="CX294" s="501"/>
      <c r="CY294" s="501"/>
      <c r="CZ294" s="501"/>
      <c r="DA294" s="501"/>
      <c r="DB294" s="501"/>
      <c r="DC294" s="501"/>
      <c r="DD294" s="501"/>
      <c r="DE294" s="501"/>
      <c r="DF294" s="501"/>
      <c r="DG294" s="501"/>
      <c r="DH294" s="501"/>
      <c r="DI294" s="501"/>
      <c r="DJ294" s="501"/>
      <c r="DK294" s="501"/>
      <c r="DL294" s="501"/>
      <c r="DM294" s="501"/>
      <c r="DN294" s="501"/>
      <c r="DO294" s="501"/>
      <c r="DP294" s="501"/>
      <c r="DQ294" s="501"/>
      <c r="DR294" s="501"/>
      <c r="DS294" s="501"/>
      <c r="DT294" s="501"/>
      <c r="DU294" s="501"/>
      <c r="DV294" s="501"/>
      <c r="DW294" s="501"/>
      <c r="DX294" s="501"/>
      <c r="DY294" s="501"/>
      <c r="DZ294" s="501"/>
      <c r="EA294" s="501"/>
      <c r="EB294" s="501"/>
      <c r="EC294" s="501"/>
      <c r="ED294" s="501"/>
      <c r="EE294" s="501"/>
      <c r="EF294" s="501"/>
      <c r="EG294" s="501"/>
      <c r="EH294" s="501"/>
      <c r="EI294" s="501"/>
      <c r="EJ294" s="501"/>
      <c r="EK294" s="501"/>
      <c r="EL294" s="501"/>
      <c r="EM294" s="501"/>
      <c r="EN294" s="501"/>
      <c r="EO294" s="501"/>
      <c r="EP294" s="501"/>
      <c r="EQ294" s="501"/>
      <c r="ER294" s="501"/>
      <c r="ES294" s="501"/>
      <c r="ET294" s="501"/>
      <c r="EU294" s="501"/>
      <c r="EV294" s="501"/>
      <c r="EW294" s="501"/>
      <c r="EX294" s="501"/>
      <c r="EY294" s="501"/>
      <c r="EZ294" s="501"/>
      <c r="FA294" s="501"/>
      <c r="FB294" s="501"/>
      <c r="FC294" s="501"/>
      <c r="FD294" s="501"/>
      <c r="FE294" s="501"/>
      <c r="FF294" s="501"/>
      <c r="FG294" s="501"/>
      <c r="FH294" s="501"/>
      <c r="FI294" s="501"/>
    </row>
    <row r="295" spans="1:165" ht="25.9" customHeight="1" x14ac:dyDescent="0.35">
      <c r="A295" s="501"/>
      <c r="B295" s="501"/>
      <c r="C295" s="279"/>
      <c r="D295" s="543"/>
      <c r="E295" s="503"/>
      <c r="F295" s="501"/>
      <c r="G295" s="501"/>
      <c r="H295" s="501"/>
      <c r="I295" s="503"/>
      <c r="J295" s="503"/>
      <c r="K295" s="503"/>
      <c r="L295" s="503"/>
      <c r="M295" s="503"/>
      <c r="N295" s="503"/>
      <c r="O295" s="501"/>
      <c r="P295" s="501"/>
      <c r="Q295" s="501"/>
      <c r="R295" s="501"/>
      <c r="S295" s="501"/>
      <c r="T295" s="504"/>
      <c r="U295" s="504"/>
      <c r="V295" s="501"/>
      <c r="W295" s="501"/>
      <c r="X295" s="501"/>
      <c r="Y295" s="501"/>
      <c r="Z295" s="501"/>
      <c r="AA295" s="501"/>
      <c r="AB295" s="501"/>
      <c r="AC295" s="501"/>
      <c r="AD295" s="501"/>
      <c r="AE295" s="501"/>
      <c r="AF295" s="501"/>
      <c r="AG295" s="501"/>
      <c r="AH295" s="501"/>
      <c r="AI295" s="501"/>
      <c r="AJ295" s="501"/>
      <c r="AK295" s="501"/>
      <c r="AL295" s="501"/>
      <c r="AM295" s="501"/>
      <c r="AN295" s="501"/>
      <c r="AO295" s="501"/>
      <c r="AP295" s="501"/>
      <c r="AQ295" s="501"/>
      <c r="AR295" s="501"/>
      <c r="AS295" s="501"/>
      <c r="AT295" s="501"/>
      <c r="AU295" s="501"/>
      <c r="AV295" s="501"/>
      <c r="AW295" s="501"/>
      <c r="AX295" s="501"/>
      <c r="AY295" s="501"/>
      <c r="AZ295" s="501"/>
      <c r="BA295" s="501"/>
      <c r="BB295" s="501"/>
      <c r="BC295" s="501"/>
      <c r="BD295" s="501"/>
      <c r="BE295" s="501"/>
      <c r="BF295" s="501"/>
      <c r="BG295" s="501"/>
      <c r="BH295" s="501"/>
      <c r="BI295" s="501"/>
      <c r="BJ295" s="501"/>
      <c r="BK295" s="501"/>
      <c r="BL295" s="501"/>
      <c r="BM295" s="501"/>
      <c r="BN295" s="501"/>
      <c r="BO295" s="501"/>
      <c r="BP295" s="501"/>
      <c r="BQ295" s="501"/>
      <c r="BR295" s="501"/>
      <c r="BS295" s="501"/>
      <c r="BT295" s="501"/>
      <c r="BU295" s="501"/>
      <c r="BV295" s="501"/>
      <c r="BW295" s="501"/>
      <c r="BX295" s="501"/>
      <c r="BY295" s="501"/>
      <c r="BZ295" s="501"/>
      <c r="CA295" s="501"/>
      <c r="CB295" s="501"/>
      <c r="CC295" s="501"/>
      <c r="CD295" s="501"/>
      <c r="CE295" s="501"/>
      <c r="CF295" s="501"/>
      <c r="CG295" s="501"/>
      <c r="CH295" s="501"/>
      <c r="CI295" s="501"/>
      <c r="CJ295" s="501"/>
      <c r="CK295" s="501"/>
      <c r="CL295" s="501"/>
      <c r="CM295" s="501"/>
      <c r="CN295" s="501"/>
      <c r="CO295" s="501"/>
      <c r="CP295" s="501"/>
      <c r="CQ295" s="501"/>
      <c r="CR295" s="501"/>
      <c r="CS295" s="501"/>
      <c r="CT295" s="501"/>
      <c r="CU295" s="501"/>
      <c r="CV295" s="501"/>
      <c r="CW295" s="501"/>
      <c r="CX295" s="501"/>
      <c r="CY295" s="501"/>
      <c r="CZ295" s="501"/>
      <c r="DA295" s="501"/>
      <c r="DB295" s="501"/>
      <c r="DC295" s="501"/>
      <c r="DD295" s="501"/>
      <c r="DE295" s="501"/>
      <c r="DF295" s="501"/>
      <c r="DG295" s="501"/>
      <c r="DH295" s="501"/>
      <c r="DI295" s="501"/>
      <c r="DJ295" s="501"/>
      <c r="DK295" s="501"/>
      <c r="DL295" s="501"/>
      <c r="DM295" s="501"/>
      <c r="DN295" s="501"/>
      <c r="DO295" s="501"/>
      <c r="DP295" s="501"/>
      <c r="DQ295" s="501"/>
      <c r="DR295" s="501"/>
      <c r="DS295" s="501"/>
      <c r="DT295" s="501"/>
      <c r="DU295" s="501"/>
      <c r="DV295" s="501"/>
      <c r="DW295" s="501"/>
      <c r="DX295" s="501"/>
      <c r="DY295" s="501"/>
      <c r="DZ295" s="501"/>
      <c r="EA295" s="501"/>
      <c r="EB295" s="501"/>
      <c r="EC295" s="501"/>
      <c r="ED295" s="501"/>
      <c r="EE295" s="501"/>
      <c r="EF295" s="501"/>
      <c r="EG295" s="501"/>
      <c r="EH295" s="501"/>
      <c r="EI295" s="501"/>
      <c r="EJ295" s="501"/>
      <c r="EK295" s="501"/>
      <c r="EL295" s="501"/>
      <c r="EM295" s="501"/>
      <c r="EN295" s="501"/>
      <c r="EO295" s="501"/>
      <c r="EP295" s="501"/>
      <c r="EQ295" s="501"/>
      <c r="ER295" s="501"/>
      <c r="ES295" s="501"/>
      <c r="ET295" s="501"/>
      <c r="EU295" s="501"/>
      <c r="EV295" s="501"/>
      <c r="EW295" s="501"/>
      <c r="EX295" s="501"/>
      <c r="EY295" s="501"/>
      <c r="EZ295" s="501"/>
      <c r="FA295" s="501"/>
      <c r="FB295" s="501"/>
      <c r="FC295" s="501"/>
      <c r="FD295" s="501"/>
      <c r="FE295" s="501"/>
      <c r="FF295" s="501"/>
      <c r="FG295" s="501"/>
      <c r="FH295" s="501"/>
      <c r="FI295" s="501"/>
    </row>
    <row r="296" spans="1:165" ht="25.9" customHeight="1" x14ac:dyDescent="0.35">
      <c r="A296" s="501"/>
      <c r="B296" s="501"/>
      <c r="C296" s="279"/>
      <c r="D296" s="543"/>
      <c r="E296" s="503"/>
      <c r="F296" s="501"/>
      <c r="G296" s="501"/>
      <c r="H296" s="501"/>
      <c r="I296" s="503"/>
      <c r="J296" s="503"/>
      <c r="K296" s="503"/>
      <c r="L296" s="503"/>
      <c r="M296" s="503"/>
      <c r="N296" s="503"/>
      <c r="O296" s="501"/>
      <c r="P296" s="501"/>
      <c r="Q296" s="501"/>
      <c r="R296" s="501"/>
      <c r="S296" s="501"/>
      <c r="T296" s="504"/>
      <c r="U296" s="504"/>
      <c r="V296" s="501"/>
      <c r="W296" s="501"/>
      <c r="X296" s="501"/>
      <c r="Y296" s="501"/>
      <c r="Z296" s="501"/>
      <c r="AA296" s="501"/>
      <c r="AB296" s="501"/>
      <c r="AC296" s="501"/>
      <c r="AD296" s="501"/>
      <c r="AE296" s="501"/>
      <c r="AF296" s="501"/>
      <c r="AG296" s="501"/>
      <c r="AH296" s="501"/>
      <c r="AI296" s="501"/>
      <c r="AJ296" s="501"/>
      <c r="AK296" s="501"/>
      <c r="AL296" s="501"/>
      <c r="AM296" s="501"/>
      <c r="AN296" s="501"/>
      <c r="AO296" s="501"/>
      <c r="AP296" s="501"/>
      <c r="AQ296" s="501"/>
      <c r="AR296" s="501"/>
      <c r="AS296" s="501"/>
      <c r="AT296" s="501"/>
      <c r="AU296" s="501"/>
      <c r="AV296" s="501"/>
      <c r="AW296" s="501"/>
      <c r="AX296" s="501"/>
      <c r="AY296" s="501"/>
      <c r="AZ296" s="501"/>
      <c r="BA296" s="501"/>
      <c r="BB296" s="501"/>
      <c r="BC296" s="501"/>
      <c r="BD296" s="501"/>
      <c r="BE296" s="501"/>
      <c r="BF296" s="501"/>
      <c r="BG296" s="501"/>
      <c r="BH296" s="501"/>
      <c r="BI296" s="501"/>
      <c r="BJ296" s="501"/>
      <c r="BK296" s="501"/>
      <c r="BL296" s="501"/>
      <c r="BM296" s="501"/>
      <c r="BN296" s="501"/>
      <c r="BO296" s="501"/>
      <c r="BP296" s="501"/>
      <c r="BQ296" s="501"/>
      <c r="BR296" s="501"/>
      <c r="BS296" s="501"/>
      <c r="BT296" s="501"/>
      <c r="BU296" s="501"/>
      <c r="BV296" s="501"/>
      <c r="BW296" s="501"/>
      <c r="BX296" s="501"/>
      <c r="BY296" s="501"/>
      <c r="BZ296" s="501"/>
      <c r="CA296" s="501"/>
      <c r="CB296" s="501"/>
      <c r="CC296" s="501"/>
      <c r="CD296" s="501"/>
      <c r="CE296" s="501"/>
      <c r="CF296" s="501"/>
      <c r="CG296" s="501"/>
      <c r="CH296" s="501"/>
      <c r="CI296" s="501"/>
      <c r="CJ296" s="501"/>
      <c r="CK296" s="501"/>
      <c r="CL296" s="501"/>
      <c r="CM296" s="501"/>
      <c r="CN296" s="501"/>
      <c r="CO296" s="501"/>
      <c r="CP296" s="501"/>
      <c r="CQ296" s="501"/>
      <c r="CR296" s="501"/>
      <c r="CS296" s="501"/>
      <c r="CT296" s="501"/>
      <c r="CU296" s="501"/>
      <c r="CV296" s="501"/>
      <c r="CW296" s="501"/>
      <c r="CX296" s="501"/>
      <c r="CY296" s="501"/>
      <c r="CZ296" s="501"/>
      <c r="DA296" s="501"/>
      <c r="DB296" s="501"/>
      <c r="DC296" s="501"/>
      <c r="DD296" s="501"/>
      <c r="DE296" s="501"/>
      <c r="DF296" s="501"/>
      <c r="DG296" s="501"/>
      <c r="DH296" s="501"/>
      <c r="DI296" s="501"/>
      <c r="DJ296" s="501"/>
      <c r="DK296" s="501"/>
      <c r="DL296" s="501"/>
      <c r="DM296" s="501"/>
      <c r="DN296" s="501"/>
      <c r="DO296" s="501"/>
      <c r="DP296" s="501"/>
      <c r="DQ296" s="501"/>
      <c r="DR296" s="501"/>
      <c r="DS296" s="501"/>
      <c r="DT296" s="501"/>
      <c r="DU296" s="501"/>
      <c r="DV296" s="501"/>
      <c r="DW296" s="501"/>
      <c r="DX296" s="501"/>
      <c r="DY296" s="501"/>
      <c r="DZ296" s="501"/>
      <c r="EA296" s="501"/>
      <c r="EB296" s="501"/>
      <c r="EC296" s="501"/>
      <c r="ED296" s="501"/>
      <c r="EE296" s="501"/>
      <c r="EF296" s="501"/>
      <c r="EG296" s="501"/>
      <c r="EH296" s="501"/>
      <c r="EI296" s="501"/>
      <c r="EJ296" s="501"/>
      <c r="EK296" s="501"/>
      <c r="EL296" s="501"/>
      <c r="EM296" s="501"/>
      <c r="EN296" s="501"/>
      <c r="EO296" s="501"/>
      <c r="EP296" s="501"/>
      <c r="EQ296" s="501"/>
      <c r="ER296" s="501"/>
      <c r="ES296" s="501"/>
      <c r="ET296" s="501"/>
      <c r="EU296" s="501"/>
      <c r="EV296" s="501"/>
      <c r="EW296" s="501"/>
      <c r="EX296" s="501"/>
      <c r="EY296" s="501"/>
      <c r="EZ296" s="501"/>
      <c r="FA296" s="501"/>
      <c r="FB296" s="501"/>
      <c r="FC296" s="501"/>
      <c r="FD296" s="501"/>
      <c r="FE296" s="501"/>
      <c r="FF296" s="501"/>
      <c r="FG296" s="501"/>
      <c r="FH296" s="501"/>
      <c r="FI296" s="501"/>
    </row>
    <row r="297" spans="1:165" ht="25.9" customHeight="1" x14ac:dyDescent="0.35">
      <c r="A297" s="501"/>
      <c r="B297" s="501"/>
      <c r="C297" s="279"/>
      <c r="D297" s="543"/>
      <c r="E297" s="503"/>
      <c r="F297" s="501"/>
      <c r="G297" s="501"/>
      <c r="H297" s="501"/>
      <c r="I297" s="503"/>
      <c r="J297" s="503"/>
      <c r="K297" s="503"/>
      <c r="L297" s="503"/>
      <c r="M297" s="503"/>
      <c r="N297" s="503"/>
      <c r="O297" s="501"/>
      <c r="P297" s="501"/>
      <c r="Q297" s="501"/>
      <c r="R297" s="501"/>
      <c r="S297" s="501"/>
      <c r="T297" s="504"/>
      <c r="U297" s="504"/>
      <c r="V297" s="501"/>
      <c r="W297" s="501"/>
      <c r="X297" s="501"/>
      <c r="Y297" s="501"/>
      <c r="Z297" s="501"/>
      <c r="AA297" s="501"/>
      <c r="AB297" s="501"/>
      <c r="AC297" s="501"/>
      <c r="AD297" s="501"/>
      <c r="AE297" s="501"/>
      <c r="AF297" s="501"/>
      <c r="AG297" s="501"/>
      <c r="AH297" s="501"/>
      <c r="AI297" s="501"/>
      <c r="AJ297" s="501"/>
      <c r="AK297" s="501"/>
      <c r="AL297" s="501"/>
      <c r="AM297" s="501"/>
      <c r="AN297" s="501"/>
      <c r="AO297" s="501"/>
      <c r="AP297" s="501"/>
      <c r="AQ297" s="501"/>
      <c r="AR297" s="501"/>
      <c r="AS297" s="501"/>
      <c r="AT297" s="501"/>
      <c r="AU297" s="501"/>
      <c r="AV297" s="501"/>
      <c r="AW297" s="501"/>
      <c r="AX297" s="501"/>
      <c r="AY297" s="501"/>
      <c r="AZ297" s="501"/>
      <c r="BA297" s="501"/>
      <c r="BB297" s="501"/>
      <c r="BC297" s="501"/>
      <c r="BD297" s="501"/>
      <c r="BE297" s="501"/>
      <c r="BF297" s="501"/>
      <c r="BG297" s="501"/>
      <c r="BH297" s="501"/>
      <c r="BI297" s="501"/>
      <c r="BJ297" s="501"/>
      <c r="BK297" s="501"/>
      <c r="BL297" s="501"/>
      <c r="BM297" s="501"/>
      <c r="BN297" s="501"/>
      <c r="BO297" s="501"/>
      <c r="BP297" s="501"/>
      <c r="BQ297" s="501"/>
      <c r="BR297" s="501"/>
      <c r="BS297" s="501"/>
      <c r="BT297" s="501"/>
      <c r="BU297" s="501"/>
      <c r="BV297" s="501"/>
      <c r="BW297" s="501"/>
      <c r="BX297" s="501"/>
      <c r="BY297" s="501"/>
      <c r="BZ297" s="501"/>
      <c r="CA297" s="501"/>
      <c r="CB297" s="501"/>
      <c r="CC297" s="501"/>
      <c r="CD297" s="501"/>
      <c r="CE297" s="501"/>
      <c r="CF297" s="501"/>
      <c r="CG297" s="501"/>
      <c r="CH297" s="501"/>
      <c r="CI297" s="501"/>
      <c r="CJ297" s="501"/>
      <c r="CK297" s="501"/>
      <c r="CL297" s="501"/>
      <c r="CM297" s="501"/>
      <c r="CN297" s="501"/>
      <c r="CO297" s="501"/>
      <c r="CP297" s="501"/>
      <c r="CQ297" s="501"/>
      <c r="CR297" s="501"/>
      <c r="CS297" s="501"/>
      <c r="CT297" s="501"/>
      <c r="CU297" s="501"/>
      <c r="CV297" s="501"/>
      <c r="CW297" s="501"/>
      <c r="CX297" s="501"/>
      <c r="CY297" s="501"/>
      <c r="CZ297" s="501"/>
      <c r="DA297" s="501"/>
      <c r="DB297" s="501"/>
      <c r="DC297" s="501"/>
      <c r="DD297" s="501"/>
      <c r="DE297" s="501"/>
      <c r="DF297" s="501"/>
      <c r="DG297" s="501"/>
      <c r="DH297" s="501"/>
      <c r="DI297" s="501"/>
      <c r="DJ297" s="501"/>
      <c r="DK297" s="501"/>
      <c r="DL297" s="501"/>
      <c r="DM297" s="501"/>
      <c r="DN297" s="501"/>
      <c r="DO297" s="501"/>
      <c r="DP297" s="501"/>
      <c r="DQ297" s="501"/>
      <c r="DR297" s="501"/>
      <c r="DS297" s="501"/>
      <c r="DT297" s="501"/>
      <c r="DU297" s="501"/>
      <c r="DV297" s="501"/>
      <c r="DW297" s="501"/>
      <c r="DX297" s="501"/>
      <c r="DY297" s="501"/>
      <c r="DZ297" s="501"/>
      <c r="EA297" s="501"/>
      <c r="EB297" s="501"/>
      <c r="EC297" s="501"/>
      <c r="ED297" s="501"/>
      <c r="EE297" s="501"/>
      <c r="EF297" s="501"/>
      <c r="EG297" s="501"/>
      <c r="EH297" s="501"/>
      <c r="EI297" s="501"/>
      <c r="EJ297" s="501"/>
      <c r="EK297" s="501"/>
      <c r="EL297" s="501"/>
      <c r="EM297" s="501"/>
      <c r="EN297" s="501"/>
      <c r="EO297" s="501"/>
      <c r="EP297" s="501"/>
      <c r="EQ297" s="501"/>
      <c r="ER297" s="501"/>
      <c r="ES297" s="501"/>
      <c r="ET297" s="501"/>
      <c r="EU297" s="501"/>
      <c r="EV297" s="501"/>
      <c r="EW297" s="501"/>
      <c r="EX297" s="501"/>
      <c r="EY297" s="501"/>
      <c r="EZ297" s="501"/>
      <c r="FA297" s="501"/>
      <c r="FB297" s="501"/>
      <c r="FC297" s="501"/>
      <c r="FD297" s="501"/>
      <c r="FE297" s="501"/>
      <c r="FF297" s="501"/>
      <c r="FG297" s="501"/>
      <c r="FH297" s="501"/>
      <c r="FI297" s="501"/>
    </row>
    <row r="298" spans="1:165" ht="25.9" customHeight="1" x14ac:dyDescent="0.35">
      <c r="A298" s="501"/>
      <c r="B298" s="501"/>
      <c r="C298" s="279"/>
      <c r="D298" s="543"/>
      <c r="E298" s="503"/>
      <c r="F298" s="501"/>
      <c r="G298" s="501"/>
      <c r="H298" s="501"/>
      <c r="I298" s="503"/>
      <c r="J298" s="503"/>
      <c r="K298" s="503"/>
      <c r="L298" s="503"/>
      <c r="M298" s="503"/>
      <c r="N298" s="503"/>
      <c r="O298" s="501"/>
      <c r="P298" s="501"/>
      <c r="Q298" s="501"/>
      <c r="R298" s="501"/>
      <c r="S298" s="501"/>
      <c r="T298" s="504"/>
      <c r="U298" s="504"/>
      <c r="V298" s="501"/>
      <c r="W298" s="501"/>
      <c r="X298" s="501"/>
      <c r="Y298" s="501"/>
      <c r="Z298" s="501"/>
      <c r="AA298" s="501"/>
      <c r="AB298" s="501"/>
      <c r="AC298" s="501"/>
      <c r="AD298" s="501"/>
      <c r="AE298" s="501"/>
      <c r="AF298" s="501"/>
      <c r="AG298" s="501"/>
      <c r="AH298" s="501"/>
      <c r="AI298" s="501"/>
      <c r="AJ298" s="501"/>
      <c r="AK298" s="501"/>
      <c r="AL298" s="501"/>
      <c r="AM298" s="501"/>
      <c r="AN298" s="501"/>
      <c r="AO298" s="501"/>
      <c r="AP298" s="501"/>
      <c r="AQ298" s="501"/>
      <c r="AR298" s="501"/>
      <c r="AS298" s="501"/>
      <c r="AT298" s="501"/>
      <c r="AU298" s="501"/>
      <c r="AV298" s="501"/>
      <c r="AW298" s="501"/>
      <c r="AX298" s="501"/>
      <c r="AY298" s="501"/>
      <c r="AZ298" s="501"/>
      <c r="BA298" s="501"/>
      <c r="BB298" s="501"/>
      <c r="BC298" s="501"/>
      <c r="BD298" s="501"/>
      <c r="BE298" s="501"/>
      <c r="BF298" s="501"/>
      <c r="BG298" s="501"/>
      <c r="BH298" s="501"/>
      <c r="BI298" s="501"/>
      <c r="BJ298" s="501"/>
      <c r="BK298" s="501"/>
      <c r="BL298" s="501"/>
      <c r="BM298" s="501"/>
      <c r="BN298" s="501"/>
      <c r="BO298" s="501"/>
      <c r="BP298" s="501"/>
      <c r="BQ298" s="501"/>
      <c r="BR298" s="501"/>
      <c r="BS298" s="501"/>
      <c r="BT298" s="501"/>
      <c r="BU298" s="501"/>
      <c r="BV298" s="501"/>
      <c r="BW298" s="501"/>
      <c r="BX298" s="501"/>
      <c r="BY298" s="501"/>
      <c r="BZ298" s="501"/>
      <c r="CA298" s="501"/>
      <c r="CB298" s="501"/>
      <c r="CC298" s="501"/>
      <c r="CD298" s="501"/>
      <c r="CE298" s="501"/>
      <c r="CF298" s="501"/>
      <c r="CG298" s="501"/>
      <c r="CH298" s="501"/>
      <c r="CI298" s="501"/>
      <c r="CJ298" s="501"/>
      <c r="CK298" s="501"/>
      <c r="CL298" s="501"/>
      <c r="CM298" s="501"/>
      <c r="CN298" s="501"/>
      <c r="CO298" s="501"/>
      <c r="CP298" s="501"/>
      <c r="CQ298" s="501"/>
      <c r="CR298" s="501"/>
      <c r="CS298" s="501"/>
      <c r="CT298" s="501"/>
      <c r="CU298" s="501"/>
      <c r="CV298" s="501"/>
      <c r="CW298" s="501"/>
      <c r="CX298" s="501"/>
      <c r="CY298" s="501"/>
      <c r="CZ298" s="501"/>
      <c r="DA298" s="501"/>
      <c r="DB298" s="501"/>
      <c r="DC298" s="501"/>
      <c r="DD298" s="501"/>
      <c r="DE298" s="501"/>
      <c r="DF298" s="501"/>
      <c r="DG298" s="501"/>
      <c r="DH298" s="501"/>
      <c r="DI298" s="501"/>
      <c r="DJ298" s="501"/>
      <c r="DK298" s="501"/>
      <c r="DL298" s="501"/>
      <c r="DM298" s="501"/>
      <c r="DN298" s="501"/>
      <c r="DO298" s="501"/>
      <c r="DP298" s="501"/>
      <c r="DQ298" s="501"/>
      <c r="DR298" s="501"/>
      <c r="DS298" s="501"/>
      <c r="DT298" s="501"/>
      <c r="DU298" s="501"/>
      <c r="DV298" s="501"/>
      <c r="DW298" s="501"/>
      <c r="DX298" s="501"/>
      <c r="DY298" s="501"/>
      <c r="DZ298" s="501"/>
      <c r="EA298" s="501"/>
      <c r="EB298" s="501"/>
      <c r="EC298" s="501"/>
      <c r="ED298" s="501"/>
      <c r="EE298" s="501"/>
      <c r="EF298" s="501"/>
      <c r="EG298" s="501"/>
      <c r="EH298" s="501"/>
      <c r="EI298" s="501"/>
      <c r="EJ298" s="501"/>
      <c r="EK298" s="501"/>
      <c r="EL298" s="501"/>
      <c r="EM298" s="501"/>
      <c r="EN298" s="501"/>
      <c r="EO298" s="501"/>
      <c r="EP298" s="501"/>
      <c r="EQ298" s="501"/>
      <c r="ER298" s="501"/>
      <c r="ES298" s="501"/>
      <c r="ET298" s="501"/>
      <c r="EU298" s="501"/>
      <c r="EV298" s="501"/>
      <c r="EW298" s="501"/>
      <c r="EX298" s="501"/>
      <c r="EY298" s="501"/>
      <c r="EZ298" s="501"/>
      <c r="FA298" s="501"/>
      <c r="FB298" s="501"/>
      <c r="FC298" s="501"/>
      <c r="FD298" s="501"/>
      <c r="FE298" s="501"/>
      <c r="FF298" s="501"/>
      <c r="FG298" s="501"/>
      <c r="FH298" s="501"/>
      <c r="FI298" s="501"/>
    </row>
    <row r="299" spans="1:165" ht="25.9" customHeight="1" x14ac:dyDescent="0.35">
      <c r="A299" s="501"/>
      <c r="B299" s="501"/>
      <c r="C299" s="279"/>
      <c r="D299" s="543"/>
      <c r="E299" s="503"/>
      <c r="F299" s="501"/>
      <c r="G299" s="501"/>
      <c r="H299" s="501"/>
      <c r="I299" s="503"/>
      <c r="J299" s="503"/>
      <c r="K299" s="503"/>
      <c r="L299" s="503"/>
      <c r="M299" s="503"/>
      <c r="N299" s="503"/>
      <c r="O299" s="501"/>
      <c r="P299" s="501"/>
      <c r="Q299" s="501"/>
      <c r="R299" s="501"/>
      <c r="S299" s="501"/>
      <c r="T299" s="504"/>
      <c r="U299" s="504"/>
      <c r="V299" s="501"/>
      <c r="W299" s="501"/>
      <c r="X299" s="501"/>
      <c r="Y299" s="501"/>
      <c r="Z299" s="501"/>
      <c r="AA299" s="501"/>
      <c r="AB299" s="501"/>
      <c r="AC299" s="501"/>
      <c r="AD299" s="501"/>
      <c r="AE299" s="501"/>
      <c r="AF299" s="501"/>
      <c r="AG299" s="501"/>
      <c r="AH299" s="501"/>
      <c r="AI299" s="501"/>
      <c r="AJ299" s="501"/>
      <c r="AK299" s="501"/>
      <c r="AL299" s="501"/>
      <c r="AM299" s="501"/>
      <c r="AN299" s="501"/>
      <c r="AO299" s="501"/>
      <c r="AP299" s="501"/>
      <c r="AQ299" s="501"/>
      <c r="AR299" s="501"/>
      <c r="AS299" s="501"/>
      <c r="AT299" s="501"/>
      <c r="AU299" s="501"/>
      <c r="AV299" s="501"/>
      <c r="AW299" s="501"/>
      <c r="AX299" s="501"/>
      <c r="AY299" s="501"/>
      <c r="AZ299" s="501"/>
      <c r="BA299" s="501"/>
      <c r="BB299" s="501"/>
      <c r="BC299" s="501"/>
      <c r="BD299" s="501"/>
      <c r="BE299" s="501"/>
      <c r="BF299" s="501"/>
      <c r="BG299" s="501"/>
      <c r="BH299" s="501"/>
      <c r="BI299" s="501"/>
      <c r="BJ299" s="501"/>
      <c r="BK299" s="501"/>
      <c r="BL299" s="501"/>
      <c r="BM299" s="501"/>
      <c r="BN299" s="501"/>
      <c r="BO299" s="501"/>
      <c r="BP299" s="501"/>
      <c r="BQ299" s="501"/>
      <c r="BR299" s="501"/>
      <c r="BS299" s="501"/>
      <c r="BT299" s="501"/>
      <c r="BU299" s="501"/>
      <c r="BV299" s="501"/>
      <c r="BW299" s="501"/>
      <c r="BX299" s="501"/>
      <c r="BY299" s="501"/>
      <c r="BZ299" s="501"/>
      <c r="CA299" s="501"/>
      <c r="CB299" s="501"/>
      <c r="CC299" s="501"/>
      <c r="CD299" s="501"/>
      <c r="CE299" s="501"/>
      <c r="CF299" s="501"/>
      <c r="CG299" s="501"/>
      <c r="CH299" s="501"/>
      <c r="CI299" s="501"/>
      <c r="CJ299" s="501"/>
      <c r="CK299" s="501"/>
      <c r="CL299" s="501"/>
      <c r="CM299" s="501"/>
      <c r="CN299" s="501"/>
      <c r="CO299" s="501"/>
      <c r="CP299" s="501"/>
      <c r="CQ299" s="501"/>
      <c r="CR299" s="501"/>
      <c r="CS299" s="501"/>
      <c r="CT299" s="501"/>
      <c r="CU299" s="501"/>
      <c r="CV299" s="501"/>
      <c r="CW299" s="501"/>
      <c r="CX299" s="501"/>
      <c r="CY299" s="501"/>
      <c r="CZ299" s="501"/>
      <c r="DA299" s="501"/>
      <c r="DB299" s="501"/>
      <c r="DC299" s="501"/>
      <c r="DD299" s="501"/>
      <c r="DE299" s="501"/>
      <c r="DF299" s="501"/>
      <c r="DG299" s="501"/>
      <c r="DH299" s="501"/>
      <c r="DI299" s="501"/>
      <c r="DJ299" s="501"/>
      <c r="DK299" s="501"/>
      <c r="DL299" s="501"/>
      <c r="DM299" s="501"/>
      <c r="DN299" s="501"/>
      <c r="DO299" s="501"/>
      <c r="DP299" s="501"/>
      <c r="DQ299" s="501"/>
      <c r="DR299" s="501"/>
      <c r="DS299" s="501"/>
      <c r="DT299" s="501"/>
      <c r="DU299" s="501"/>
      <c r="DV299" s="501"/>
      <c r="DW299" s="501"/>
      <c r="DX299" s="501"/>
      <c r="DY299" s="501"/>
      <c r="DZ299" s="501"/>
      <c r="EA299" s="501"/>
      <c r="EB299" s="501"/>
      <c r="EC299" s="501"/>
      <c r="ED299" s="501"/>
      <c r="EE299" s="501"/>
      <c r="EF299" s="501"/>
      <c r="EG299" s="501"/>
      <c r="EH299" s="501"/>
      <c r="EI299" s="501"/>
      <c r="EJ299" s="501"/>
      <c r="EK299" s="501"/>
      <c r="EL299" s="501"/>
      <c r="EM299" s="501"/>
      <c r="EN299" s="501"/>
      <c r="EO299" s="501"/>
      <c r="EP299" s="501"/>
      <c r="EQ299" s="501"/>
      <c r="ER299" s="501"/>
      <c r="ES299" s="501"/>
      <c r="ET299" s="501"/>
      <c r="EU299" s="501"/>
      <c r="EV299" s="501"/>
      <c r="EW299" s="501"/>
      <c r="EX299" s="501"/>
      <c r="EY299" s="501"/>
      <c r="EZ299" s="501"/>
      <c r="FA299" s="501"/>
      <c r="FB299" s="501"/>
      <c r="FC299" s="501"/>
      <c r="FD299" s="501"/>
      <c r="FE299" s="501"/>
      <c r="FF299" s="501"/>
      <c r="FG299" s="501"/>
      <c r="FH299" s="501"/>
      <c r="FI299" s="501"/>
    </row>
    <row r="300" spans="1:165" ht="25.9" customHeight="1" x14ac:dyDescent="0.35">
      <c r="A300" s="501"/>
      <c r="B300" s="501"/>
      <c r="C300" s="279"/>
      <c r="D300" s="543"/>
      <c r="E300" s="503"/>
      <c r="F300" s="501"/>
      <c r="G300" s="501"/>
      <c r="H300" s="501"/>
      <c r="I300" s="503"/>
      <c r="J300" s="503"/>
      <c r="K300" s="503"/>
      <c r="L300" s="503"/>
      <c r="M300" s="503"/>
      <c r="N300" s="503"/>
      <c r="O300" s="501"/>
      <c r="P300" s="501"/>
      <c r="Q300" s="501"/>
      <c r="R300" s="501"/>
      <c r="S300" s="501"/>
      <c r="T300" s="504"/>
      <c r="U300" s="504"/>
      <c r="V300" s="501"/>
      <c r="W300" s="501"/>
      <c r="X300" s="501"/>
      <c r="Y300" s="501"/>
      <c r="Z300" s="501"/>
      <c r="AA300" s="501"/>
      <c r="AB300" s="501"/>
      <c r="AC300" s="501"/>
      <c r="AD300" s="501"/>
      <c r="AE300" s="501"/>
      <c r="AF300" s="501"/>
      <c r="AG300" s="501"/>
      <c r="AH300" s="501"/>
      <c r="AI300" s="501"/>
      <c r="AJ300" s="501"/>
      <c r="AK300" s="501"/>
      <c r="AL300" s="501"/>
      <c r="AM300" s="501"/>
      <c r="AN300" s="501"/>
      <c r="AO300" s="501"/>
      <c r="AP300" s="501"/>
      <c r="AQ300" s="501"/>
      <c r="AR300" s="501"/>
      <c r="AS300" s="501"/>
      <c r="AT300" s="501"/>
      <c r="AU300" s="501"/>
      <c r="AV300" s="501"/>
      <c r="AW300" s="501"/>
      <c r="AX300" s="501"/>
      <c r="AY300" s="501"/>
      <c r="AZ300" s="501"/>
      <c r="BA300" s="501"/>
      <c r="BB300" s="501"/>
      <c r="BC300" s="501"/>
      <c r="BD300" s="501"/>
      <c r="BE300" s="501"/>
      <c r="BF300" s="501"/>
      <c r="BG300" s="501"/>
      <c r="BH300" s="501"/>
      <c r="BI300" s="501"/>
      <c r="BJ300" s="501"/>
      <c r="BK300" s="501"/>
      <c r="BL300" s="501"/>
      <c r="BM300" s="501"/>
      <c r="BN300" s="501"/>
      <c r="BO300" s="501"/>
      <c r="BP300" s="501"/>
      <c r="BQ300" s="501"/>
      <c r="BR300" s="501"/>
      <c r="BS300" s="501"/>
      <c r="BT300" s="501"/>
      <c r="BU300" s="501"/>
      <c r="BV300" s="501"/>
      <c r="BW300" s="501"/>
      <c r="BX300" s="501"/>
      <c r="BY300" s="501"/>
      <c r="BZ300" s="501"/>
      <c r="CA300" s="501"/>
      <c r="CB300" s="501"/>
      <c r="CC300" s="501"/>
      <c r="CD300" s="501"/>
      <c r="CE300" s="501"/>
      <c r="CF300" s="501"/>
      <c r="CG300" s="501"/>
      <c r="CH300" s="501"/>
      <c r="CI300" s="501"/>
      <c r="CJ300" s="501"/>
      <c r="CK300" s="501"/>
      <c r="CL300" s="501"/>
      <c r="CM300" s="501"/>
      <c r="CN300" s="501"/>
      <c r="CO300" s="501"/>
      <c r="CP300" s="501"/>
      <c r="CQ300" s="501"/>
      <c r="CR300" s="501"/>
      <c r="CS300" s="501"/>
      <c r="CT300" s="501"/>
      <c r="CU300" s="501"/>
      <c r="CV300" s="501"/>
      <c r="CW300" s="501"/>
      <c r="CX300" s="501"/>
      <c r="CY300" s="501"/>
      <c r="CZ300" s="501"/>
      <c r="DA300" s="501"/>
      <c r="DB300" s="501"/>
      <c r="DC300" s="501"/>
      <c r="DD300" s="501"/>
      <c r="DE300" s="501"/>
      <c r="DF300" s="501"/>
      <c r="DG300" s="501"/>
      <c r="DH300" s="501"/>
      <c r="DI300" s="501"/>
      <c r="DJ300" s="501"/>
      <c r="DK300" s="501"/>
      <c r="DL300" s="501"/>
      <c r="DM300" s="501"/>
      <c r="DN300" s="501"/>
      <c r="DO300" s="501"/>
      <c r="DP300" s="501"/>
      <c r="DQ300" s="501"/>
      <c r="DR300" s="501"/>
      <c r="DS300" s="501"/>
      <c r="DT300" s="501"/>
      <c r="DU300" s="501"/>
      <c r="DV300" s="501"/>
      <c r="DW300" s="501"/>
      <c r="DX300" s="501"/>
      <c r="DY300" s="501"/>
      <c r="DZ300" s="501"/>
      <c r="EA300" s="501"/>
      <c r="EB300" s="501"/>
      <c r="EC300" s="501"/>
      <c r="ED300" s="501"/>
      <c r="EE300" s="501"/>
      <c r="EF300" s="501"/>
      <c r="EG300" s="501"/>
      <c r="EH300" s="501"/>
      <c r="EI300" s="501"/>
      <c r="EJ300" s="501"/>
      <c r="EK300" s="501"/>
      <c r="EL300" s="501"/>
      <c r="EM300" s="501"/>
      <c r="EN300" s="501"/>
      <c r="EO300" s="501"/>
      <c r="EP300" s="501"/>
      <c r="EQ300" s="501"/>
      <c r="ER300" s="501"/>
      <c r="ES300" s="501"/>
      <c r="ET300" s="501"/>
      <c r="EU300" s="501"/>
      <c r="EV300" s="501"/>
      <c r="EW300" s="501"/>
      <c r="EX300" s="501"/>
      <c r="EY300" s="501"/>
      <c r="EZ300" s="501"/>
      <c r="FA300" s="501"/>
      <c r="FB300" s="501"/>
      <c r="FC300" s="501"/>
      <c r="FD300" s="501"/>
      <c r="FE300" s="501"/>
      <c r="FF300" s="501"/>
      <c r="FG300" s="501"/>
      <c r="FH300" s="501"/>
      <c r="FI300" s="501"/>
    </row>
    <row r="301" spans="1:165" ht="25.9" customHeight="1" x14ac:dyDescent="0.35">
      <c r="A301" s="501"/>
      <c r="B301" s="501"/>
      <c r="C301" s="279"/>
      <c r="D301" s="543"/>
      <c r="E301" s="503"/>
      <c r="F301" s="501"/>
      <c r="G301" s="501"/>
      <c r="H301" s="501"/>
      <c r="I301" s="503"/>
      <c r="J301" s="503"/>
      <c r="K301" s="503"/>
      <c r="L301" s="503"/>
      <c r="M301" s="503"/>
      <c r="N301" s="503"/>
      <c r="O301" s="501"/>
      <c r="P301" s="501"/>
      <c r="Q301" s="501"/>
      <c r="R301" s="501"/>
      <c r="S301" s="501"/>
      <c r="T301" s="504"/>
      <c r="U301" s="504"/>
      <c r="V301" s="501"/>
      <c r="W301" s="501"/>
      <c r="X301" s="501"/>
      <c r="Y301" s="501"/>
      <c r="Z301" s="501"/>
      <c r="AA301" s="501"/>
      <c r="AB301" s="501"/>
      <c r="AC301" s="501"/>
      <c r="AD301" s="501"/>
      <c r="AE301" s="501"/>
      <c r="AF301" s="501"/>
      <c r="AG301" s="501"/>
      <c r="AH301" s="501"/>
      <c r="AI301" s="501"/>
      <c r="AJ301" s="501"/>
      <c r="AK301" s="501"/>
      <c r="AL301" s="501"/>
      <c r="AM301" s="501"/>
      <c r="AN301" s="501"/>
      <c r="AO301" s="501"/>
      <c r="AP301" s="501"/>
      <c r="AQ301" s="501"/>
      <c r="AR301" s="501"/>
      <c r="AS301" s="501"/>
      <c r="AT301" s="501"/>
      <c r="AU301" s="501"/>
      <c r="AV301" s="501"/>
      <c r="AW301" s="501"/>
      <c r="AX301" s="501"/>
      <c r="AY301" s="501"/>
      <c r="AZ301" s="501"/>
      <c r="BA301" s="501"/>
      <c r="BB301" s="501"/>
      <c r="BC301" s="501"/>
      <c r="BD301" s="501"/>
      <c r="BE301" s="501"/>
      <c r="BF301" s="501"/>
      <c r="BG301" s="501"/>
      <c r="BH301" s="501"/>
      <c r="BI301" s="501"/>
      <c r="BJ301" s="501"/>
      <c r="BK301" s="501"/>
      <c r="BL301" s="501"/>
      <c r="BM301" s="501"/>
      <c r="BN301" s="501"/>
      <c r="BO301" s="501"/>
      <c r="BP301" s="501"/>
      <c r="BQ301" s="501"/>
      <c r="BR301" s="501"/>
      <c r="BS301" s="501"/>
      <c r="BT301" s="501"/>
      <c r="BU301" s="501"/>
      <c r="BV301" s="501"/>
      <c r="BW301" s="501"/>
      <c r="BX301" s="501"/>
      <c r="BY301" s="501"/>
      <c r="BZ301" s="501"/>
      <c r="CA301" s="501"/>
      <c r="CB301" s="501"/>
      <c r="CC301" s="501"/>
      <c r="CD301" s="501"/>
      <c r="CE301" s="501"/>
      <c r="CF301" s="501"/>
      <c r="CG301" s="501"/>
      <c r="CH301" s="501"/>
      <c r="CI301" s="501"/>
      <c r="CJ301" s="501"/>
      <c r="CK301" s="501"/>
      <c r="CL301" s="501"/>
      <c r="CM301" s="501"/>
      <c r="CN301" s="501"/>
      <c r="CO301" s="501"/>
      <c r="CP301" s="501"/>
      <c r="CQ301" s="501"/>
      <c r="CR301" s="501"/>
      <c r="CS301" s="501"/>
      <c r="CT301" s="501"/>
      <c r="CU301" s="501"/>
      <c r="CV301" s="501"/>
      <c r="CW301" s="501"/>
      <c r="CX301" s="501"/>
      <c r="CY301" s="501"/>
      <c r="CZ301" s="501"/>
      <c r="DA301" s="501"/>
      <c r="DB301" s="501"/>
      <c r="DC301" s="501"/>
      <c r="DD301" s="501"/>
      <c r="DE301" s="501"/>
      <c r="DF301" s="501"/>
      <c r="DG301" s="501"/>
      <c r="DH301" s="501"/>
      <c r="DI301" s="501"/>
      <c r="DJ301" s="501"/>
      <c r="DK301" s="501"/>
      <c r="DL301" s="501"/>
      <c r="DM301" s="501"/>
      <c r="DN301" s="501"/>
      <c r="DO301" s="501"/>
      <c r="DP301" s="501"/>
      <c r="DQ301" s="501"/>
      <c r="DR301" s="501"/>
      <c r="DS301" s="501"/>
      <c r="DT301" s="501"/>
      <c r="DU301" s="501"/>
      <c r="DV301" s="501"/>
      <c r="DW301" s="501"/>
      <c r="DX301" s="501"/>
      <c r="DY301" s="501"/>
      <c r="DZ301" s="501"/>
      <c r="EA301" s="501"/>
      <c r="EB301" s="501"/>
      <c r="EC301" s="501"/>
      <c r="ED301" s="501"/>
      <c r="EE301" s="501"/>
      <c r="EF301" s="501"/>
      <c r="EG301" s="501"/>
      <c r="EH301" s="501"/>
      <c r="EI301" s="501"/>
      <c r="EJ301" s="501"/>
      <c r="EK301" s="501"/>
      <c r="EL301" s="501"/>
      <c r="EM301" s="501"/>
      <c r="EN301" s="501"/>
      <c r="EO301" s="501"/>
      <c r="EP301" s="501"/>
      <c r="EQ301" s="501"/>
      <c r="ER301" s="501"/>
      <c r="ES301" s="501"/>
      <c r="ET301" s="501"/>
      <c r="EU301" s="501"/>
      <c r="EV301" s="501"/>
      <c r="EW301" s="501"/>
      <c r="EX301" s="501"/>
      <c r="EY301" s="501"/>
      <c r="EZ301" s="501"/>
      <c r="FA301" s="501"/>
      <c r="FB301" s="501"/>
      <c r="FC301" s="501"/>
      <c r="FD301" s="501"/>
      <c r="FE301" s="501"/>
      <c r="FF301" s="501"/>
      <c r="FG301" s="501"/>
      <c r="FH301" s="501"/>
      <c r="FI301" s="501"/>
    </row>
    <row r="302" spans="1:165" ht="25.9" customHeight="1" x14ac:dyDescent="0.35">
      <c r="A302" s="501"/>
      <c r="B302" s="501"/>
      <c r="C302" s="279"/>
      <c r="D302" s="543"/>
      <c r="E302" s="503"/>
      <c r="F302" s="501"/>
      <c r="G302" s="501"/>
      <c r="H302" s="501"/>
      <c r="I302" s="503"/>
      <c r="J302" s="503"/>
      <c r="K302" s="503"/>
      <c r="L302" s="503"/>
      <c r="M302" s="503"/>
      <c r="N302" s="503"/>
      <c r="O302" s="501"/>
      <c r="P302" s="501"/>
      <c r="Q302" s="501"/>
      <c r="R302" s="501"/>
      <c r="S302" s="501"/>
      <c r="T302" s="504"/>
      <c r="U302" s="504"/>
      <c r="V302" s="501"/>
      <c r="W302" s="501"/>
      <c r="X302" s="501"/>
      <c r="Y302" s="501"/>
      <c r="Z302" s="501"/>
      <c r="AA302" s="501"/>
      <c r="AB302" s="501"/>
      <c r="AC302" s="501"/>
      <c r="AD302" s="501"/>
      <c r="AE302" s="501"/>
      <c r="AF302" s="501"/>
      <c r="AG302" s="501"/>
      <c r="AH302" s="501"/>
      <c r="AI302" s="501"/>
      <c r="AJ302" s="501"/>
      <c r="AK302" s="501"/>
      <c r="AL302" s="501"/>
      <c r="AM302" s="501"/>
      <c r="AN302" s="501"/>
      <c r="AO302" s="501"/>
      <c r="AP302" s="501"/>
      <c r="AQ302" s="501"/>
      <c r="AR302" s="501"/>
      <c r="AS302" s="501"/>
      <c r="AT302" s="501"/>
      <c r="AU302" s="501"/>
      <c r="AV302" s="501"/>
      <c r="AW302" s="501"/>
      <c r="AX302" s="501"/>
      <c r="AY302" s="501"/>
      <c r="AZ302" s="501"/>
      <c r="BA302" s="501"/>
      <c r="BB302" s="501"/>
      <c r="BC302" s="501"/>
      <c r="BD302" s="501"/>
      <c r="BE302" s="501"/>
      <c r="BF302" s="501"/>
      <c r="BG302" s="501"/>
      <c r="BH302" s="501"/>
      <c r="BI302" s="501"/>
      <c r="BJ302" s="501"/>
      <c r="BK302" s="501"/>
      <c r="BL302" s="501"/>
      <c r="BM302" s="501"/>
      <c r="BN302" s="501"/>
      <c r="BO302" s="501"/>
      <c r="BP302" s="501"/>
      <c r="BQ302" s="501"/>
      <c r="BR302" s="501"/>
      <c r="BS302" s="501"/>
      <c r="BT302" s="501"/>
      <c r="BU302" s="501"/>
      <c r="BV302" s="501"/>
      <c r="BW302" s="501"/>
      <c r="BX302" s="501"/>
      <c r="BY302" s="501"/>
      <c r="BZ302" s="501"/>
      <c r="CA302" s="501"/>
      <c r="CB302" s="501"/>
      <c r="CC302" s="501"/>
      <c r="CD302" s="501"/>
      <c r="CE302" s="501"/>
      <c r="CF302" s="501"/>
      <c r="CG302" s="501"/>
      <c r="CH302" s="501"/>
      <c r="CI302" s="501"/>
      <c r="CJ302" s="501"/>
      <c r="CK302" s="501"/>
      <c r="CL302" s="501"/>
      <c r="CM302" s="501"/>
      <c r="CN302" s="501"/>
      <c r="CO302" s="501"/>
      <c r="CP302" s="501"/>
      <c r="CQ302" s="501"/>
      <c r="CR302" s="501"/>
      <c r="CS302" s="501"/>
      <c r="CT302" s="501"/>
      <c r="CU302" s="501"/>
      <c r="CV302" s="501"/>
      <c r="CW302" s="501"/>
      <c r="CX302" s="501"/>
      <c r="CY302" s="501"/>
      <c r="CZ302" s="501"/>
      <c r="DA302" s="501"/>
      <c r="DB302" s="501"/>
      <c r="DC302" s="501"/>
      <c r="DD302" s="501"/>
      <c r="DE302" s="501"/>
      <c r="DF302" s="501"/>
      <c r="DG302" s="501"/>
      <c r="DH302" s="501"/>
      <c r="DI302" s="501"/>
      <c r="DJ302" s="501"/>
      <c r="DK302" s="501"/>
      <c r="DL302" s="501"/>
      <c r="DM302" s="501"/>
      <c r="DN302" s="501"/>
      <c r="DO302" s="501"/>
      <c r="DP302" s="501"/>
      <c r="DQ302" s="501"/>
      <c r="DR302" s="501"/>
      <c r="DS302" s="501"/>
      <c r="DT302" s="501"/>
      <c r="DU302" s="501"/>
      <c r="DV302" s="501"/>
      <c r="DW302" s="501"/>
      <c r="DX302" s="501"/>
      <c r="DY302" s="501"/>
      <c r="DZ302" s="501"/>
      <c r="EA302" s="501"/>
      <c r="EB302" s="501"/>
      <c r="EC302" s="501"/>
      <c r="ED302" s="501"/>
      <c r="EE302" s="501"/>
      <c r="EF302" s="501"/>
      <c r="EG302" s="501"/>
      <c r="EH302" s="501"/>
      <c r="EI302" s="501"/>
      <c r="EJ302" s="501"/>
      <c r="EK302" s="501"/>
      <c r="EL302" s="501"/>
      <c r="EM302" s="501"/>
      <c r="EN302" s="501"/>
      <c r="EO302" s="501"/>
      <c r="EP302" s="501"/>
      <c r="EQ302" s="501"/>
      <c r="ER302" s="501"/>
      <c r="ES302" s="501"/>
      <c r="ET302" s="501"/>
      <c r="EU302" s="501"/>
      <c r="EV302" s="501"/>
      <c r="EW302" s="501"/>
      <c r="EX302" s="501"/>
      <c r="EY302" s="501"/>
      <c r="EZ302" s="501"/>
      <c r="FA302" s="501"/>
      <c r="FB302" s="501"/>
      <c r="FC302" s="501"/>
      <c r="FD302" s="501"/>
      <c r="FE302" s="501"/>
      <c r="FF302" s="501"/>
      <c r="FG302" s="501"/>
      <c r="FH302" s="501"/>
      <c r="FI302" s="501"/>
    </row>
    <row r="303" spans="1:165" ht="25.9" customHeight="1" x14ac:dyDescent="0.35">
      <c r="A303" s="501"/>
      <c r="B303" s="501"/>
      <c r="C303" s="279"/>
      <c r="D303" s="543"/>
      <c r="E303" s="503"/>
      <c r="F303" s="501"/>
      <c r="G303" s="501"/>
      <c r="H303" s="501"/>
      <c r="I303" s="503"/>
      <c r="J303" s="503"/>
      <c r="K303" s="503"/>
      <c r="L303" s="503"/>
      <c r="M303" s="503"/>
      <c r="N303" s="503"/>
      <c r="O303" s="501"/>
      <c r="P303" s="501"/>
      <c r="Q303" s="501"/>
      <c r="R303" s="501"/>
      <c r="S303" s="501"/>
      <c r="T303" s="504"/>
      <c r="U303" s="504"/>
      <c r="V303" s="501"/>
      <c r="W303" s="501"/>
      <c r="X303" s="501"/>
      <c r="Y303" s="501"/>
      <c r="Z303" s="501"/>
      <c r="AA303" s="501"/>
      <c r="AB303" s="501"/>
      <c r="AC303" s="501"/>
      <c r="AD303" s="501"/>
      <c r="AE303" s="501"/>
      <c r="AF303" s="501"/>
      <c r="AG303" s="501"/>
      <c r="AH303" s="501"/>
      <c r="AI303" s="501"/>
      <c r="AJ303" s="501"/>
      <c r="AK303" s="501"/>
      <c r="AL303" s="501"/>
      <c r="AM303" s="501"/>
      <c r="AN303" s="501"/>
      <c r="AO303" s="501"/>
      <c r="AP303" s="501"/>
      <c r="AQ303" s="501"/>
      <c r="AR303" s="501"/>
      <c r="AS303" s="501"/>
      <c r="AT303" s="501"/>
      <c r="AU303" s="501"/>
      <c r="AV303" s="501"/>
      <c r="AW303" s="501"/>
      <c r="AX303" s="501"/>
      <c r="AY303" s="501"/>
      <c r="AZ303" s="501"/>
      <c r="BA303" s="501"/>
      <c r="BB303" s="501"/>
      <c r="BC303" s="501"/>
      <c r="BD303" s="501"/>
      <c r="BE303" s="501"/>
      <c r="BF303" s="501"/>
      <c r="BG303" s="501"/>
      <c r="BH303" s="501"/>
      <c r="BI303" s="501"/>
      <c r="BJ303" s="501"/>
      <c r="BK303" s="501"/>
      <c r="BL303" s="501"/>
      <c r="BM303" s="501"/>
      <c r="BN303" s="501"/>
      <c r="BO303" s="501"/>
      <c r="BP303" s="501"/>
      <c r="BQ303" s="501"/>
      <c r="BR303" s="501"/>
      <c r="BS303" s="501"/>
      <c r="BT303" s="501"/>
      <c r="BU303" s="501"/>
      <c r="BV303" s="501"/>
      <c r="BW303" s="501"/>
      <c r="BX303" s="501"/>
      <c r="BY303" s="501"/>
      <c r="BZ303" s="501"/>
      <c r="CA303" s="501"/>
      <c r="CB303" s="501"/>
      <c r="CC303" s="501"/>
      <c r="CD303" s="501"/>
      <c r="CE303" s="501"/>
      <c r="CF303" s="501"/>
      <c r="CG303" s="501"/>
      <c r="CH303" s="501"/>
      <c r="CI303" s="501"/>
      <c r="CJ303" s="501"/>
      <c r="CK303" s="501"/>
      <c r="CL303" s="501"/>
      <c r="CM303" s="501"/>
      <c r="CN303" s="501"/>
      <c r="CO303" s="501"/>
      <c r="CP303" s="501"/>
      <c r="CQ303" s="501"/>
      <c r="CR303" s="501"/>
      <c r="CS303" s="501"/>
      <c r="CT303" s="501"/>
      <c r="CU303" s="501"/>
      <c r="CV303" s="501"/>
      <c r="CW303" s="501"/>
      <c r="CX303" s="501"/>
      <c r="CY303" s="501"/>
      <c r="CZ303" s="501"/>
      <c r="DA303" s="501"/>
      <c r="DB303" s="501"/>
      <c r="DC303" s="501"/>
      <c r="DD303" s="501"/>
      <c r="DE303" s="501"/>
      <c r="DF303" s="501"/>
      <c r="DG303" s="501"/>
      <c r="DH303" s="501"/>
      <c r="DI303" s="501"/>
      <c r="DJ303" s="501"/>
      <c r="DK303" s="501"/>
      <c r="DL303" s="501"/>
      <c r="DM303" s="501"/>
      <c r="DN303" s="501"/>
      <c r="DO303" s="501"/>
      <c r="DP303" s="501"/>
      <c r="DQ303" s="501"/>
      <c r="DR303" s="501"/>
      <c r="DS303" s="501"/>
      <c r="DT303" s="501"/>
      <c r="DU303" s="501"/>
      <c r="DV303" s="501"/>
      <c r="DW303" s="501"/>
      <c r="DX303" s="501"/>
      <c r="DY303" s="501"/>
      <c r="DZ303" s="501"/>
      <c r="EA303" s="501"/>
      <c r="EB303" s="501"/>
      <c r="EC303" s="501"/>
      <c r="ED303" s="501"/>
      <c r="EE303" s="501"/>
      <c r="EF303" s="501"/>
      <c r="EG303" s="501"/>
      <c r="EH303" s="501"/>
      <c r="EI303" s="501"/>
      <c r="EJ303" s="501"/>
      <c r="EK303" s="501"/>
      <c r="EL303" s="501"/>
      <c r="EM303" s="501"/>
      <c r="EN303" s="501"/>
      <c r="EO303" s="501"/>
      <c r="EP303" s="501"/>
      <c r="EQ303" s="501"/>
      <c r="ER303" s="501"/>
      <c r="ES303" s="501"/>
      <c r="ET303" s="501"/>
      <c r="EU303" s="501"/>
      <c r="EV303" s="501"/>
      <c r="EW303" s="501"/>
      <c r="EX303" s="501"/>
      <c r="EY303" s="501"/>
      <c r="EZ303" s="501"/>
      <c r="FA303" s="501"/>
      <c r="FB303" s="501"/>
      <c r="FC303" s="501"/>
      <c r="FD303" s="501"/>
      <c r="FE303" s="501"/>
      <c r="FF303" s="501"/>
      <c r="FG303" s="501"/>
      <c r="FH303" s="501"/>
      <c r="FI303" s="501"/>
    </row>
    <row r="304" spans="1:165" ht="25.9" customHeight="1" x14ac:dyDescent="0.35">
      <c r="A304" s="501"/>
      <c r="B304" s="501"/>
      <c r="C304" s="279"/>
      <c r="D304" s="543"/>
      <c r="E304" s="503"/>
      <c r="F304" s="501"/>
      <c r="G304" s="501"/>
      <c r="H304" s="501"/>
      <c r="I304" s="503"/>
      <c r="J304" s="503"/>
      <c r="K304" s="503"/>
      <c r="L304" s="503"/>
      <c r="M304" s="503"/>
      <c r="N304" s="503"/>
      <c r="O304" s="501"/>
      <c r="P304" s="501"/>
      <c r="Q304" s="501"/>
      <c r="R304" s="501"/>
      <c r="S304" s="501"/>
      <c r="T304" s="504"/>
      <c r="U304" s="504"/>
      <c r="V304" s="501"/>
      <c r="W304" s="501"/>
      <c r="X304" s="501"/>
      <c r="Y304" s="501"/>
      <c r="Z304" s="501"/>
      <c r="AA304" s="501"/>
      <c r="AB304" s="501"/>
      <c r="AC304" s="501"/>
      <c r="AD304" s="501"/>
      <c r="AE304" s="501"/>
      <c r="AF304" s="501"/>
      <c r="AG304" s="501"/>
      <c r="AH304" s="501"/>
      <c r="AI304" s="501"/>
      <c r="AJ304" s="501"/>
      <c r="AK304" s="501"/>
      <c r="AL304" s="501"/>
      <c r="AM304" s="501"/>
      <c r="AN304" s="501"/>
      <c r="AO304" s="501"/>
      <c r="AP304" s="501"/>
      <c r="AQ304" s="501"/>
      <c r="AR304" s="501"/>
      <c r="AS304" s="501"/>
      <c r="AT304" s="501"/>
      <c r="AU304" s="501"/>
      <c r="AV304" s="501"/>
      <c r="AW304" s="501"/>
      <c r="AX304" s="501"/>
      <c r="AY304" s="501"/>
      <c r="AZ304" s="501"/>
      <c r="BA304" s="501"/>
      <c r="BB304" s="501"/>
      <c r="BC304" s="501"/>
      <c r="BD304" s="501"/>
      <c r="BE304" s="501"/>
      <c r="BF304" s="501"/>
      <c r="BG304" s="501"/>
      <c r="BH304" s="501"/>
      <c r="BI304" s="501"/>
      <c r="BJ304" s="501"/>
      <c r="BK304" s="501"/>
      <c r="BL304" s="501"/>
      <c r="BM304" s="501"/>
      <c r="BN304" s="501"/>
      <c r="BO304" s="501"/>
      <c r="BP304" s="501"/>
      <c r="BQ304" s="501"/>
      <c r="BR304" s="501"/>
      <c r="BS304" s="501"/>
      <c r="BT304" s="501"/>
      <c r="BU304" s="501"/>
      <c r="BV304" s="501"/>
      <c r="BW304" s="501"/>
      <c r="BX304" s="501"/>
      <c r="BY304" s="501"/>
      <c r="BZ304" s="501"/>
      <c r="CA304" s="501"/>
      <c r="CB304" s="501"/>
      <c r="CC304" s="501"/>
      <c r="CD304" s="501"/>
      <c r="CE304" s="501"/>
      <c r="CF304" s="501"/>
      <c r="CG304" s="501"/>
      <c r="CH304" s="501"/>
      <c r="CI304" s="501"/>
      <c r="CJ304" s="501"/>
      <c r="CK304" s="501"/>
      <c r="CL304" s="501"/>
      <c r="CM304" s="501"/>
      <c r="CN304" s="501"/>
      <c r="CO304" s="501"/>
      <c r="CP304" s="501"/>
      <c r="CQ304" s="501"/>
      <c r="CR304" s="501"/>
      <c r="CS304" s="501"/>
      <c r="CT304" s="501"/>
      <c r="CU304" s="501"/>
      <c r="CV304" s="501"/>
      <c r="CW304" s="501"/>
      <c r="CX304" s="501"/>
      <c r="CY304" s="501"/>
      <c r="CZ304" s="501"/>
      <c r="DA304" s="501"/>
      <c r="DB304" s="501"/>
      <c r="DC304" s="501"/>
      <c r="DD304" s="501"/>
      <c r="DE304" s="501"/>
      <c r="DF304" s="501"/>
      <c r="DG304" s="501"/>
      <c r="DH304" s="501"/>
      <c r="DI304" s="501"/>
      <c r="DJ304" s="501"/>
      <c r="DK304" s="501"/>
      <c r="DL304" s="501"/>
      <c r="DM304" s="501"/>
      <c r="DN304" s="501"/>
      <c r="DO304" s="501"/>
      <c r="DP304" s="501"/>
      <c r="DQ304" s="501"/>
      <c r="DR304" s="501"/>
      <c r="DS304" s="501"/>
      <c r="DT304" s="501"/>
      <c r="DU304" s="501"/>
      <c r="DV304" s="501"/>
      <c r="DW304" s="501"/>
      <c r="DX304" s="501"/>
      <c r="DY304" s="501"/>
      <c r="DZ304" s="501"/>
      <c r="EA304" s="501"/>
      <c r="EB304" s="501"/>
      <c r="EC304" s="501"/>
      <c r="ED304" s="501"/>
      <c r="EE304" s="501"/>
      <c r="EF304" s="501"/>
      <c r="EG304" s="501"/>
      <c r="EH304" s="501"/>
      <c r="EI304" s="501"/>
      <c r="EJ304" s="501"/>
      <c r="EK304" s="501"/>
      <c r="EL304" s="501"/>
      <c r="EM304" s="501"/>
      <c r="EN304" s="501"/>
      <c r="EO304" s="501"/>
      <c r="EP304" s="501"/>
      <c r="EQ304" s="501"/>
      <c r="ER304" s="501"/>
      <c r="ES304" s="501"/>
      <c r="ET304" s="501"/>
      <c r="EU304" s="501"/>
      <c r="EV304" s="501"/>
      <c r="EW304" s="501"/>
      <c r="EX304" s="501"/>
      <c r="EY304" s="501"/>
      <c r="EZ304" s="501"/>
      <c r="FA304" s="501"/>
      <c r="FB304" s="501"/>
      <c r="FC304" s="501"/>
      <c r="FD304" s="501"/>
      <c r="FE304" s="501"/>
      <c r="FF304" s="501"/>
      <c r="FG304" s="501"/>
      <c r="FH304" s="501"/>
      <c r="FI304" s="501"/>
    </row>
    <row r="305" spans="1:165" ht="25.9" customHeight="1" x14ac:dyDescent="0.35">
      <c r="A305" s="501"/>
      <c r="B305" s="501"/>
      <c r="C305" s="279"/>
      <c r="D305" s="543"/>
      <c r="E305" s="503"/>
      <c r="F305" s="501"/>
      <c r="G305" s="501"/>
      <c r="H305" s="501"/>
      <c r="I305" s="503"/>
      <c r="J305" s="503"/>
      <c r="K305" s="503"/>
      <c r="L305" s="503"/>
      <c r="M305" s="503"/>
      <c r="N305" s="503"/>
      <c r="O305" s="501"/>
      <c r="P305" s="501"/>
      <c r="Q305" s="501"/>
      <c r="R305" s="501"/>
      <c r="S305" s="501"/>
      <c r="T305" s="504"/>
      <c r="U305" s="504"/>
      <c r="V305" s="501"/>
      <c r="W305" s="501"/>
      <c r="X305" s="501"/>
      <c r="Y305" s="501"/>
      <c r="Z305" s="501"/>
      <c r="AA305" s="501"/>
      <c r="AB305" s="501"/>
      <c r="AC305" s="501"/>
      <c r="AD305" s="501"/>
      <c r="AE305" s="501"/>
      <c r="AF305" s="501"/>
      <c r="AG305" s="501"/>
      <c r="AH305" s="501"/>
      <c r="AI305" s="501"/>
      <c r="AJ305" s="501"/>
      <c r="AK305" s="501"/>
      <c r="AL305" s="501"/>
      <c r="AM305" s="501"/>
      <c r="AN305" s="501"/>
      <c r="AO305" s="501"/>
      <c r="AP305" s="501"/>
      <c r="AQ305" s="501"/>
      <c r="AR305" s="501"/>
      <c r="AS305" s="501"/>
      <c r="AT305" s="501"/>
      <c r="AU305" s="501"/>
      <c r="AV305" s="501"/>
      <c r="AW305" s="501"/>
      <c r="AX305" s="501"/>
      <c r="AY305" s="501"/>
      <c r="AZ305" s="501"/>
      <c r="BA305" s="501"/>
      <c r="BB305" s="501"/>
      <c r="BC305" s="501"/>
      <c r="BD305" s="501"/>
      <c r="BE305" s="501"/>
      <c r="BF305" s="501"/>
      <c r="BG305" s="501"/>
      <c r="BH305" s="501"/>
      <c r="BI305" s="501"/>
      <c r="BJ305" s="501"/>
      <c r="BK305" s="501"/>
      <c r="BL305" s="501"/>
      <c r="BM305" s="501"/>
      <c r="BN305" s="501"/>
      <c r="BO305" s="501"/>
      <c r="BP305" s="501"/>
      <c r="BQ305" s="501"/>
      <c r="BR305" s="501"/>
      <c r="BS305" s="501"/>
      <c r="BT305" s="501"/>
      <c r="BU305" s="501"/>
      <c r="BV305" s="501"/>
      <c r="BW305" s="501"/>
      <c r="BX305" s="501"/>
      <c r="BY305" s="501"/>
      <c r="BZ305" s="501"/>
      <c r="CA305" s="501"/>
      <c r="CB305" s="501"/>
      <c r="CC305" s="501"/>
      <c r="CD305" s="501"/>
      <c r="CE305" s="501"/>
      <c r="CF305" s="501"/>
      <c r="CG305" s="501"/>
      <c r="CH305" s="501"/>
      <c r="CI305" s="501"/>
      <c r="CJ305" s="501"/>
      <c r="CK305" s="501"/>
      <c r="CL305" s="501"/>
      <c r="CM305" s="501"/>
      <c r="CN305" s="501"/>
      <c r="CO305" s="501"/>
      <c r="CP305" s="501"/>
      <c r="CQ305" s="501"/>
      <c r="CR305" s="501"/>
      <c r="CS305" s="501"/>
      <c r="CT305" s="501"/>
      <c r="CU305" s="501"/>
      <c r="CV305" s="501"/>
      <c r="CW305" s="501"/>
      <c r="CX305" s="501"/>
      <c r="CY305" s="501"/>
      <c r="CZ305" s="501"/>
      <c r="DA305" s="501"/>
      <c r="DB305" s="501"/>
      <c r="DC305" s="501"/>
      <c r="DD305" s="501"/>
      <c r="DE305" s="501"/>
      <c r="DF305" s="501"/>
      <c r="DG305" s="501"/>
      <c r="DH305" s="501"/>
      <c r="DI305" s="501"/>
      <c r="DJ305" s="501"/>
      <c r="DK305" s="501"/>
      <c r="DL305" s="501"/>
      <c r="DM305" s="501"/>
      <c r="DN305" s="501"/>
      <c r="DO305" s="501"/>
      <c r="DP305" s="501"/>
      <c r="DQ305" s="501"/>
      <c r="DR305" s="501"/>
      <c r="DS305" s="501"/>
      <c r="DT305" s="501"/>
      <c r="DU305" s="501"/>
      <c r="DV305" s="501"/>
      <c r="DW305" s="501"/>
      <c r="DX305" s="501"/>
      <c r="DY305" s="501"/>
      <c r="DZ305" s="501"/>
      <c r="EA305" s="501"/>
      <c r="EB305" s="501"/>
      <c r="EC305" s="501"/>
      <c r="ED305" s="501"/>
      <c r="EE305" s="501"/>
      <c r="EF305" s="501"/>
      <c r="EG305" s="501"/>
      <c r="EH305" s="501"/>
      <c r="EI305" s="501"/>
      <c r="EJ305" s="501"/>
      <c r="EK305" s="501"/>
      <c r="EL305" s="501"/>
      <c r="EM305" s="501"/>
      <c r="EN305" s="501"/>
      <c r="EO305" s="501"/>
      <c r="EP305" s="501"/>
      <c r="EQ305" s="501"/>
      <c r="ER305" s="501"/>
      <c r="ES305" s="501"/>
      <c r="ET305" s="501"/>
      <c r="EU305" s="501"/>
      <c r="EV305" s="501"/>
      <c r="EW305" s="501"/>
      <c r="EX305" s="501"/>
      <c r="EY305" s="501"/>
      <c r="EZ305" s="501"/>
      <c r="FA305" s="501"/>
      <c r="FB305" s="501"/>
      <c r="FC305" s="501"/>
      <c r="FD305" s="501"/>
      <c r="FE305" s="501"/>
      <c r="FF305" s="501"/>
      <c r="FG305" s="501"/>
      <c r="FH305" s="501"/>
      <c r="FI305" s="501"/>
    </row>
    <row r="306" spans="1:165" ht="25.9" customHeight="1" x14ac:dyDescent="0.35">
      <c r="A306" s="501"/>
      <c r="B306" s="501"/>
      <c r="C306" s="279"/>
      <c r="D306" s="543"/>
      <c r="E306" s="503"/>
      <c r="F306" s="501"/>
      <c r="G306" s="501"/>
      <c r="H306" s="501"/>
      <c r="I306" s="503"/>
      <c r="J306" s="503"/>
      <c r="K306" s="503"/>
      <c r="L306" s="503"/>
      <c r="M306" s="503"/>
      <c r="N306" s="503"/>
      <c r="O306" s="501"/>
      <c r="P306" s="501"/>
      <c r="Q306" s="501"/>
      <c r="R306" s="501"/>
      <c r="S306" s="501"/>
      <c r="T306" s="504"/>
      <c r="U306" s="504"/>
      <c r="V306" s="501"/>
      <c r="W306" s="501"/>
      <c r="X306" s="501"/>
      <c r="Y306" s="501"/>
      <c r="Z306" s="501"/>
      <c r="AA306" s="501"/>
      <c r="AB306" s="501"/>
      <c r="AC306" s="501"/>
      <c r="AD306" s="501"/>
      <c r="AE306" s="501"/>
      <c r="AF306" s="501"/>
      <c r="AG306" s="501"/>
      <c r="AH306" s="501"/>
      <c r="AI306" s="501"/>
      <c r="AJ306" s="501"/>
      <c r="AK306" s="501"/>
      <c r="AL306" s="501"/>
      <c r="AM306" s="501"/>
      <c r="AN306" s="501"/>
      <c r="AO306" s="501"/>
      <c r="AP306" s="501"/>
      <c r="AQ306" s="501"/>
      <c r="AR306" s="501"/>
      <c r="AS306" s="501"/>
      <c r="AT306" s="501"/>
      <c r="AU306" s="501"/>
      <c r="AV306" s="501"/>
      <c r="AW306" s="501"/>
      <c r="AX306" s="501"/>
      <c r="AY306" s="501"/>
      <c r="AZ306" s="501"/>
      <c r="BA306" s="501"/>
      <c r="BB306" s="501"/>
      <c r="BC306" s="501"/>
      <c r="BD306" s="501"/>
      <c r="BE306" s="501"/>
      <c r="BF306" s="501"/>
      <c r="BG306" s="501"/>
      <c r="BH306" s="501"/>
      <c r="BI306" s="501"/>
      <c r="BJ306" s="501"/>
      <c r="BK306" s="501"/>
      <c r="BL306" s="501"/>
      <c r="BM306" s="501"/>
      <c r="BN306" s="501"/>
      <c r="BO306" s="501"/>
      <c r="BP306" s="501"/>
      <c r="BQ306" s="501"/>
      <c r="BR306" s="501"/>
      <c r="BS306" s="501"/>
      <c r="BT306" s="501"/>
      <c r="BU306" s="501"/>
      <c r="BV306" s="501"/>
      <c r="BW306" s="501"/>
      <c r="BX306" s="501"/>
      <c r="BY306" s="501"/>
      <c r="BZ306" s="501"/>
      <c r="CA306" s="501"/>
      <c r="CB306" s="501"/>
      <c r="CC306" s="501"/>
      <c r="CD306" s="501"/>
      <c r="CE306" s="501"/>
      <c r="CF306" s="501"/>
      <c r="CG306" s="501"/>
      <c r="CH306" s="501"/>
      <c r="CI306" s="501"/>
      <c r="CJ306" s="501"/>
      <c r="CK306" s="501"/>
      <c r="CL306" s="501"/>
      <c r="CM306" s="501"/>
      <c r="CN306" s="501"/>
      <c r="CO306" s="501"/>
      <c r="CP306" s="501"/>
      <c r="CQ306" s="501"/>
      <c r="CR306" s="501"/>
      <c r="CS306" s="501"/>
      <c r="CT306" s="501"/>
      <c r="CU306" s="501"/>
      <c r="CV306" s="501"/>
      <c r="CW306" s="501"/>
      <c r="CX306" s="501"/>
      <c r="CY306" s="501"/>
      <c r="CZ306" s="501"/>
      <c r="DA306" s="501"/>
      <c r="DB306" s="501"/>
      <c r="DC306" s="501"/>
      <c r="DD306" s="501"/>
      <c r="DE306" s="501"/>
      <c r="DF306" s="501"/>
      <c r="DG306" s="501"/>
      <c r="DH306" s="501"/>
      <c r="DI306" s="501"/>
      <c r="DJ306" s="501"/>
      <c r="DK306" s="501"/>
      <c r="DL306" s="501"/>
      <c r="DM306" s="501"/>
      <c r="DN306" s="501"/>
      <c r="DO306" s="501"/>
      <c r="DP306" s="501"/>
      <c r="DQ306" s="501"/>
      <c r="DR306" s="501"/>
      <c r="DS306" s="501"/>
      <c r="DT306" s="501"/>
      <c r="DU306" s="501"/>
      <c r="DV306" s="501"/>
      <c r="DW306" s="501"/>
      <c r="DX306" s="501"/>
      <c r="DY306" s="501"/>
      <c r="DZ306" s="501"/>
      <c r="EA306" s="501"/>
      <c r="EB306" s="501"/>
      <c r="EC306" s="501"/>
      <c r="ED306" s="501"/>
      <c r="EE306" s="501"/>
      <c r="EF306" s="501"/>
      <c r="EG306" s="501"/>
      <c r="EH306" s="501"/>
      <c r="EI306" s="501"/>
      <c r="EJ306" s="501"/>
      <c r="EK306" s="501"/>
      <c r="EL306" s="501"/>
      <c r="EM306" s="501"/>
      <c r="EN306" s="501"/>
      <c r="EO306" s="501"/>
      <c r="EP306" s="501"/>
      <c r="EQ306" s="501"/>
      <c r="ER306" s="501"/>
      <c r="ES306" s="501"/>
      <c r="ET306" s="501"/>
      <c r="EU306" s="501"/>
      <c r="EV306" s="501"/>
      <c r="EW306" s="501"/>
      <c r="EX306" s="501"/>
      <c r="EY306" s="501"/>
      <c r="EZ306" s="501"/>
      <c r="FA306" s="501"/>
      <c r="FB306" s="501"/>
      <c r="FC306" s="501"/>
      <c r="FD306" s="501"/>
      <c r="FE306" s="501"/>
      <c r="FF306" s="501"/>
      <c r="FG306" s="501"/>
      <c r="FH306" s="501"/>
      <c r="FI306" s="501"/>
    </row>
    <row r="307" spans="1:165" ht="25.9" customHeight="1" x14ac:dyDescent="0.35">
      <c r="A307" s="501"/>
      <c r="B307" s="501"/>
      <c r="C307" s="279"/>
      <c r="D307" s="543"/>
      <c r="E307" s="503"/>
      <c r="F307" s="501"/>
      <c r="G307" s="501"/>
      <c r="H307" s="501"/>
      <c r="I307" s="503"/>
      <c r="J307" s="503"/>
      <c r="K307" s="503"/>
      <c r="L307" s="503"/>
      <c r="M307" s="503"/>
      <c r="N307" s="503"/>
      <c r="O307" s="501"/>
      <c r="P307" s="501"/>
      <c r="Q307" s="501"/>
      <c r="R307" s="501"/>
      <c r="S307" s="501"/>
      <c r="T307" s="504"/>
      <c r="U307" s="504"/>
      <c r="V307" s="501"/>
      <c r="W307" s="501"/>
      <c r="X307" s="501"/>
      <c r="Y307" s="501"/>
      <c r="Z307" s="501"/>
      <c r="AA307" s="501"/>
      <c r="AB307" s="501"/>
      <c r="AC307" s="501"/>
      <c r="AD307" s="501"/>
      <c r="AE307" s="501"/>
      <c r="AF307" s="501"/>
      <c r="AG307" s="501"/>
      <c r="AH307" s="501"/>
      <c r="AI307" s="501"/>
      <c r="AJ307" s="501"/>
      <c r="AK307" s="501"/>
      <c r="AL307" s="501"/>
      <c r="AM307" s="501"/>
      <c r="AN307" s="501"/>
      <c r="AO307" s="501"/>
      <c r="AP307" s="501"/>
      <c r="AQ307" s="501"/>
      <c r="AR307" s="501"/>
      <c r="AS307" s="501"/>
      <c r="AT307" s="501"/>
      <c r="AU307" s="501"/>
      <c r="AV307" s="501"/>
      <c r="AW307" s="501"/>
      <c r="AX307" s="501"/>
      <c r="AY307" s="501"/>
      <c r="AZ307" s="501"/>
      <c r="BA307" s="501"/>
      <c r="BB307" s="501"/>
      <c r="BC307" s="501"/>
      <c r="BD307" s="501"/>
      <c r="BE307" s="501"/>
      <c r="BF307" s="501"/>
      <c r="BG307" s="501"/>
      <c r="BH307" s="501"/>
      <c r="BI307" s="501"/>
      <c r="BJ307" s="501"/>
      <c r="BK307" s="501"/>
      <c r="BL307" s="501"/>
      <c r="BM307" s="501"/>
      <c r="BN307" s="501"/>
      <c r="BO307" s="501"/>
      <c r="BP307" s="501"/>
      <c r="BQ307" s="501"/>
      <c r="BR307" s="501"/>
      <c r="BS307" s="501"/>
      <c r="BT307" s="501"/>
      <c r="BU307" s="501"/>
      <c r="BV307" s="501"/>
      <c r="BW307" s="501"/>
      <c r="BX307" s="501"/>
      <c r="BY307" s="501"/>
      <c r="BZ307" s="501"/>
      <c r="CA307" s="501"/>
      <c r="CB307" s="501"/>
      <c r="CC307" s="501"/>
      <c r="CD307" s="501"/>
      <c r="CE307" s="501"/>
      <c r="CF307" s="501"/>
      <c r="CG307" s="501"/>
      <c r="CH307" s="501"/>
      <c r="CI307" s="501"/>
      <c r="CJ307" s="501"/>
      <c r="CK307" s="501"/>
      <c r="CL307" s="501"/>
      <c r="CM307" s="501"/>
      <c r="CN307" s="501"/>
      <c r="CO307" s="501"/>
      <c r="CP307" s="501"/>
      <c r="CQ307" s="501"/>
      <c r="CR307" s="501"/>
      <c r="CS307" s="501"/>
      <c r="CT307" s="501"/>
      <c r="CU307" s="501"/>
      <c r="CV307" s="501"/>
      <c r="CW307" s="501"/>
      <c r="CX307" s="501"/>
      <c r="CY307" s="501"/>
      <c r="CZ307" s="501"/>
      <c r="DA307" s="501"/>
      <c r="DB307" s="501"/>
      <c r="DC307" s="501"/>
      <c r="DD307" s="501"/>
      <c r="DE307" s="501"/>
      <c r="DF307" s="501"/>
      <c r="DG307" s="501"/>
      <c r="DH307" s="501"/>
      <c r="DI307" s="501"/>
      <c r="DJ307" s="501"/>
      <c r="DK307" s="501"/>
      <c r="DL307" s="501"/>
      <c r="DM307" s="501"/>
      <c r="DN307" s="501"/>
      <c r="DO307" s="501"/>
      <c r="DP307" s="501"/>
      <c r="DQ307" s="501"/>
      <c r="DR307" s="501"/>
      <c r="DS307" s="501"/>
      <c r="DT307" s="501"/>
      <c r="DU307" s="501"/>
      <c r="DV307" s="501"/>
      <c r="DW307" s="501"/>
      <c r="DX307" s="501"/>
      <c r="DY307" s="501"/>
      <c r="DZ307" s="501"/>
      <c r="EA307" s="501"/>
      <c r="EB307" s="501"/>
      <c r="EC307" s="501"/>
      <c r="ED307" s="501"/>
      <c r="EE307" s="501"/>
      <c r="EF307" s="501"/>
      <c r="EG307" s="501"/>
      <c r="EH307" s="501"/>
      <c r="EI307" s="501"/>
      <c r="EJ307" s="501"/>
      <c r="EK307" s="501"/>
      <c r="EL307" s="501"/>
      <c r="EM307" s="501"/>
      <c r="EN307" s="501"/>
      <c r="EO307" s="501"/>
      <c r="EP307" s="501"/>
      <c r="EQ307" s="501"/>
      <c r="ER307" s="501"/>
      <c r="ES307" s="501"/>
      <c r="ET307" s="501"/>
      <c r="EU307" s="501"/>
      <c r="EV307" s="501"/>
      <c r="EW307" s="501"/>
      <c r="EX307" s="501"/>
      <c r="EY307" s="501"/>
      <c r="EZ307" s="501"/>
      <c r="FA307" s="501"/>
      <c r="FB307" s="501"/>
      <c r="FC307" s="501"/>
      <c r="FD307" s="501"/>
      <c r="FE307" s="501"/>
      <c r="FF307" s="501"/>
      <c r="FG307" s="501"/>
      <c r="FH307" s="501"/>
      <c r="FI307" s="501"/>
    </row>
    <row r="308" spans="1:165" ht="25.9" customHeight="1" x14ac:dyDescent="0.35">
      <c r="A308" s="501"/>
      <c r="B308" s="501"/>
      <c r="C308" s="279"/>
      <c r="D308" s="543"/>
      <c r="E308" s="503"/>
      <c r="F308" s="501"/>
      <c r="G308" s="501"/>
      <c r="H308" s="501"/>
      <c r="I308" s="503"/>
      <c r="J308" s="503"/>
      <c r="K308" s="503"/>
      <c r="L308" s="503"/>
      <c r="M308" s="503"/>
      <c r="N308" s="503"/>
      <c r="O308" s="501"/>
      <c r="P308" s="501"/>
      <c r="Q308" s="501"/>
      <c r="R308" s="501"/>
      <c r="S308" s="501"/>
      <c r="T308" s="504"/>
      <c r="U308" s="504"/>
      <c r="V308" s="501"/>
      <c r="W308" s="501"/>
      <c r="X308" s="501"/>
      <c r="Y308" s="501"/>
      <c r="Z308" s="501"/>
      <c r="AA308" s="501"/>
      <c r="AB308" s="501"/>
      <c r="AC308" s="501"/>
      <c r="AD308" s="501"/>
      <c r="AE308" s="501"/>
      <c r="AF308" s="501"/>
      <c r="AG308" s="501"/>
      <c r="AH308" s="501"/>
      <c r="AI308" s="501"/>
      <c r="AJ308" s="501"/>
      <c r="AK308" s="501"/>
      <c r="AL308" s="501"/>
      <c r="AM308" s="501"/>
      <c r="AN308" s="501"/>
      <c r="AO308" s="501"/>
      <c r="AP308" s="501"/>
      <c r="AQ308" s="501"/>
      <c r="AR308" s="501"/>
      <c r="AS308" s="501"/>
      <c r="AT308" s="501"/>
      <c r="AU308" s="501"/>
      <c r="AV308" s="501"/>
      <c r="AW308" s="501"/>
      <c r="AX308" s="501"/>
      <c r="AY308" s="501"/>
      <c r="AZ308" s="501"/>
      <c r="BA308" s="501"/>
      <c r="BB308" s="501"/>
      <c r="BC308" s="501"/>
      <c r="BD308" s="501"/>
      <c r="BE308" s="501"/>
      <c r="BF308" s="501"/>
      <c r="BG308" s="501"/>
      <c r="BH308" s="501"/>
      <c r="BI308" s="501"/>
      <c r="BJ308" s="501"/>
      <c r="BK308" s="501"/>
      <c r="BL308" s="501"/>
      <c r="BM308" s="501"/>
      <c r="BN308" s="501"/>
      <c r="BO308" s="501"/>
      <c r="BP308" s="501"/>
      <c r="BQ308" s="501"/>
      <c r="BR308" s="501"/>
      <c r="BS308" s="501"/>
      <c r="BT308" s="501"/>
      <c r="BU308" s="501"/>
      <c r="BV308" s="501"/>
      <c r="BW308" s="501"/>
      <c r="BX308" s="501"/>
      <c r="BY308" s="501"/>
      <c r="BZ308" s="501"/>
      <c r="CA308" s="501"/>
      <c r="CB308" s="501"/>
      <c r="CC308" s="501"/>
      <c r="CD308" s="501"/>
      <c r="CE308" s="501"/>
      <c r="CF308" s="501"/>
      <c r="CG308" s="501"/>
      <c r="CH308" s="501"/>
      <c r="CI308" s="501"/>
      <c r="CJ308" s="501"/>
      <c r="CK308" s="501"/>
      <c r="CL308" s="501"/>
      <c r="CM308" s="501"/>
      <c r="CN308" s="501"/>
      <c r="CO308" s="501"/>
      <c r="CP308" s="501"/>
      <c r="CQ308" s="501"/>
      <c r="CR308" s="501"/>
      <c r="CS308" s="501"/>
      <c r="CT308" s="501"/>
      <c r="CU308" s="501"/>
      <c r="CV308" s="501"/>
      <c r="CW308" s="501"/>
      <c r="CX308" s="501"/>
      <c r="CY308" s="501"/>
      <c r="CZ308" s="501"/>
      <c r="DA308" s="501"/>
      <c r="DB308" s="501"/>
      <c r="DC308" s="501"/>
      <c r="DD308" s="501"/>
      <c r="DE308" s="501"/>
      <c r="DF308" s="501"/>
      <c r="DG308" s="501"/>
      <c r="DH308" s="501"/>
      <c r="DI308" s="501"/>
      <c r="DJ308" s="501"/>
      <c r="DK308" s="501"/>
      <c r="DL308" s="501"/>
      <c r="DM308" s="501"/>
      <c r="DN308" s="501"/>
      <c r="DO308" s="501"/>
      <c r="DP308" s="501"/>
      <c r="DQ308" s="501"/>
      <c r="DR308" s="501"/>
      <c r="DS308" s="501"/>
      <c r="DT308" s="501"/>
      <c r="DU308" s="501"/>
      <c r="DV308" s="501"/>
      <c r="DW308" s="501"/>
      <c r="DX308" s="501"/>
      <c r="DY308" s="501"/>
      <c r="DZ308" s="501"/>
      <c r="EA308" s="501"/>
      <c r="EB308" s="501"/>
      <c r="EC308" s="501"/>
      <c r="ED308" s="501"/>
      <c r="EE308" s="501"/>
      <c r="EF308" s="501"/>
      <c r="EG308" s="501"/>
      <c r="EH308" s="501"/>
      <c r="EI308" s="501"/>
      <c r="EJ308" s="501"/>
      <c r="EK308" s="501"/>
      <c r="EL308" s="501"/>
      <c r="EM308" s="501"/>
      <c r="EN308" s="501"/>
      <c r="EO308" s="501"/>
      <c r="EP308" s="501"/>
      <c r="EQ308" s="501"/>
      <c r="ER308" s="501"/>
      <c r="ES308" s="501"/>
      <c r="ET308" s="501"/>
      <c r="EU308" s="501"/>
      <c r="EV308" s="501"/>
      <c r="EW308" s="501"/>
      <c r="EX308" s="501"/>
      <c r="EY308" s="501"/>
      <c r="EZ308" s="501"/>
      <c r="FA308" s="501"/>
      <c r="FB308" s="501"/>
      <c r="FC308" s="501"/>
      <c r="FD308" s="501"/>
      <c r="FE308" s="501"/>
      <c r="FF308" s="501"/>
      <c r="FG308" s="501"/>
      <c r="FH308" s="501"/>
      <c r="FI308" s="501"/>
    </row>
    <row r="309" spans="1:165" ht="25.9" customHeight="1" x14ac:dyDescent="0.35">
      <c r="A309" s="501"/>
      <c r="B309" s="501"/>
      <c r="C309" s="279"/>
      <c r="D309" s="543"/>
      <c r="E309" s="503"/>
      <c r="F309" s="501"/>
      <c r="G309" s="501"/>
      <c r="H309" s="501"/>
      <c r="I309" s="503"/>
      <c r="J309" s="503"/>
      <c r="K309" s="503"/>
      <c r="L309" s="503"/>
      <c r="M309" s="503"/>
      <c r="N309" s="503"/>
      <c r="O309" s="501"/>
      <c r="P309" s="501"/>
      <c r="Q309" s="501"/>
      <c r="R309" s="501"/>
      <c r="S309" s="501"/>
      <c r="T309" s="504"/>
      <c r="U309" s="504"/>
      <c r="V309" s="501"/>
      <c r="W309" s="501"/>
      <c r="X309" s="501"/>
      <c r="Y309" s="501"/>
      <c r="Z309" s="501"/>
      <c r="AA309" s="501"/>
      <c r="AB309" s="501"/>
      <c r="AC309" s="501"/>
      <c r="AD309" s="501"/>
      <c r="AE309" s="501"/>
      <c r="AF309" s="501"/>
      <c r="AG309" s="501"/>
      <c r="AH309" s="501"/>
      <c r="AI309" s="501"/>
      <c r="AJ309" s="501"/>
      <c r="AK309" s="501"/>
      <c r="AL309" s="501"/>
      <c r="AM309" s="501"/>
      <c r="AN309" s="501"/>
      <c r="AO309" s="501"/>
      <c r="AP309" s="501"/>
      <c r="AQ309" s="501"/>
      <c r="AR309" s="501"/>
      <c r="AS309" s="501"/>
      <c r="AT309" s="501"/>
      <c r="AU309" s="501"/>
      <c r="AV309" s="501"/>
      <c r="AW309" s="501"/>
      <c r="AX309" s="501"/>
      <c r="AY309" s="501"/>
      <c r="AZ309" s="501"/>
      <c r="BA309" s="501"/>
      <c r="BB309" s="501"/>
      <c r="BC309" s="501"/>
      <c r="BD309" s="501"/>
      <c r="BE309" s="501"/>
      <c r="BF309" s="501"/>
      <c r="BG309" s="501"/>
      <c r="BH309" s="501"/>
      <c r="BI309" s="501"/>
      <c r="BJ309" s="501"/>
      <c r="BK309" s="501"/>
      <c r="BL309" s="501"/>
      <c r="BM309" s="501"/>
      <c r="BN309" s="501"/>
      <c r="BO309" s="501"/>
      <c r="BP309" s="501"/>
      <c r="BQ309" s="501"/>
      <c r="BR309" s="501"/>
      <c r="BS309" s="501"/>
      <c r="BT309" s="501"/>
      <c r="BU309" s="501"/>
      <c r="BV309" s="501"/>
      <c r="BW309" s="501"/>
      <c r="BX309" s="501"/>
      <c r="BY309" s="501"/>
      <c r="BZ309" s="501"/>
      <c r="CA309" s="501"/>
      <c r="CB309" s="501"/>
      <c r="CC309" s="501"/>
      <c r="CD309" s="501"/>
      <c r="CE309" s="501"/>
      <c r="CF309" s="501"/>
      <c r="CG309" s="501"/>
      <c r="CH309" s="501"/>
      <c r="CI309" s="501"/>
      <c r="CJ309" s="501"/>
      <c r="CK309" s="501"/>
      <c r="CL309" s="501"/>
      <c r="CM309" s="501"/>
      <c r="CN309" s="501"/>
      <c r="CO309" s="501"/>
      <c r="CP309" s="501"/>
      <c r="CQ309" s="501"/>
      <c r="CR309" s="501"/>
      <c r="CS309" s="501"/>
      <c r="CT309" s="501"/>
      <c r="CU309" s="501"/>
      <c r="CV309" s="501"/>
      <c r="CW309" s="501"/>
      <c r="CX309" s="501"/>
      <c r="CY309" s="501"/>
      <c r="CZ309" s="501"/>
      <c r="DA309" s="501"/>
      <c r="DB309" s="501"/>
      <c r="DC309" s="501"/>
      <c r="DD309" s="501"/>
      <c r="DE309" s="501"/>
      <c r="DF309" s="501"/>
      <c r="DG309" s="501"/>
      <c r="DH309" s="501"/>
      <c r="DI309" s="501"/>
      <c r="DJ309" s="501"/>
      <c r="DK309" s="501"/>
      <c r="DL309" s="501"/>
      <c r="DM309" s="501"/>
      <c r="DN309" s="501"/>
      <c r="DO309" s="501"/>
      <c r="DP309" s="501"/>
      <c r="DQ309" s="501"/>
      <c r="DR309" s="501"/>
      <c r="DS309" s="501"/>
      <c r="DT309" s="501"/>
      <c r="DU309" s="501"/>
      <c r="DV309" s="501"/>
      <c r="DW309" s="501"/>
      <c r="DX309" s="501"/>
      <c r="DY309" s="501"/>
      <c r="DZ309" s="501"/>
      <c r="EA309" s="501"/>
      <c r="EB309" s="501"/>
      <c r="EC309" s="501"/>
      <c r="ED309" s="501"/>
      <c r="EE309" s="501"/>
      <c r="EF309" s="501"/>
      <c r="EG309" s="501"/>
      <c r="EH309" s="501"/>
      <c r="EI309" s="501"/>
      <c r="EJ309" s="501"/>
      <c r="EK309" s="501"/>
      <c r="EL309" s="501"/>
      <c r="EM309" s="501"/>
      <c r="EN309" s="501"/>
      <c r="EO309" s="501"/>
      <c r="EP309" s="501"/>
      <c r="EQ309" s="501"/>
      <c r="ER309" s="501"/>
      <c r="ES309" s="501"/>
      <c r="ET309" s="501"/>
      <c r="EU309" s="501"/>
      <c r="EV309" s="501"/>
      <c r="EW309" s="501"/>
      <c r="EX309" s="501"/>
      <c r="EY309" s="501"/>
      <c r="EZ309" s="501"/>
      <c r="FA309" s="501"/>
      <c r="FB309" s="501"/>
      <c r="FC309" s="501"/>
      <c r="FD309" s="501"/>
      <c r="FE309" s="501"/>
      <c r="FF309" s="501"/>
      <c r="FG309" s="501"/>
      <c r="FH309" s="501"/>
      <c r="FI309" s="501"/>
    </row>
    <row r="310" spans="1:165" ht="25.9" customHeight="1" x14ac:dyDescent="0.35">
      <c r="A310" s="501"/>
      <c r="B310" s="501"/>
      <c r="C310" s="279"/>
      <c r="D310" s="543"/>
      <c r="E310" s="503"/>
      <c r="F310" s="501"/>
      <c r="G310" s="501"/>
      <c r="H310" s="501"/>
      <c r="I310" s="503"/>
      <c r="J310" s="503"/>
      <c r="K310" s="503"/>
      <c r="L310" s="503"/>
      <c r="M310" s="503"/>
      <c r="N310" s="503"/>
      <c r="O310" s="501"/>
      <c r="P310" s="501"/>
      <c r="Q310" s="501"/>
      <c r="R310" s="501"/>
      <c r="S310" s="501"/>
      <c r="T310" s="504"/>
      <c r="U310" s="504"/>
      <c r="V310" s="501"/>
      <c r="W310" s="501"/>
      <c r="X310" s="501"/>
      <c r="Y310" s="501"/>
      <c r="Z310" s="501"/>
      <c r="AA310" s="501"/>
      <c r="AB310" s="501"/>
      <c r="AC310" s="501"/>
      <c r="AD310" s="501"/>
      <c r="AE310" s="501"/>
      <c r="AF310" s="501"/>
      <c r="AG310" s="501"/>
      <c r="AH310" s="501"/>
      <c r="AI310" s="501"/>
      <c r="AJ310" s="501"/>
      <c r="AK310" s="501"/>
      <c r="AL310" s="501"/>
      <c r="AM310" s="501"/>
      <c r="AN310" s="501"/>
      <c r="AO310" s="501"/>
      <c r="AP310" s="501"/>
      <c r="AQ310" s="501"/>
      <c r="AR310" s="501"/>
      <c r="AS310" s="501"/>
      <c r="AT310" s="501"/>
      <c r="AU310" s="501"/>
      <c r="AV310" s="501"/>
      <c r="AW310" s="501"/>
      <c r="AX310" s="501"/>
      <c r="AY310" s="501"/>
      <c r="AZ310" s="501"/>
      <c r="BA310" s="501"/>
      <c r="BB310" s="501"/>
      <c r="BC310" s="501"/>
      <c r="BD310" s="501"/>
      <c r="BE310" s="501"/>
      <c r="BF310" s="501"/>
      <c r="BG310" s="501"/>
      <c r="BH310" s="501"/>
      <c r="BI310" s="501"/>
      <c r="BJ310" s="501"/>
      <c r="BK310" s="501"/>
      <c r="BL310" s="501"/>
      <c r="BM310" s="501"/>
      <c r="BN310" s="501"/>
      <c r="BO310" s="501"/>
      <c r="BP310" s="501"/>
      <c r="BQ310" s="501"/>
      <c r="BR310" s="501"/>
      <c r="BS310" s="501"/>
      <c r="BT310" s="501"/>
      <c r="BU310" s="501"/>
      <c r="BV310" s="501"/>
      <c r="BW310" s="501"/>
      <c r="BX310" s="501"/>
      <c r="BY310" s="501"/>
      <c r="BZ310" s="501"/>
      <c r="CA310" s="501"/>
      <c r="CB310" s="501"/>
      <c r="CC310" s="501"/>
      <c r="CD310" s="501"/>
      <c r="CE310" s="501"/>
      <c r="CF310" s="501"/>
      <c r="CG310" s="501"/>
      <c r="CH310" s="501"/>
      <c r="CI310" s="501"/>
      <c r="CJ310" s="501"/>
      <c r="CK310" s="501"/>
      <c r="CL310" s="501"/>
      <c r="CM310" s="501"/>
      <c r="CN310" s="501"/>
      <c r="CO310" s="501"/>
      <c r="CP310" s="501"/>
      <c r="CQ310" s="501"/>
      <c r="CR310" s="501"/>
      <c r="CS310" s="501"/>
      <c r="CT310" s="501"/>
      <c r="CU310" s="501"/>
      <c r="CV310" s="501"/>
      <c r="CW310" s="501"/>
      <c r="CX310" s="501"/>
      <c r="CY310" s="501"/>
      <c r="CZ310" s="501"/>
      <c r="DA310" s="501"/>
      <c r="DB310" s="501"/>
      <c r="DC310" s="501"/>
      <c r="DD310" s="501"/>
      <c r="DE310" s="501"/>
      <c r="DF310" s="501"/>
      <c r="DG310" s="501"/>
      <c r="DH310" s="501"/>
      <c r="DI310" s="501"/>
      <c r="DJ310" s="501"/>
      <c r="DK310" s="501"/>
      <c r="DL310" s="501"/>
      <c r="DM310" s="501"/>
      <c r="DN310" s="501"/>
      <c r="DO310" s="501"/>
      <c r="DP310" s="501"/>
      <c r="DQ310" s="501"/>
      <c r="DR310" s="501"/>
      <c r="DS310" s="501"/>
      <c r="DT310" s="501"/>
      <c r="DU310" s="501"/>
      <c r="DV310" s="501"/>
      <c r="DW310" s="501"/>
      <c r="DX310" s="501"/>
      <c r="DY310" s="501"/>
      <c r="DZ310" s="501"/>
      <c r="EA310" s="501"/>
      <c r="EB310" s="501"/>
      <c r="EC310" s="501"/>
      <c r="ED310" s="501"/>
      <c r="EE310" s="501"/>
      <c r="EF310" s="501"/>
      <c r="EG310" s="501"/>
      <c r="EH310" s="501"/>
      <c r="EI310" s="501"/>
      <c r="EJ310" s="501"/>
      <c r="EK310" s="501"/>
      <c r="EL310" s="501"/>
      <c r="EM310" s="501"/>
      <c r="EN310" s="501"/>
      <c r="EO310" s="501"/>
      <c r="EP310" s="501"/>
      <c r="EQ310" s="501"/>
      <c r="ER310" s="501"/>
      <c r="ES310" s="501"/>
      <c r="ET310" s="501"/>
      <c r="EU310" s="501"/>
      <c r="EV310" s="501"/>
      <c r="EW310" s="501"/>
      <c r="EX310" s="501"/>
      <c r="EY310" s="501"/>
      <c r="EZ310" s="501"/>
      <c r="FA310" s="501"/>
      <c r="FB310" s="501"/>
      <c r="FC310" s="501"/>
      <c r="FD310" s="501"/>
      <c r="FE310" s="501"/>
      <c r="FF310" s="501"/>
      <c r="FG310" s="501"/>
      <c r="FH310" s="501"/>
      <c r="FI310" s="501"/>
    </row>
    <row r="311" spans="1:165" ht="25.9" customHeight="1" x14ac:dyDescent="0.35">
      <c r="A311" s="501"/>
      <c r="B311" s="501"/>
      <c r="C311" s="279"/>
      <c r="D311" s="543"/>
      <c r="E311" s="503"/>
      <c r="F311" s="501"/>
      <c r="G311" s="501"/>
      <c r="H311" s="501"/>
      <c r="I311" s="503"/>
      <c r="J311" s="503"/>
      <c r="K311" s="503"/>
      <c r="L311" s="503"/>
      <c r="M311" s="503"/>
      <c r="N311" s="503"/>
      <c r="O311" s="501"/>
      <c r="P311" s="501"/>
      <c r="Q311" s="501"/>
      <c r="R311" s="501"/>
      <c r="S311" s="501"/>
      <c r="T311" s="504"/>
      <c r="U311" s="504"/>
      <c r="V311" s="501"/>
      <c r="W311" s="501"/>
      <c r="X311" s="501"/>
      <c r="Y311" s="501"/>
      <c r="Z311" s="501"/>
      <c r="AA311" s="501"/>
      <c r="AB311" s="501"/>
      <c r="AC311" s="501"/>
      <c r="AD311" s="501"/>
      <c r="AE311" s="501"/>
      <c r="AF311" s="501"/>
      <c r="AG311" s="501"/>
      <c r="AH311" s="501"/>
      <c r="AI311" s="501"/>
      <c r="AJ311" s="501"/>
      <c r="AK311" s="501"/>
      <c r="AL311" s="501"/>
      <c r="AM311" s="501"/>
      <c r="AN311" s="501"/>
      <c r="AO311" s="501"/>
      <c r="AP311" s="501"/>
      <c r="AQ311" s="501"/>
      <c r="AR311" s="501"/>
      <c r="AS311" s="501"/>
      <c r="AT311" s="501"/>
      <c r="AU311" s="501"/>
      <c r="AV311" s="501"/>
      <c r="AW311" s="501"/>
      <c r="AX311" s="501"/>
      <c r="AY311" s="501"/>
      <c r="AZ311" s="501"/>
      <c r="BA311" s="501"/>
      <c r="BB311" s="501"/>
      <c r="BC311" s="501"/>
      <c r="BD311" s="501"/>
      <c r="BE311" s="501"/>
      <c r="BF311" s="501"/>
      <c r="BG311" s="501"/>
      <c r="BH311" s="501"/>
      <c r="BI311" s="501"/>
      <c r="BJ311" s="501"/>
      <c r="BK311" s="501"/>
      <c r="BL311" s="501"/>
      <c r="BM311" s="501"/>
      <c r="BN311" s="501"/>
      <c r="BO311" s="501"/>
      <c r="BP311" s="501"/>
      <c r="BQ311" s="501"/>
      <c r="BR311" s="501"/>
      <c r="BS311" s="501"/>
      <c r="BT311" s="501"/>
      <c r="BU311" s="501"/>
      <c r="BV311" s="501"/>
      <c r="BW311" s="501"/>
      <c r="BX311" s="501"/>
      <c r="BY311" s="501"/>
      <c r="BZ311" s="501"/>
      <c r="CA311" s="501"/>
      <c r="CB311" s="501"/>
      <c r="CC311" s="501"/>
      <c r="CD311" s="501"/>
      <c r="CE311" s="501"/>
      <c r="CF311" s="501"/>
      <c r="CG311" s="501"/>
      <c r="CH311" s="501"/>
      <c r="CI311" s="501"/>
      <c r="CJ311" s="501"/>
      <c r="CK311" s="501"/>
      <c r="CL311" s="501"/>
      <c r="CM311" s="501"/>
      <c r="CN311" s="501"/>
      <c r="CO311" s="501"/>
      <c r="CP311" s="501"/>
      <c r="CQ311" s="501"/>
      <c r="CR311" s="501"/>
      <c r="CS311" s="501"/>
      <c r="CT311" s="501"/>
      <c r="CU311" s="501"/>
      <c r="CV311" s="501"/>
      <c r="CW311" s="501"/>
      <c r="CX311" s="501"/>
      <c r="CY311" s="501"/>
      <c r="CZ311" s="501"/>
      <c r="DA311" s="501"/>
      <c r="DB311" s="501"/>
      <c r="DC311" s="501"/>
      <c r="DD311" s="501"/>
      <c r="DE311" s="501"/>
      <c r="DF311" s="501"/>
      <c r="DG311" s="501"/>
      <c r="DH311" s="501"/>
      <c r="DI311" s="501"/>
      <c r="DJ311" s="501"/>
      <c r="DK311" s="501"/>
      <c r="DL311" s="501"/>
      <c r="DM311" s="501"/>
      <c r="DN311" s="501"/>
      <c r="DO311" s="501"/>
      <c r="DP311" s="501"/>
      <c r="DQ311" s="501"/>
      <c r="DR311" s="501"/>
      <c r="DS311" s="501"/>
      <c r="DT311" s="501"/>
      <c r="DU311" s="501"/>
      <c r="DV311" s="501"/>
      <c r="DW311" s="501"/>
      <c r="DX311" s="501"/>
      <c r="DY311" s="501"/>
      <c r="DZ311" s="501"/>
      <c r="EA311" s="501"/>
      <c r="EB311" s="501"/>
      <c r="EC311" s="501"/>
      <c r="ED311" s="501"/>
      <c r="EE311" s="501"/>
      <c r="EF311" s="501"/>
      <c r="EG311" s="501"/>
      <c r="EH311" s="501"/>
      <c r="EI311" s="501"/>
      <c r="EJ311" s="501"/>
      <c r="EK311" s="501"/>
      <c r="EL311" s="501"/>
      <c r="EM311" s="501"/>
      <c r="EN311" s="501"/>
      <c r="EO311" s="501"/>
      <c r="EP311" s="501"/>
      <c r="EQ311" s="501"/>
      <c r="ER311" s="501"/>
      <c r="ES311" s="501"/>
      <c r="ET311" s="501"/>
      <c r="EU311" s="501"/>
      <c r="EV311" s="501"/>
      <c r="EW311" s="501"/>
      <c r="EX311" s="501"/>
      <c r="EY311" s="501"/>
      <c r="EZ311" s="501"/>
      <c r="FA311" s="501"/>
      <c r="FB311" s="501"/>
      <c r="FC311" s="501"/>
      <c r="FD311" s="501"/>
      <c r="FE311" s="501"/>
      <c r="FF311" s="501"/>
      <c r="FG311" s="501"/>
      <c r="FH311" s="501"/>
      <c r="FI311" s="501"/>
    </row>
    <row r="312" spans="1:165" ht="25.9" customHeight="1" x14ac:dyDescent="0.35">
      <c r="A312" s="501"/>
      <c r="B312" s="501"/>
      <c r="C312" s="279"/>
      <c r="D312" s="543"/>
      <c r="E312" s="503"/>
      <c r="F312" s="501"/>
      <c r="G312" s="501"/>
      <c r="H312" s="501"/>
      <c r="I312" s="503"/>
      <c r="J312" s="503"/>
      <c r="K312" s="503"/>
      <c r="L312" s="503"/>
      <c r="M312" s="503"/>
      <c r="N312" s="503"/>
      <c r="O312" s="501"/>
      <c r="P312" s="501"/>
      <c r="Q312" s="501"/>
      <c r="R312" s="501"/>
      <c r="S312" s="501"/>
      <c r="T312" s="504"/>
      <c r="U312" s="504"/>
      <c r="V312" s="501"/>
      <c r="W312" s="501"/>
      <c r="X312" s="501"/>
      <c r="Y312" s="501"/>
      <c r="Z312" s="501"/>
      <c r="AA312" s="501"/>
      <c r="AB312" s="501"/>
      <c r="AC312" s="501"/>
      <c r="AD312" s="501"/>
      <c r="AE312" s="501"/>
      <c r="AF312" s="501"/>
      <c r="AG312" s="501"/>
      <c r="AH312" s="501"/>
      <c r="AI312" s="501"/>
      <c r="AJ312" s="501"/>
      <c r="AK312" s="501"/>
      <c r="AL312" s="501"/>
      <c r="AM312" s="501"/>
      <c r="AN312" s="501"/>
      <c r="AO312" s="501"/>
      <c r="AP312" s="501"/>
      <c r="AQ312" s="501"/>
      <c r="AR312" s="501"/>
      <c r="AS312" s="501"/>
      <c r="AT312" s="501"/>
      <c r="AU312" s="501"/>
      <c r="AV312" s="501"/>
      <c r="AW312" s="501"/>
      <c r="AX312" s="501"/>
      <c r="AY312" s="501"/>
      <c r="AZ312" s="501"/>
      <c r="BA312" s="501"/>
      <c r="BB312" s="501"/>
      <c r="BC312" s="501"/>
      <c r="BD312" s="501"/>
      <c r="BE312" s="501"/>
      <c r="BF312" s="501"/>
      <c r="BG312" s="501"/>
      <c r="BH312" s="501"/>
      <c r="BI312" s="501"/>
      <c r="BJ312" s="501"/>
      <c r="BK312" s="501"/>
      <c r="BL312" s="501"/>
      <c r="BM312" s="501"/>
      <c r="BN312" s="501"/>
      <c r="BO312" s="501"/>
      <c r="BP312" s="501"/>
      <c r="BQ312" s="501"/>
      <c r="BR312" s="501"/>
      <c r="BS312" s="501"/>
      <c r="BT312" s="501"/>
      <c r="BU312" s="501"/>
      <c r="BV312" s="501"/>
      <c r="BW312" s="501"/>
      <c r="BX312" s="501"/>
      <c r="BY312" s="501"/>
      <c r="BZ312" s="501"/>
      <c r="CA312" s="501"/>
      <c r="CB312" s="501"/>
      <c r="CC312" s="501"/>
      <c r="CD312" s="501"/>
      <c r="CE312" s="501"/>
      <c r="CF312" s="501"/>
      <c r="CG312" s="501"/>
      <c r="CH312" s="501"/>
      <c r="CI312" s="501"/>
      <c r="CJ312" s="501"/>
      <c r="CK312" s="501"/>
      <c r="CL312" s="501"/>
      <c r="CM312" s="501"/>
      <c r="CN312" s="501"/>
      <c r="CO312" s="501"/>
      <c r="CP312" s="501"/>
      <c r="CQ312" s="501"/>
      <c r="CR312" s="501"/>
      <c r="CS312" s="501"/>
      <c r="CT312" s="501"/>
      <c r="CU312" s="501"/>
      <c r="CV312" s="501"/>
      <c r="CW312" s="501"/>
      <c r="CX312" s="501"/>
      <c r="CY312" s="501"/>
      <c r="CZ312" s="501"/>
      <c r="DA312" s="501"/>
      <c r="DB312" s="501"/>
      <c r="DC312" s="501"/>
      <c r="DD312" s="501"/>
      <c r="DE312" s="501"/>
      <c r="DF312" s="501"/>
      <c r="DG312" s="501"/>
      <c r="DH312" s="501"/>
      <c r="DI312" s="501"/>
      <c r="DJ312" s="501"/>
      <c r="DK312" s="501"/>
      <c r="DL312" s="501"/>
      <c r="DM312" s="501"/>
      <c r="DN312" s="501"/>
      <c r="DO312" s="501"/>
      <c r="DP312" s="501"/>
      <c r="DQ312" s="501"/>
      <c r="DR312" s="501"/>
      <c r="DS312" s="501"/>
      <c r="DT312" s="501"/>
      <c r="DU312" s="501"/>
      <c r="DV312" s="501"/>
      <c r="DW312" s="501"/>
      <c r="DX312" s="501"/>
      <c r="DY312" s="501"/>
      <c r="DZ312" s="501"/>
      <c r="EA312" s="501"/>
      <c r="EB312" s="501"/>
      <c r="EC312" s="501"/>
      <c r="ED312" s="501"/>
      <c r="EE312" s="501"/>
      <c r="EF312" s="501"/>
      <c r="EG312" s="501"/>
      <c r="EH312" s="501"/>
      <c r="EI312" s="501"/>
      <c r="EJ312" s="501"/>
      <c r="EK312" s="501"/>
      <c r="EL312" s="501"/>
      <c r="EM312" s="501"/>
      <c r="EN312" s="501"/>
      <c r="EO312" s="501"/>
      <c r="EP312" s="501"/>
      <c r="EQ312" s="501"/>
      <c r="ER312" s="501"/>
      <c r="ES312" s="501"/>
      <c r="ET312" s="501"/>
      <c r="EU312" s="501"/>
      <c r="EV312" s="501"/>
      <c r="EW312" s="501"/>
      <c r="EX312" s="501"/>
      <c r="EY312" s="501"/>
      <c r="EZ312" s="501"/>
      <c r="FA312" s="501"/>
      <c r="FB312" s="501"/>
      <c r="FC312" s="501"/>
      <c r="FD312" s="501"/>
      <c r="FE312" s="501"/>
      <c r="FF312" s="501"/>
      <c r="FG312" s="501"/>
      <c r="FH312" s="501"/>
      <c r="FI312" s="501"/>
    </row>
    <row r="313" spans="1:165" ht="25.9" customHeight="1" x14ac:dyDescent="0.35">
      <c r="A313" s="501"/>
      <c r="B313" s="501"/>
      <c r="C313" s="279"/>
      <c r="D313" s="543"/>
      <c r="E313" s="503"/>
      <c r="F313" s="501"/>
      <c r="G313" s="501"/>
      <c r="H313" s="501"/>
      <c r="I313" s="503"/>
      <c r="J313" s="503"/>
      <c r="K313" s="503"/>
      <c r="L313" s="503"/>
      <c r="M313" s="503"/>
      <c r="N313" s="503"/>
      <c r="O313" s="501"/>
      <c r="P313" s="501"/>
      <c r="Q313" s="501"/>
      <c r="R313" s="501"/>
      <c r="S313" s="501"/>
      <c r="T313" s="504"/>
      <c r="U313" s="504"/>
      <c r="V313" s="501"/>
      <c r="W313" s="501"/>
      <c r="X313" s="501"/>
      <c r="Y313" s="501"/>
      <c r="Z313" s="501"/>
      <c r="AA313" s="501"/>
      <c r="AB313" s="501"/>
      <c r="AC313" s="501"/>
      <c r="AD313" s="501"/>
      <c r="AE313" s="501"/>
      <c r="AF313" s="501"/>
      <c r="AG313" s="501"/>
      <c r="AH313" s="501"/>
      <c r="AI313" s="501"/>
      <c r="AJ313" s="501"/>
      <c r="AK313" s="501"/>
      <c r="AL313" s="501"/>
      <c r="AM313" s="501"/>
      <c r="AN313" s="501"/>
      <c r="AO313" s="501"/>
      <c r="AP313" s="501"/>
      <c r="AQ313" s="501"/>
      <c r="AR313" s="501"/>
      <c r="AS313" s="501"/>
      <c r="AT313" s="501"/>
      <c r="AU313" s="501"/>
      <c r="AV313" s="501"/>
      <c r="AW313" s="501"/>
      <c r="AX313" s="501"/>
      <c r="AY313" s="501"/>
      <c r="AZ313" s="501"/>
      <c r="BA313" s="501"/>
      <c r="BB313" s="501"/>
      <c r="BC313" s="501"/>
      <c r="BD313" s="501"/>
      <c r="BE313" s="501"/>
      <c r="BF313" s="501"/>
      <c r="BG313" s="501"/>
      <c r="BH313" s="501"/>
      <c r="BI313" s="501"/>
      <c r="BJ313" s="501"/>
      <c r="BK313" s="501"/>
      <c r="BL313" s="501"/>
      <c r="BM313" s="501"/>
      <c r="BN313" s="501"/>
      <c r="BO313" s="501"/>
      <c r="BP313" s="501"/>
      <c r="BQ313" s="501"/>
      <c r="BR313" s="501"/>
      <c r="BS313" s="501"/>
      <c r="BT313" s="501"/>
      <c r="BU313" s="501"/>
      <c r="BV313" s="501"/>
      <c r="BW313" s="501"/>
      <c r="BX313" s="501"/>
      <c r="BY313" s="501"/>
      <c r="BZ313" s="501"/>
      <c r="CA313" s="501"/>
      <c r="CB313" s="501"/>
      <c r="CC313" s="501"/>
      <c r="CD313" s="501"/>
      <c r="CE313" s="501"/>
      <c r="CF313" s="501"/>
      <c r="CG313" s="501"/>
      <c r="CH313" s="501"/>
      <c r="CI313" s="501"/>
      <c r="CJ313" s="501"/>
      <c r="CK313" s="501"/>
      <c r="CL313" s="501"/>
      <c r="CM313" s="501"/>
      <c r="CN313" s="501"/>
      <c r="CO313" s="501"/>
      <c r="CP313" s="501"/>
      <c r="CQ313" s="501"/>
      <c r="CR313" s="501"/>
      <c r="CS313" s="501"/>
      <c r="CT313" s="501"/>
      <c r="CU313" s="501"/>
      <c r="CV313" s="501"/>
      <c r="CW313" s="501"/>
      <c r="CX313" s="501"/>
      <c r="CY313" s="501"/>
      <c r="CZ313" s="501"/>
      <c r="DA313" s="501"/>
      <c r="DB313" s="501"/>
      <c r="DC313" s="501"/>
      <c r="DD313" s="501"/>
      <c r="DE313" s="501"/>
      <c r="DF313" s="501"/>
      <c r="DG313" s="501"/>
      <c r="DH313" s="501"/>
      <c r="DI313" s="501"/>
      <c r="DJ313" s="501"/>
      <c r="DK313" s="501"/>
      <c r="DL313" s="501"/>
      <c r="DM313" s="501"/>
      <c r="DN313" s="501"/>
      <c r="DO313" s="501"/>
      <c r="DP313" s="501"/>
      <c r="DQ313" s="501"/>
      <c r="DR313" s="501"/>
      <c r="DS313" s="501"/>
      <c r="DT313" s="501"/>
      <c r="DU313" s="501"/>
      <c r="DV313" s="501"/>
      <c r="DW313" s="501"/>
      <c r="DX313" s="501"/>
      <c r="DY313" s="501"/>
      <c r="DZ313" s="501"/>
      <c r="EA313" s="501"/>
      <c r="EB313" s="501"/>
      <c r="EC313" s="501"/>
      <c r="ED313" s="501"/>
      <c r="EE313" s="501"/>
      <c r="EF313" s="501"/>
      <c r="EG313" s="501"/>
      <c r="EH313" s="501"/>
      <c r="EI313" s="501"/>
      <c r="EJ313" s="501"/>
      <c r="EK313" s="501"/>
      <c r="EL313" s="501"/>
      <c r="EM313" s="501"/>
      <c r="EN313" s="501"/>
      <c r="EO313" s="501"/>
      <c r="EP313" s="501"/>
      <c r="EQ313" s="501"/>
      <c r="ER313" s="501"/>
      <c r="ES313" s="501"/>
      <c r="ET313" s="501"/>
      <c r="EU313" s="501"/>
      <c r="EV313" s="501"/>
      <c r="EW313" s="501"/>
      <c r="EX313" s="501"/>
      <c r="EY313" s="501"/>
      <c r="EZ313" s="501"/>
      <c r="FA313" s="501"/>
      <c r="FB313" s="501"/>
      <c r="FC313" s="501"/>
      <c r="FD313" s="501"/>
      <c r="FE313" s="501"/>
      <c r="FF313" s="501"/>
      <c r="FG313" s="501"/>
      <c r="FH313" s="501"/>
      <c r="FI313" s="501"/>
    </row>
    <row r="314" spans="1:165" ht="25.9" customHeight="1" x14ac:dyDescent="0.35">
      <c r="A314" s="501"/>
      <c r="B314" s="501"/>
      <c r="C314" s="279"/>
      <c r="D314" s="543"/>
      <c r="E314" s="503"/>
      <c r="F314" s="501"/>
      <c r="G314" s="501"/>
      <c r="H314" s="501"/>
      <c r="I314" s="503"/>
      <c r="J314" s="503"/>
      <c r="K314" s="503"/>
      <c r="L314" s="503"/>
      <c r="M314" s="503"/>
      <c r="N314" s="503"/>
      <c r="O314" s="501"/>
      <c r="P314" s="501"/>
      <c r="Q314" s="501"/>
      <c r="R314" s="501"/>
      <c r="S314" s="501"/>
      <c r="T314" s="504"/>
      <c r="U314" s="504"/>
      <c r="V314" s="501"/>
      <c r="W314" s="501"/>
      <c r="X314" s="501"/>
      <c r="Y314" s="501"/>
      <c r="Z314" s="501"/>
      <c r="AA314" s="501"/>
      <c r="AB314" s="501"/>
      <c r="AC314" s="501"/>
      <c r="AD314" s="501"/>
      <c r="AE314" s="501"/>
      <c r="AF314" s="501"/>
      <c r="AG314" s="501"/>
      <c r="AH314" s="501"/>
      <c r="AI314" s="501"/>
      <c r="AJ314" s="501"/>
      <c r="AK314" s="501"/>
      <c r="AL314" s="501"/>
      <c r="AM314" s="501"/>
      <c r="AN314" s="501"/>
      <c r="AO314" s="501"/>
      <c r="AP314" s="501"/>
      <c r="AQ314" s="501"/>
      <c r="AR314" s="501"/>
      <c r="AS314" s="501"/>
      <c r="AT314" s="501"/>
      <c r="AU314" s="501"/>
      <c r="AV314" s="501"/>
      <c r="AW314" s="501"/>
      <c r="AX314" s="501"/>
      <c r="AY314" s="501"/>
      <c r="AZ314" s="501"/>
      <c r="BA314" s="501"/>
      <c r="BB314" s="501"/>
      <c r="BC314" s="501"/>
      <c r="BD314" s="501"/>
      <c r="BE314" s="501"/>
      <c r="BF314" s="501"/>
      <c r="BG314" s="501"/>
      <c r="BH314" s="501"/>
      <c r="BI314" s="501"/>
      <c r="BJ314" s="501"/>
      <c r="BK314" s="501"/>
      <c r="BL314" s="501"/>
      <c r="BM314" s="501"/>
      <c r="BN314" s="501"/>
      <c r="BO314" s="501"/>
      <c r="BP314" s="501"/>
      <c r="BQ314" s="501"/>
      <c r="BR314" s="501"/>
      <c r="BS314" s="501"/>
      <c r="BT314" s="501"/>
      <c r="BU314" s="501"/>
      <c r="BV314" s="501"/>
      <c r="BW314" s="501"/>
      <c r="BX314" s="501"/>
      <c r="BY314" s="501"/>
      <c r="BZ314" s="501"/>
      <c r="CA314" s="501"/>
      <c r="CB314" s="501"/>
      <c r="CC314" s="501"/>
      <c r="CD314" s="501"/>
      <c r="CE314" s="501"/>
      <c r="CF314" s="501"/>
      <c r="CG314" s="501"/>
      <c r="CH314" s="501"/>
      <c r="CI314" s="501"/>
      <c r="CJ314" s="501"/>
      <c r="CK314" s="501"/>
      <c r="CL314" s="501"/>
      <c r="CM314" s="501"/>
      <c r="CN314" s="501"/>
      <c r="CO314" s="501"/>
      <c r="CP314" s="501"/>
      <c r="CQ314" s="501"/>
      <c r="CR314" s="501"/>
      <c r="CS314" s="501"/>
      <c r="CT314" s="501"/>
      <c r="CU314" s="501"/>
      <c r="CV314" s="501"/>
      <c r="CW314" s="501"/>
      <c r="CX314" s="501"/>
      <c r="CY314" s="501"/>
      <c r="CZ314" s="501"/>
      <c r="DA314" s="501"/>
      <c r="DB314" s="501"/>
      <c r="DC314" s="501"/>
      <c r="DD314" s="501"/>
      <c r="DE314" s="501"/>
      <c r="DF314" s="501"/>
      <c r="DG314" s="501"/>
      <c r="DH314" s="501"/>
      <c r="DI314" s="501"/>
      <c r="DJ314" s="501"/>
      <c r="DK314" s="501"/>
      <c r="DL314" s="501"/>
      <c r="DM314" s="501"/>
      <c r="DN314" s="501"/>
      <c r="DO314" s="501"/>
      <c r="DP314" s="501"/>
      <c r="DQ314" s="501"/>
      <c r="DR314" s="501"/>
      <c r="DS314" s="501"/>
      <c r="DT314" s="501"/>
      <c r="DU314" s="501"/>
      <c r="DV314" s="501"/>
      <c r="DW314" s="501"/>
      <c r="DX314" s="501"/>
      <c r="DY314" s="501"/>
      <c r="DZ314" s="501"/>
      <c r="EA314" s="501"/>
      <c r="EB314" s="501"/>
      <c r="EC314" s="501"/>
      <c r="ED314" s="501"/>
      <c r="EE314" s="501"/>
      <c r="EF314" s="501"/>
      <c r="EG314" s="501"/>
      <c r="EH314" s="501"/>
      <c r="EI314" s="501"/>
      <c r="EJ314" s="501"/>
      <c r="EK314" s="501"/>
      <c r="EL314" s="501"/>
      <c r="EM314" s="501"/>
      <c r="EN314" s="501"/>
      <c r="EO314" s="501"/>
      <c r="EP314" s="501"/>
      <c r="EQ314" s="501"/>
      <c r="ER314" s="501"/>
      <c r="ES314" s="501"/>
      <c r="ET314" s="501"/>
      <c r="EU314" s="501"/>
      <c r="EV314" s="501"/>
      <c r="EW314" s="501"/>
      <c r="EX314" s="501"/>
      <c r="EY314" s="501"/>
      <c r="EZ314" s="501"/>
      <c r="FA314" s="501"/>
      <c r="FB314" s="501"/>
      <c r="FC314" s="501"/>
      <c r="FD314" s="501"/>
      <c r="FE314" s="501"/>
      <c r="FF314" s="501"/>
      <c r="FG314" s="501"/>
      <c r="FH314" s="501"/>
      <c r="FI314" s="501"/>
    </row>
    <row r="315" spans="1:165" ht="25.9" customHeight="1" x14ac:dyDescent="0.35">
      <c r="A315" s="501"/>
      <c r="B315" s="501"/>
      <c r="C315" s="279"/>
      <c r="D315" s="543"/>
      <c r="E315" s="503"/>
      <c r="F315" s="501"/>
      <c r="G315" s="501"/>
      <c r="H315" s="501"/>
      <c r="I315" s="503"/>
      <c r="J315" s="503"/>
      <c r="K315" s="503"/>
      <c r="L315" s="503"/>
      <c r="M315" s="503"/>
      <c r="N315" s="503"/>
      <c r="O315" s="501"/>
      <c r="P315" s="501"/>
      <c r="Q315" s="501"/>
      <c r="R315" s="501"/>
      <c r="S315" s="501"/>
      <c r="T315" s="504"/>
      <c r="U315" s="504"/>
      <c r="V315" s="501"/>
      <c r="W315" s="501"/>
      <c r="X315" s="501"/>
      <c r="Y315" s="501"/>
      <c r="Z315" s="501"/>
      <c r="AA315" s="501"/>
      <c r="AB315" s="501"/>
      <c r="AC315" s="501"/>
      <c r="AD315" s="501"/>
      <c r="AE315" s="501"/>
      <c r="AF315" s="501"/>
      <c r="AG315" s="501"/>
      <c r="AH315" s="501"/>
      <c r="AI315" s="501"/>
      <c r="AJ315" s="501"/>
      <c r="AK315" s="501"/>
      <c r="AL315" s="501"/>
      <c r="AM315" s="501"/>
      <c r="AN315" s="501"/>
      <c r="AO315" s="501"/>
      <c r="AP315" s="501"/>
      <c r="AQ315" s="501"/>
      <c r="AR315" s="501"/>
      <c r="AS315" s="501"/>
      <c r="AT315" s="501"/>
      <c r="AU315" s="501"/>
      <c r="AV315" s="501"/>
      <c r="AW315" s="501"/>
      <c r="AX315" s="501"/>
      <c r="AY315" s="501"/>
      <c r="AZ315" s="501"/>
      <c r="BA315" s="501"/>
      <c r="BB315" s="501"/>
      <c r="BC315" s="501"/>
      <c r="BD315" s="501"/>
      <c r="BE315" s="501"/>
      <c r="BF315" s="501"/>
      <c r="BG315" s="501"/>
      <c r="BH315" s="501"/>
      <c r="BI315" s="501"/>
      <c r="BJ315" s="501"/>
      <c r="BK315" s="501"/>
      <c r="BL315" s="501"/>
      <c r="BM315" s="501"/>
      <c r="BN315" s="501"/>
      <c r="BO315" s="501"/>
      <c r="BP315" s="501"/>
      <c r="BQ315" s="501"/>
      <c r="BR315" s="501"/>
      <c r="BS315" s="501"/>
      <c r="BT315" s="501"/>
      <c r="BU315" s="501"/>
      <c r="BV315" s="501"/>
      <c r="BW315" s="501"/>
      <c r="BX315" s="501"/>
      <c r="BY315" s="501"/>
      <c r="BZ315" s="501"/>
      <c r="CA315" s="501"/>
      <c r="CB315" s="501"/>
      <c r="CC315" s="501"/>
      <c r="CD315" s="501"/>
      <c r="CE315" s="501"/>
      <c r="CF315" s="501"/>
      <c r="CG315" s="501"/>
      <c r="CH315" s="501"/>
      <c r="CI315" s="501"/>
      <c r="CJ315" s="501"/>
      <c r="CK315" s="501"/>
      <c r="CL315" s="501"/>
      <c r="CM315" s="501"/>
      <c r="CN315" s="501"/>
      <c r="CO315" s="501"/>
      <c r="CP315" s="501"/>
      <c r="CQ315" s="501"/>
      <c r="CR315" s="501"/>
      <c r="CS315" s="501"/>
      <c r="CT315" s="501"/>
      <c r="CU315" s="501"/>
      <c r="CV315" s="501"/>
      <c r="CW315" s="501"/>
      <c r="CX315" s="501"/>
      <c r="CY315" s="501"/>
      <c r="CZ315" s="501"/>
      <c r="DA315" s="501"/>
      <c r="DB315" s="501"/>
      <c r="DC315" s="501"/>
      <c r="DD315" s="501"/>
      <c r="DE315" s="501"/>
      <c r="DF315" s="501"/>
      <c r="DG315" s="501"/>
      <c r="DH315" s="501"/>
      <c r="DI315" s="501"/>
      <c r="DJ315" s="501"/>
      <c r="DK315" s="501"/>
      <c r="DL315" s="501"/>
      <c r="DM315" s="501"/>
      <c r="DN315" s="501"/>
      <c r="DO315" s="501"/>
      <c r="DP315" s="501"/>
      <c r="DQ315" s="501"/>
      <c r="DR315" s="501"/>
      <c r="DS315" s="501"/>
      <c r="DT315" s="501"/>
      <c r="DU315" s="501"/>
      <c r="DV315" s="501"/>
      <c r="DW315" s="501"/>
      <c r="DX315" s="501"/>
      <c r="DY315" s="501"/>
      <c r="DZ315" s="501"/>
      <c r="EA315" s="501"/>
      <c r="EB315" s="501"/>
      <c r="EC315" s="501"/>
      <c r="ED315" s="501"/>
      <c r="EE315" s="501"/>
      <c r="EF315" s="501"/>
      <c r="EG315" s="501"/>
      <c r="EH315" s="501"/>
      <c r="EI315" s="501"/>
      <c r="EJ315" s="501"/>
      <c r="EK315" s="501"/>
      <c r="EL315" s="501"/>
      <c r="EM315" s="501"/>
      <c r="EN315" s="501"/>
      <c r="EO315" s="501"/>
      <c r="EP315" s="501"/>
      <c r="EQ315" s="501"/>
      <c r="ER315" s="501"/>
      <c r="ES315" s="501"/>
      <c r="ET315" s="501"/>
      <c r="EU315" s="501"/>
      <c r="EV315" s="501"/>
      <c r="EW315" s="501"/>
      <c r="EX315" s="501"/>
      <c r="EY315" s="501"/>
      <c r="EZ315" s="501"/>
      <c r="FA315" s="501"/>
      <c r="FB315" s="501"/>
      <c r="FC315" s="501"/>
      <c r="FD315" s="501"/>
      <c r="FE315" s="501"/>
      <c r="FF315" s="501"/>
      <c r="FG315" s="501"/>
      <c r="FH315" s="501"/>
      <c r="FI315" s="501"/>
    </row>
    <row r="316" spans="1:165" ht="25.9" customHeight="1" x14ac:dyDescent="0.35">
      <c r="A316" s="501"/>
      <c r="B316" s="501"/>
      <c r="C316" s="279"/>
      <c r="D316" s="543"/>
      <c r="E316" s="503"/>
      <c r="F316" s="501"/>
      <c r="G316" s="501"/>
      <c r="H316" s="501"/>
      <c r="I316" s="503"/>
      <c r="J316" s="503"/>
      <c r="K316" s="503"/>
      <c r="L316" s="503"/>
      <c r="M316" s="503"/>
      <c r="N316" s="503"/>
      <c r="O316" s="501"/>
      <c r="P316" s="501"/>
      <c r="Q316" s="501"/>
      <c r="R316" s="501"/>
      <c r="S316" s="501"/>
      <c r="T316" s="504"/>
      <c r="U316" s="504"/>
      <c r="V316" s="501"/>
      <c r="W316" s="501"/>
      <c r="X316" s="501"/>
      <c r="Y316" s="501"/>
      <c r="Z316" s="501"/>
      <c r="AA316" s="501"/>
      <c r="AB316" s="501"/>
      <c r="AC316" s="501"/>
      <c r="AD316" s="501"/>
      <c r="AE316" s="501"/>
      <c r="AF316" s="501"/>
      <c r="AG316" s="501"/>
      <c r="AH316" s="501"/>
      <c r="AI316" s="501"/>
      <c r="AJ316" s="501"/>
      <c r="AK316" s="501"/>
      <c r="AL316" s="501"/>
      <c r="AM316" s="501"/>
      <c r="AN316" s="501"/>
      <c r="AO316" s="501"/>
      <c r="AP316" s="501"/>
      <c r="AQ316" s="501"/>
      <c r="AR316" s="501"/>
      <c r="AS316" s="501"/>
      <c r="AT316" s="501"/>
      <c r="AU316" s="501"/>
      <c r="AV316" s="501"/>
      <c r="AW316" s="501"/>
      <c r="AX316" s="501"/>
      <c r="AY316" s="501"/>
      <c r="AZ316" s="501"/>
      <c r="BA316" s="501"/>
      <c r="BB316" s="501"/>
      <c r="BC316" s="501"/>
      <c r="BD316" s="501"/>
      <c r="BE316" s="501"/>
      <c r="BF316" s="501"/>
      <c r="BG316" s="501"/>
      <c r="BH316" s="501"/>
      <c r="BI316" s="501"/>
      <c r="BJ316" s="501"/>
      <c r="BK316" s="501"/>
      <c r="BL316" s="501"/>
      <c r="BM316" s="501"/>
      <c r="BN316" s="501"/>
      <c r="BO316" s="501"/>
      <c r="BP316" s="501"/>
      <c r="BQ316" s="501"/>
      <c r="BR316" s="501"/>
      <c r="BS316" s="501"/>
      <c r="BT316" s="501"/>
      <c r="BU316" s="501"/>
      <c r="BV316" s="501"/>
      <c r="BW316" s="501"/>
      <c r="BX316" s="501"/>
      <c r="BY316" s="501"/>
      <c r="BZ316" s="501"/>
      <c r="CA316" s="501"/>
      <c r="CB316" s="501"/>
      <c r="CC316" s="501"/>
      <c r="CD316" s="501"/>
      <c r="CE316" s="501"/>
      <c r="CF316" s="501"/>
      <c r="CG316" s="501"/>
      <c r="CH316" s="501"/>
      <c r="CI316" s="501"/>
      <c r="CJ316" s="501"/>
      <c r="CK316" s="501"/>
      <c r="CL316" s="501"/>
      <c r="CM316" s="501"/>
      <c r="CN316" s="501"/>
      <c r="CO316" s="501"/>
      <c r="CP316" s="501"/>
      <c r="CQ316" s="501"/>
      <c r="CR316" s="501"/>
      <c r="CS316" s="501"/>
      <c r="CT316" s="501"/>
      <c r="CU316" s="501"/>
      <c r="CV316" s="501"/>
      <c r="CW316" s="501"/>
      <c r="CX316" s="501"/>
      <c r="CY316" s="501"/>
      <c r="CZ316" s="501"/>
      <c r="DA316" s="501"/>
      <c r="DB316" s="501"/>
      <c r="DC316" s="501"/>
      <c r="DD316" s="501"/>
      <c r="DE316" s="501"/>
      <c r="DF316" s="501"/>
      <c r="DG316" s="501"/>
      <c r="DH316" s="501"/>
      <c r="DI316" s="501"/>
      <c r="DJ316" s="501"/>
      <c r="DK316" s="501"/>
      <c r="DL316" s="501"/>
      <c r="DM316" s="501"/>
      <c r="DN316" s="501"/>
      <c r="DO316" s="501"/>
      <c r="DP316" s="501"/>
      <c r="DQ316" s="501"/>
      <c r="DR316" s="501"/>
      <c r="DS316" s="501"/>
      <c r="DT316" s="501"/>
      <c r="DU316" s="501"/>
      <c r="DV316" s="501"/>
      <c r="DW316" s="501"/>
      <c r="DX316" s="501"/>
      <c r="DY316" s="501"/>
      <c r="DZ316" s="501"/>
      <c r="EA316" s="501"/>
      <c r="EB316" s="501"/>
      <c r="EC316" s="501"/>
      <c r="ED316" s="501"/>
      <c r="EE316" s="501"/>
      <c r="EF316" s="501"/>
      <c r="EG316" s="501"/>
      <c r="EH316" s="501"/>
      <c r="EI316" s="501"/>
      <c r="EJ316" s="501"/>
      <c r="EK316" s="501"/>
      <c r="EL316" s="501"/>
      <c r="EM316" s="501"/>
      <c r="EN316" s="501"/>
      <c r="EO316" s="501"/>
      <c r="EP316" s="501"/>
      <c r="EQ316" s="501"/>
      <c r="ER316" s="501"/>
      <c r="ES316" s="501"/>
      <c r="ET316" s="501"/>
      <c r="EU316" s="501"/>
      <c r="EV316" s="501"/>
      <c r="EW316" s="501"/>
      <c r="EX316" s="501"/>
      <c r="EY316" s="501"/>
      <c r="EZ316" s="501"/>
      <c r="FA316" s="501"/>
      <c r="FB316" s="501"/>
      <c r="FC316" s="501"/>
      <c r="FD316" s="501"/>
      <c r="FE316" s="501"/>
      <c r="FF316" s="501"/>
      <c r="FG316" s="501"/>
      <c r="FH316" s="501"/>
      <c r="FI316" s="501"/>
    </row>
    <row r="317" spans="1:165" ht="25.9" customHeight="1" x14ac:dyDescent="0.35">
      <c r="A317" s="501"/>
      <c r="B317" s="501"/>
      <c r="C317" s="279"/>
      <c r="D317" s="543"/>
      <c r="E317" s="503"/>
      <c r="F317" s="501"/>
      <c r="G317" s="501"/>
      <c r="H317" s="501"/>
      <c r="I317" s="503"/>
      <c r="J317" s="503"/>
      <c r="K317" s="503"/>
      <c r="L317" s="503"/>
      <c r="M317" s="503"/>
      <c r="N317" s="503"/>
      <c r="O317" s="501"/>
      <c r="P317" s="501"/>
      <c r="Q317" s="501"/>
      <c r="R317" s="501"/>
      <c r="S317" s="501"/>
      <c r="T317" s="504"/>
      <c r="U317" s="504"/>
      <c r="V317" s="501"/>
      <c r="W317" s="501"/>
      <c r="X317" s="501"/>
      <c r="Y317" s="501"/>
      <c r="Z317" s="501"/>
      <c r="AA317" s="501"/>
      <c r="AB317" s="501"/>
      <c r="AC317" s="501"/>
      <c r="AD317" s="501"/>
      <c r="AE317" s="501"/>
      <c r="AF317" s="501"/>
      <c r="AG317" s="501"/>
      <c r="AH317" s="501"/>
      <c r="AI317" s="501"/>
      <c r="AJ317" s="501"/>
      <c r="AK317" s="501"/>
      <c r="AL317" s="501"/>
      <c r="AM317" s="501"/>
      <c r="AN317" s="501"/>
      <c r="AO317" s="501"/>
      <c r="AP317" s="501"/>
      <c r="AQ317" s="501"/>
      <c r="AR317" s="501"/>
      <c r="AS317" s="501"/>
      <c r="AT317" s="501"/>
      <c r="AU317" s="501"/>
      <c r="AV317" s="501"/>
      <c r="AW317" s="501"/>
      <c r="AX317" s="501"/>
      <c r="AY317" s="501"/>
      <c r="AZ317" s="501"/>
      <c r="BA317" s="501"/>
      <c r="BB317" s="501"/>
      <c r="BC317" s="501"/>
      <c r="BD317" s="501"/>
      <c r="BE317" s="501"/>
      <c r="BF317" s="501"/>
      <c r="BG317" s="501"/>
      <c r="BH317" s="501"/>
      <c r="BI317" s="501"/>
      <c r="BJ317" s="501"/>
      <c r="BK317" s="501"/>
      <c r="BL317" s="501"/>
      <c r="BM317" s="501"/>
      <c r="BN317" s="501"/>
      <c r="BO317" s="501"/>
      <c r="BP317" s="501"/>
      <c r="BQ317" s="501"/>
      <c r="BR317" s="501"/>
      <c r="BS317" s="501"/>
      <c r="BT317" s="501"/>
      <c r="BU317" s="501"/>
      <c r="BV317" s="501"/>
      <c r="BW317" s="501"/>
      <c r="BX317" s="501"/>
      <c r="BY317" s="501"/>
      <c r="BZ317" s="501"/>
      <c r="CA317" s="501"/>
      <c r="CB317" s="501"/>
      <c r="CC317" s="501"/>
      <c r="CD317" s="501"/>
      <c r="CE317" s="501"/>
      <c r="CF317" s="501"/>
      <c r="CG317" s="501"/>
      <c r="CH317" s="501"/>
      <c r="CI317" s="501"/>
      <c r="CJ317" s="501"/>
      <c r="CK317" s="501"/>
      <c r="CL317" s="501"/>
      <c r="CM317" s="501"/>
      <c r="CN317" s="501"/>
      <c r="CO317" s="501"/>
      <c r="CP317" s="501"/>
      <c r="CQ317" s="501"/>
      <c r="CR317" s="501"/>
      <c r="CS317" s="501"/>
      <c r="CT317" s="501"/>
      <c r="CU317" s="501"/>
      <c r="CV317" s="501"/>
      <c r="CW317" s="501"/>
      <c r="CX317" s="501"/>
      <c r="CY317" s="501"/>
      <c r="CZ317" s="501"/>
      <c r="DA317" s="501"/>
      <c r="DB317" s="501"/>
      <c r="DC317" s="501"/>
      <c r="DD317" s="501"/>
      <c r="DE317" s="501"/>
      <c r="DF317" s="501"/>
      <c r="DG317" s="501"/>
      <c r="DH317" s="501"/>
      <c r="DI317" s="501"/>
      <c r="DJ317" s="501"/>
      <c r="DK317" s="501"/>
      <c r="DL317" s="501"/>
      <c r="DM317" s="501"/>
      <c r="DN317" s="501"/>
      <c r="DO317" s="501"/>
      <c r="DP317" s="501"/>
      <c r="DQ317" s="501"/>
      <c r="DR317" s="501"/>
      <c r="DS317" s="501"/>
      <c r="DT317" s="501"/>
      <c r="DU317" s="501"/>
      <c r="DV317" s="501"/>
      <c r="DW317" s="501"/>
      <c r="DX317" s="501"/>
      <c r="DY317" s="501"/>
      <c r="DZ317" s="501"/>
      <c r="EA317" s="501"/>
      <c r="EB317" s="501"/>
      <c r="EC317" s="501"/>
      <c r="ED317" s="501"/>
      <c r="EE317" s="501"/>
      <c r="EF317" s="501"/>
      <c r="EG317" s="501"/>
      <c r="EH317" s="501"/>
      <c r="EI317" s="501"/>
      <c r="EJ317" s="501"/>
      <c r="EK317" s="501"/>
      <c r="EL317" s="501"/>
      <c r="EM317" s="501"/>
      <c r="EN317" s="501"/>
      <c r="EO317" s="501"/>
      <c r="EP317" s="501"/>
      <c r="EQ317" s="501"/>
      <c r="ER317" s="501"/>
      <c r="ES317" s="501"/>
      <c r="ET317" s="501"/>
      <c r="EU317" s="501"/>
      <c r="EV317" s="501"/>
      <c r="EW317" s="501"/>
      <c r="EX317" s="501"/>
      <c r="EY317" s="501"/>
      <c r="EZ317" s="501"/>
      <c r="FA317" s="501"/>
      <c r="FB317" s="501"/>
      <c r="FC317" s="501"/>
      <c r="FD317" s="501"/>
      <c r="FE317" s="501"/>
      <c r="FF317" s="501"/>
      <c r="FG317" s="501"/>
      <c r="FH317" s="501"/>
      <c r="FI317" s="501"/>
    </row>
    <row r="318" spans="1:165" ht="25.9" customHeight="1" x14ac:dyDescent="0.35">
      <c r="A318" s="501"/>
      <c r="B318" s="501"/>
      <c r="C318" s="279"/>
      <c r="D318" s="543"/>
      <c r="E318" s="503"/>
      <c r="F318" s="501"/>
      <c r="G318" s="501"/>
      <c r="H318" s="501"/>
      <c r="I318" s="503"/>
      <c r="J318" s="503"/>
      <c r="K318" s="503"/>
      <c r="L318" s="503"/>
      <c r="M318" s="503"/>
      <c r="N318" s="503"/>
      <c r="O318" s="501"/>
      <c r="P318" s="501"/>
      <c r="Q318" s="501"/>
      <c r="R318" s="501"/>
      <c r="S318" s="501"/>
      <c r="T318" s="504"/>
      <c r="U318" s="504"/>
      <c r="V318" s="501"/>
      <c r="W318" s="501"/>
      <c r="X318" s="501"/>
      <c r="Y318" s="501"/>
      <c r="Z318" s="501"/>
      <c r="AA318" s="501"/>
      <c r="AB318" s="501"/>
      <c r="AC318" s="501"/>
      <c r="AD318" s="501"/>
      <c r="AE318" s="501"/>
      <c r="AF318" s="501"/>
      <c r="AG318" s="501"/>
      <c r="AH318" s="501"/>
      <c r="AI318" s="501"/>
      <c r="AJ318" s="501"/>
      <c r="AK318" s="501"/>
      <c r="AL318" s="501"/>
      <c r="AM318" s="501"/>
      <c r="AN318" s="501"/>
      <c r="AO318" s="501"/>
      <c r="AP318" s="501"/>
      <c r="AQ318" s="501"/>
      <c r="AR318" s="501"/>
      <c r="AS318" s="501"/>
      <c r="AT318" s="501"/>
      <c r="AU318" s="501"/>
      <c r="AV318" s="501"/>
      <c r="AW318" s="501"/>
      <c r="AX318" s="501"/>
      <c r="AY318" s="501"/>
      <c r="AZ318" s="501"/>
      <c r="BA318" s="501"/>
      <c r="BB318" s="501"/>
      <c r="BC318" s="501"/>
      <c r="BD318" s="501"/>
      <c r="BE318" s="501"/>
      <c r="BF318" s="501"/>
      <c r="BG318" s="501"/>
      <c r="BH318" s="501"/>
      <c r="BI318" s="501"/>
      <c r="BJ318" s="501"/>
      <c r="BK318" s="501"/>
      <c r="BL318" s="501"/>
      <c r="BM318" s="501"/>
      <c r="BN318" s="501"/>
      <c r="BO318" s="501"/>
      <c r="BP318" s="501"/>
      <c r="BQ318" s="501"/>
      <c r="BR318" s="501"/>
      <c r="BS318" s="501"/>
      <c r="BT318" s="501"/>
      <c r="BU318" s="501"/>
      <c r="BV318" s="501"/>
      <c r="BW318" s="501"/>
      <c r="BX318" s="501"/>
      <c r="BY318" s="501"/>
      <c r="BZ318" s="501"/>
      <c r="CA318" s="501"/>
      <c r="CB318" s="501"/>
      <c r="CC318" s="501"/>
      <c r="CD318" s="501"/>
      <c r="CE318" s="501"/>
      <c r="CF318" s="501"/>
      <c r="CG318" s="501"/>
      <c r="CH318" s="501"/>
      <c r="CI318" s="501"/>
      <c r="CJ318" s="501"/>
      <c r="CK318" s="501"/>
      <c r="CL318" s="501"/>
      <c r="CM318" s="501"/>
      <c r="CN318" s="501"/>
      <c r="CO318" s="501"/>
      <c r="CP318" s="501"/>
      <c r="CQ318" s="501"/>
      <c r="CR318" s="501"/>
      <c r="CS318" s="501"/>
      <c r="CT318" s="501"/>
      <c r="CU318" s="501"/>
      <c r="CV318" s="501"/>
      <c r="CW318" s="501"/>
      <c r="CX318" s="501"/>
      <c r="CY318" s="501"/>
      <c r="CZ318" s="501"/>
      <c r="DA318" s="501"/>
      <c r="DB318" s="501"/>
      <c r="DC318" s="501"/>
      <c r="DD318" s="501"/>
      <c r="DE318" s="501"/>
      <c r="DF318" s="501"/>
      <c r="DG318" s="501"/>
      <c r="DH318" s="501"/>
      <c r="DI318" s="501"/>
      <c r="DJ318" s="501"/>
      <c r="DK318" s="501"/>
      <c r="DL318" s="501"/>
      <c r="DM318" s="501"/>
      <c r="DN318" s="501"/>
      <c r="DO318" s="501"/>
      <c r="DP318" s="501"/>
      <c r="DQ318" s="501"/>
      <c r="DR318" s="501"/>
      <c r="DS318" s="501"/>
      <c r="DT318" s="501"/>
      <c r="DU318" s="501"/>
      <c r="DV318" s="501"/>
      <c r="DW318" s="501"/>
      <c r="DX318" s="501"/>
      <c r="DY318" s="501"/>
      <c r="DZ318" s="501"/>
      <c r="EA318" s="501"/>
      <c r="EB318" s="501"/>
      <c r="EC318" s="501"/>
      <c r="ED318" s="501"/>
      <c r="EE318" s="501"/>
      <c r="EF318" s="501"/>
      <c r="EG318" s="501"/>
      <c r="EH318" s="501"/>
      <c r="EI318" s="501"/>
      <c r="EJ318" s="501"/>
      <c r="EK318" s="501"/>
      <c r="EL318" s="501"/>
      <c r="EM318" s="501"/>
      <c r="EN318" s="501"/>
      <c r="EO318" s="501"/>
      <c r="EP318" s="501"/>
      <c r="EQ318" s="501"/>
      <c r="ER318" s="501"/>
      <c r="ES318" s="501"/>
      <c r="ET318" s="501"/>
      <c r="EU318" s="501"/>
      <c r="EV318" s="501"/>
      <c r="EW318" s="501"/>
      <c r="EX318" s="501"/>
      <c r="EY318" s="501"/>
      <c r="EZ318" s="501"/>
      <c r="FA318" s="501"/>
      <c r="FB318" s="501"/>
      <c r="FC318" s="501"/>
      <c r="FD318" s="501"/>
      <c r="FE318" s="501"/>
      <c r="FF318" s="501"/>
      <c r="FG318" s="501"/>
      <c r="FH318" s="501"/>
      <c r="FI318" s="501"/>
    </row>
    <row r="319" spans="1:165" ht="25.9" customHeight="1" x14ac:dyDescent="0.35">
      <c r="A319" s="501"/>
      <c r="B319" s="501"/>
      <c r="C319" s="279"/>
      <c r="D319" s="543"/>
      <c r="E319" s="503"/>
      <c r="F319" s="501"/>
      <c r="G319" s="501"/>
      <c r="H319" s="501"/>
      <c r="I319" s="503"/>
      <c r="J319" s="503"/>
      <c r="K319" s="503"/>
      <c r="L319" s="503"/>
      <c r="M319" s="503"/>
      <c r="N319" s="503"/>
      <c r="O319" s="501"/>
      <c r="P319" s="501"/>
      <c r="Q319" s="501"/>
      <c r="R319" s="501"/>
      <c r="S319" s="501"/>
      <c r="T319" s="504"/>
      <c r="U319" s="504"/>
      <c r="V319" s="501"/>
      <c r="W319" s="501"/>
      <c r="X319" s="501"/>
      <c r="Y319" s="501"/>
      <c r="Z319" s="501"/>
      <c r="AA319" s="501"/>
      <c r="AB319" s="501"/>
      <c r="AC319" s="501"/>
      <c r="AD319" s="501"/>
      <c r="AE319" s="501"/>
      <c r="AF319" s="501"/>
      <c r="AG319" s="501"/>
      <c r="AH319" s="501"/>
      <c r="AI319" s="501"/>
      <c r="AJ319" s="501"/>
      <c r="AK319" s="501"/>
      <c r="AL319" s="501"/>
      <c r="AM319" s="501"/>
      <c r="AN319" s="501"/>
      <c r="AO319" s="501"/>
      <c r="AP319" s="501"/>
      <c r="AQ319" s="501"/>
      <c r="AR319" s="501"/>
      <c r="AS319" s="501"/>
      <c r="AT319" s="501"/>
      <c r="AU319" s="501"/>
      <c r="AV319" s="501"/>
      <c r="AW319" s="501"/>
      <c r="AX319" s="501"/>
      <c r="AY319" s="501"/>
      <c r="AZ319" s="501"/>
      <c r="BA319" s="501"/>
      <c r="BB319" s="501"/>
      <c r="BC319" s="501"/>
      <c r="BD319" s="501"/>
      <c r="BE319" s="501"/>
      <c r="BF319" s="501"/>
      <c r="BG319" s="501"/>
      <c r="BH319" s="501"/>
      <c r="BI319" s="501"/>
      <c r="BJ319" s="501"/>
      <c r="BK319" s="501"/>
      <c r="BL319" s="501"/>
      <c r="BM319" s="501"/>
      <c r="BN319" s="501"/>
      <c r="BO319" s="501"/>
      <c r="BP319" s="501"/>
      <c r="BQ319" s="501"/>
      <c r="BR319" s="501"/>
      <c r="BS319" s="501"/>
      <c r="BT319" s="501"/>
      <c r="BU319" s="501"/>
      <c r="BV319" s="501"/>
      <c r="BW319" s="501"/>
      <c r="BX319" s="501"/>
      <c r="BY319" s="501"/>
      <c r="BZ319" s="501"/>
      <c r="CA319" s="501"/>
      <c r="CB319" s="501"/>
      <c r="CC319" s="501"/>
      <c r="CD319" s="501"/>
      <c r="CE319" s="501"/>
      <c r="CF319" s="501"/>
      <c r="CG319" s="501"/>
      <c r="CH319" s="501"/>
      <c r="CI319" s="501"/>
      <c r="CJ319" s="501"/>
      <c r="CK319" s="501"/>
      <c r="CL319" s="501"/>
      <c r="CM319" s="501"/>
      <c r="CN319" s="501"/>
      <c r="CO319" s="501"/>
      <c r="CP319" s="501"/>
      <c r="CQ319" s="501"/>
      <c r="CR319" s="501"/>
      <c r="CS319" s="501"/>
      <c r="CT319" s="501"/>
      <c r="CU319" s="501"/>
      <c r="CV319" s="501"/>
      <c r="CW319" s="501"/>
      <c r="CX319" s="501"/>
      <c r="CY319" s="501"/>
      <c r="CZ319" s="501"/>
      <c r="DA319" s="501"/>
      <c r="DB319" s="501"/>
      <c r="DC319" s="501"/>
      <c r="DD319" s="501"/>
      <c r="DE319" s="501"/>
      <c r="DF319" s="501"/>
      <c r="DG319" s="501"/>
      <c r="DH319" s="501"/>
      <c r="DI319" s="501"/>
      <c r="DJ319" s="501"/>
      <c r="DK319" s="501"/>
      <c r="DL319" s="501"/>
      <c r="DM319" s="501"/>
      <c r="DN319" s="501"/>
      <c r="DO319" s="501"/>
      <c r="DP319" s="501"/>
      <c r="DQ319" s="501"/>
      <c r="DR319" s="501"/>
      <c r="DS319" s="501"/>
      <c r="DT319" s="501"/>
      <c r="DU319" s="501"/>
      <c r="DV319" s="501"/>
      <c r="DW319" s="501"/>
      <c r="DX319" s="501"/>
      <c r="DY319" s="501"/>
      <c r="DZ319" s="501"/>
      <c r="EA319" s="501"/>
      <c r="EB319" s="501"/>
      <c r="EC319" s="501"/>
      <c r="ED319" s="501"/>
      <c r="EE319" s="501"/>
      <c r="EF319" s="501"/>
      <c r="EG319" s="501"/>
      <c r="EH319" s="501"/>
      <c r="EI319" s="501"/>
      <c r="EJ319" s="501"/>
      <c r="EK319" s="501"/>
      <c r="EL319" s="501"/>
      <c r="EM319" s="501"/>
      <c r="EN319" s="501"/>
      <c r="EO319" s="501"/>
      <c r="EP319" s="501"/>
      <c r="EQ319" s="501"/>
      <c r="ER319" s="501"/>
      <c r="ES319" s="501"/>
      <c r="ET319" s="501"/>
      <c r="EU319" s="501"/>
      <c r="EV319" s="501"/>
      <c r="EW319" s="501"/>
      <c r="EX319" s="501"/>
      <c r="EY319" s="501"/>
      <c r="EZ319" s="501"/>
      <c r="FA319" s="501"/>
      <c r="FB319" s="501"/>
      <c r="FC319" s="501"/>
      <c r="FD319" s="501"/>
      <c r="FE319" s="501"/>
      <c r="FF319" s="501"/>
      <c r="FG319" s="501"/>
      <c r="FH319" s="501"/>
      <c r="FI319" s="501"/>
    </row>
    <row r="320" spans="1:165" ht="25.9" customHeight="1" x14ac:dyDescent="0.35">
      <c r="A320" s="501"/>
      <c r="B320" s="501"/>
      <c r="C320" s="279"/>
      <c r="D320" s="543"/>
      <c r="E320" s="503"/>
      <c r="F320" s="501"/>
      <c r="G320" s="501"/>
      <c r="H320" s="501"/>
      <c r="I320" s="503"/>
      <c r="J320" s="503"/>
      <c r="K320" s="503"/>
      <c r="L320" s="503"/>
      <c r="M320" s="503"/>
      <c r="N320" s="503"/>
      <c r="O320" s="501"/>
      <c r="P320" s="501"/>
      <c r="Q320" s="501"/>
      <c r="R320" s="501"/>
      <c r="S320" s="501"/>
      <c r="T320" s="504"/>
      <c r="U320" s="504"/>
      <c r="V320" s="501"/>
      <c r="W320" s="501"/>
      <c r="X320" s="501"/>
      <c r="Y320" s="501"/>
      <c r="Z320" s="501"/>
      <c r="AA320" s="501"/>
      <c r="AB320" s="501"/>
      <c r="AC320" s="501"/>
      <c r="AD320" s="501"/>
      <c r="AE320" s="501"/>
      <c r="AF320" s="501"/>
      <c r="AG320" s="501"/>
      <c r="AH320" s="501"/>
      <c r="AI320" s="501"/>
      <c r="AJ320" s="501"/>
      <c r="AK320" s="501"/>
      <c r="AL320" s="501"/>
      <c r="AM320" s="501"/>
      <c r="AN320" s="501"/>
      <c r="AO320" s="501"/>
      <c r="AP320" s="501"/>
      <c r="AQ320" s="501"/>
      <c r="AR320" s="501"/>
      <c r="AS320" s="501"/>
      <c r="AT320" s="501"/>
      <c r="AU320" s="501"/>
      <c r="AV320" s="501"/>
      <c r="AW320" s="501"/>
      <c r="AX320" s="501"/>
      <c r="AY320" s="501"/>
      <c r="AZ320" s="501"/>
      <c r="BA320" s="501"/>
      <c r="BB320" s="501"/>
      <c r="BC320" s="501"/>
      <c r="BD320" s="501"/>
      <c r="BE320" s="501"/>
      <c r="BF320" s="501"/>
      <c r="BG320" s="501"/>
      <c r="BH320" s="501"/>
      <c r="BI320" s="501"/>
      <c r="BJ320" s="501"/>
      <c r="BK320" s="501"/>
      <c r="BL320" s="501"/>
      <c r="BM320" s="501"/>
      <c r="BN320" s="501"/>
      <c r="BO320" s="501"/>
      <c r="BP320" s="501"/>
      <c r="BQ320" s="501"/>
      <c r="BR320" s="501"/>
      <c r="BS320" s="501"/>
      <c r="BT320" s="501"/>
      <c r="BU320" s="501"/>
      <c r="BV320" s="501"/>
      <c r="BW320" s="501"/>
      <c r="BX320" s="501"/>
      <c r="BY320" s="501"/>
      <c r="BZ320" s="501"/>
      <c r="CA320" s="501"/>
      <c r="CB320" s="501"/>
      <c r="CC320" s="501"/>
      <c r="CD320" s="501"/>
      <c r="CE320" s="501"/>
      <c r="CF320" s="501"/>
      <c r="CG320" s="501"/>
      <c r="CH320" s="501"/>
      <c r="CI320" s="501"/>
      <c r="CJ320" s="501"/>
      <c r="CK320" s="501"/>
      <c r="CL320" s="501"/>
      <c r="CM320" s="501"/>
      <c r="CN320" s="501"/>
      <c r="CO320" s="501"/>
      <c r="CP320" s="501"/>
      <c r="CQ320" s="501"/>
      <c r="CR320" s="501"/>
      <c r="CS320" s="501"/>
      <c r="CT320" s="501"/>
      <c r="CU320" s="501"/>
      <c r="CV320" s="501"/>
      <c r="CW320" s="501"/>
      <c r="CX320" s="501"/>
      <c r="CY320" s="501"/>
      <c r="CZ320" s="501"/>
      <c r="DA320" s="501"/>
      <c r="DB320" s="501"/>
      <c r="DC320" s="501"/>
      <c r="DD320" s="501"/>
      <c r="DE320" s="501"/>
      <c r="DF320" s="501"/>
      <c r="DG320" s="501"/>
      <c r="DH320" s="501"/>
      <c r="DI320" s="501"/>
      <c r="DJ320" s="501"/>
      <c r="DK320" s="501"/>
      <c r="DL320" s="501"/>
      <c r="DM320" s="501"/>
      <c r="DN320" s="501"/>
      <c r="DO320" s="501"/>
      <c r="DP320" s="501"/>
      <c r="DQ320" s="501"/>
      <c r="DR320" s="501"/>
      <c r="DS320" s="501"/>
      <c r="DT320" s="501"/>
      <c r="DU320" s="501"/>
      <c r="DV320" s="501"/>
      <c r="DW320" s="501"/>
      <c r="DX320" s="501"/>
      <c r="DY320" s="501"/>
      <c r="DZ320" s="501"/>
      <c r="EA320" s="501"/>
      <c r="EB320" s="501"/>
      <c r="EC320" s="501"/>
      <c r="ED320" s="501"/>
      <c r="EE320" s="501"/>
      <c r="EF320" s="501"/>
      <c r="EG320" s="501"/>
      <c r="EH320" s="501"/>
      <c r="EI320" s="501"/>
      <c r="EJ320" s="501"/>
      <c r="EK320" s="501"/>
      <c r="EL320" s="501"/>
      <c r="EM320" s="501"/>
      <c r="EN320" s="501"/>
      <c r="EO320" s="501"/>
      <c r="EP320" s="501"/>
      <c r="EQ320" s="501"/>
      <c r="ER320" s="501"/>
      <c r="ES320" s="501"/>
      <c r="ET320" s="501"/>
      <c r="EU320" s="501"/>
      <c r="EV320" s="501"/>
      <c r="EW320" s="501"/>
      <c r="EX320" s="501"/>
      <c r="EY320" s="501"/>
      <c r="EZ320" s="501"/>
      <c r="FA320" s="501"/>
      <c r="FB320" s="501"/>
      <c r="FC320" s="501"/>
      <c r="FD320" s="501"/>
      <c r="FE320" s="501"/>
      <c r="FF320" s="501"/>
      <c r="FG320" s="501"/>
      <c r="FH320" s="501"/>
      <c r="FI320" s="501"/>
    </row>
    <row r="321" spans="1:165" ht="25.9" customHeight="1" x14ac:dyDescent="0.35">
      <c r="A321" s="501"/>
      <c r="B321" s="501"/>
      <c r="C321" s="279"/>
      <c r="D321" s="543"/>
      <c r="E321" s="503"/>
      <c r="F321" s="501"/>
      <c r="G321" s="501"/>
      <c r="H321" s="501"/>
      <c r="I321" s="503"/>
      <c r="J321" s="503"/>
      <c r="K321" s="503"/>
      <c r="L321" s="503"/>
      <c r="M321" s="503"/>
      <c r="N321" s="503"/>
      <c r="O321" s="501"/>
      <c r="P321" s="501"/>
      <c r="Q321" s="501"/>
      <c r="R321" s="501"/>
      <c r="S321" s="501"/>
      <c r="T321" s="504"/>
      <c r="U321" s="504"/>
      <c r="V321" s="501"/>
      <c r="W321" s="501"/>
      <c r="X321" s="501"/>
      <c r="Y321" s="501"/>
      <c r="Z321" s="501"/>
      <c r="AA321" s="501"/>
      <c r="AB321" s="501"/>
      <c r="AC321" s="501"/>
      <c r="AD321" s="501"/>
      <c r="AE321" s="501"/>
      <c r="AF321" s="501"/>
      <c r="AG321" s="501"/>
      <c r="AH321" s="501"/>
      <c r="AI321" s="501"/>
      <c r="AJ321" s="501"/>
      <c r="AK321" s="501"/>
      <c r="AL321" s="501"/>
      <c r="AM321" s="501"/>
      <c r="AN321" s="501"/>
      <c r="AO321" s="501"/>
      <c r="AP321" s="501"/>
      <c r="AQ321" s="501"/>
      <c r="AR321" s="501"/>
      <c r="AS321" s="501"/>
      <c r="AT321" s="501"/>
      <c r="AU321" s="501"/>
      <c r="AV321" s="501"/>
      <c r="AW321" s="501"/>
      <c r="AX321" s="501"/>
      <c r="AY321" s="501"/>
      <c r="AZ321" s="501"/>
      <c r="BA321" s="501"/>
      <c r="BB321" s="501"/>
      <c r="BC321" s="501"/>
      <c r="BD321" s="501"/>
      <c r="BE321" s="501"/>
      <c r="BF321" s="501"/>
      <c r="BG321" s="501"/>
      <c r="BH321" s="501"/>
      <c r="BI321" s="501"/>
      <c r="BJ321" s="501"/>
      <c r="BK321" s="501"/>
      <c r="BL321" s="501"/>
      <c r="BM321" s="501"/>
      <c r="BN321" s="501"/>
      <c r="BO321" s="501"/>
      <c r="BP321" s="501"/>
      <c r="BQ321" s="501"/>
      <c r="BR321" s="501"/>
      <c r="BS321" s="501"/>
      <c r="BT321" s="501"/>
      <c r="BU321" s="501"/>
      <c r="BV321" s="501"/>
      <c r="BW321" s="501"/>
      <c r="BX321" s="501"/>
      <c r="BY321" s="501"/>
      <c r="BZ321" s="501"/>
      <c r="CA321" s="501"/>
      <c r="CB321" s="501"/>
      <c r="CC321" s="501"/>
      <c r="CD321" s="501"/>
      <c r="CE321" s="501"/>
      <c r="CF321" s="501"/>
      <c r="CG321" s="501"/>
      <c r="CH321" s="501"/>
      <c r="CI321" s="501"/>
      <c r="CJ321" s="501"/>
      <c r="CK321" s="501"/>
      <c r="CL321" s="501"/>
      <c r="CM321" s="501"/>
      <c r="CN321" s="501"/>
      <c r="CO321" s="501"/>
      <c r="CP321" s="501"/>
      <c r="CQ321" s="501"/>
      <c r="CR321" s="501"/>
      <c r="CS321" s="501"/>
      <c r="CT321" s="501"/>
      <c r="CU321" s="501"/>
      <c r="CV321" s="501"/>
      <c r="CW321" s="501"/>
      <c r="CX321" s="501"/>
      <c r="CY321" s="501"/>
      <c r="CZ321" s="501"/>
      <c r="DA321" s="501"/>
      <c r="DB321" s="501"/>
      <c r="DC321" s="501"/>
      <c r="DD321" s="501"/>
      <c r="DE321" s="501"/>
      <c r="DF321" s="501"/>
      <c r="DG321" s="501"/>
      <c r="DH321" s="501"/>
      <c r="DI321" s="501"/>
      <c r="DJ321" s="501"/>
      <c r="DK321" s="501"/>
      <c r="DL321" s="501"/>
      <c r="DM321" s="501"/>
      <c r="DN321" s="501"/>
      <c r="DO321" s="501"/>
      <c r="DP321" s="501"/>
      <c r="DQ321" s="501"/>
      <c r="DR321" s="501"/>
      <c r="DS321" s="501"/>
      <c r="DT321" s="501"/>
      <c r="DU321" s="501"/>
      <c r="DV321" s="501"/>
      <c r="DW321" s="501"/>
      <c r="DX321" s="501"/>
      <c r="DY321" s="501"/>
      <c r="DZ321" s="501"/>
      <c r="EA321" s="501"/>
      <c r="EB321" s="501"/>
      <c r="EC321" s="501"/>
      <c r="ED321" s="501"/>
      <c r="EE321" s="501"/>
      <c r="EF321" s="501"/>
      <c r="EG321" s="501"/>
      <c r="EH321" s="501"/>
      <c r="EI321" s="501"/>
      <c r="EJ321" s="501"/>
      <c r="EK321" s="501"/>
      <c r="EL321" s="501"/>
      <c r="EM321" s="501"/>
      <c r="EN321" s="501"/>
      <c r="EO321" s="501"/>
      <c r="EP321" s="501"/>
      <c r="EQ321" s="501"/>
      <c r="ER321" s="501"/>
      <c r="ES321" s="501"/>
      <c r="ET321" s="501"/>
      <c r="EU321" s="501"/>
      <c r="EV321" s="501"/>
      <c r="EW321" s="501"/>
      <c r="EX321" s="501"/>
      <c r="EY321" s="501"/>
      <c r="EZ321" s="501"/>
      <c r="FA321" s="501"/>
      <c r="FB321" s="501"/>
      <c r="FC321" s="501"/>
      <c r="FD321" s="501"/>
      <c r="FE321" s="501"/>
      <c r="FF321" s="501"/>
      <c r="FG321" s="501"/>
      <c r="FH321" s="501"/>
      <c r="FI321" s="501"/>
    </row>
    <row r="322" spans="1:165" ht="25.9" customHeight="1" x14ac:dyDescent="0.35">
      <c r="A322" s="501"/>
      <c r="B322" s="501"/>
      <c r="C322" s="279"/>
      <c r="D322" s="543"/>
      <c r="E322" s="503"/>
      <c r="F322" s="501"/>
      <c r="G322" s="501"/>
      <c r="H322" s="501"/>
      <c r="I322" s="503"/>
      <c r="J322" s="503"/>
      <c r="K322" s="503"/>
      <c r="L322" s="503"/>
      <c r="M322" s="503"/>
      <c r="N322" s="503"/>
      <c r="O322" s="501"/>
      <c r="P322" s="501"/>
      <c r="Q322" s="501"/>
      <c r="R322" s="501"/>
      <c r="S322" s="501"/>
      <c r="T322" s="504"/>
      <c r="U322" s="504"/>
      <c r="V322" s="501"/>
      <c r="W322" s="501"/>
      <c r="X322" s="501"/>
      <c r="Y322" s="501"/>
      <c r="Z322" s="501"/>
      <c r="AA322" s="501"/>
      <c r="AB322" s="501"/>
      <c r="AC322" s="501"/>
      <c r="AD322" s="501"/>
      <c r="AE322" s="501"/>
      <c r="AF322" s="501"/>
      <c r="AG322" s="501"/>
      <c r="AH322" s="501"/>
      <c r="AI322" s="501"/>
      <c r="AJ322" s="501"/>
      <c r="AK322" s="501"/>
      <c r="AL322" s="501"/>
      <c r="AM322" s="501"/>
      <c r="AN322" s="501"/>
      <c r="AO322" s="501"/>
      <c r="AP322" s="501"/>
      <c r="AQ322" s="501"/>
      <c r="AR322" s="501"/>
      <c r="AS322" s="501"/>
      <c r="AT322" s="501"/>
      <c r="AU322" s="501"/>
      <c r="AV322" s="501"/>
      <c r="AW322" s="501"/>
      <c r="AX322" s="501"/>
      <c r="AY322" s="501"/>
      <c r="AZ322" s="501"/>
      <c r="BA322" s="501"/>
      <c r="BB322" s="501"/>
      <c r="BC322" s="501"/>
      <c r="BD322" s="501"/>
      <c r="BE322" s="501"/>
      <c r="BF322" s="501"/>
      <c r="BG322" s="501"/>
      <c r="BH322" s="501"/>
      <c r="BI322" s="501"/>
      <c r="BJ322" s="501"/>
      <c r="BK322" s="501"/>
      <c r="BL322" s="501"/>
      <c r="BM322" s="501"/>
      <c r="BN322" s="501"/>
      <c r="BO322" s="501"/>
      <c r="BP322" s="501"/>
      <c r="BQ322" s="501"/>
      <c r="BR322" s="501"/>
      <c r="BS322" s="501"/>
      <c r="BT322" s="501"/>
      <c r="BU322" s="501"/>
      <c r="BV322" s="501"/>
      <c r="BW322" s="501"/>
      <c r="BX322" s="501"/>
      <c r="BY322" s="501"/>
      <c r="BZ322" s="501"/>
      <c r="CA322" s="501"/>
      <c r="CB322" s="501"/>
      <c r="CC322" s="501"/>
      <c r="CD322" s="501"/>
      <c r="CE322" s="501"/>
      <c r="CF322" s="501"/>
      <c r="CG322" s="501"/>
      <c r="CH322" s="501"/>
      <c r="CI322" s="501"/>
      <c r="CJ322" s="501"/>
      <c r="CK322" s="501"/>
      <c r="CL322" s="501"/>
      <c r="CM322" s="501"/>
      <c r="CN322" s="501"/>
      <c r="CO322" s="501"/>
      <c r="CP322" s="501"/>
      <c r="CQ322" s="501"/>
      <c r="CR322" s="501"/>
      <c r="CS322" s="501"/>
      <c r="CT322" s="501"/>
      <c r="CU322" s="501"/>
      <c r="CV322" s="501"/>
      <c r="CW322" s="501"/>
      <c r="CX322" s="501"/>
      <c r="CY322" s="501"/>
      <c r="CZ322" s="501"/>
      <c r="DA322" s="501"/>
      <c r="DB322" s="501"/>
      <c r="DC322" s="501"/>
      <c r="DD322" s="501"/>
      <c r="DE322" s="501"/>
      <c r="DF322" s="501"/>
      <c r="DG322" s="501"/>
      <c r="DH322" s="501"/>
      <c r="DI322" s="501"/>
      <c r="DJ322" s="501"/>
      <c r="DK322" s="501"/>
      <c r="DL322" s="501"/>
      <c r="DM322" s="501"/>
      <c r="DN322" s="501"/>
      <c r="DO322" s="501"/>
      <c r="DP322" s="501"/>
      <c r="DQ322" s="501"/>
      <c r="DR322" s="501"/>
      <c r="DS322" s="501"/>
      <c r="DT322" s="501"/>
      <c r="DU322" s="501"/>
      <c r="DV322" s="501"/>
      <c r="DW322" s="501"/>
      <c r="DX322" s="501"/>
      <c r="DY322" s="501"/>
      <c r="DZ322" s="501"/>
      <c r="EA322" s="501"/>
      <c r="EB322" s="501"/>
      <c r="EC322" s="501"/>
      <c r="ED322" s="501"/>
      <c r="EE322" s="501"/>
      <c r="EF322" s="501"/>
      <c r="EG322" s="501"/>
      <c r="EH322" s="501"/>
      <c r="EI322" s="501"/>
      <c r="EJ322" s="501"/>
      <c r="EK322" s="501"/>
      <c r="EL322" s="501"/>
      <c r="EM322" s="501"/>
      <c r="EN322" s="501"/>
      <c r="EO322" s="501"/>
      <c r="EP322" s="501"/>
      <c r="EQ322" s="501"/>
      <c r="ER322" s="501"/>
      <c r="ES322" s="501"/>
      <c r="ET322" s="501"/>
      <c r="EU322" s="501"/>
      <c r="EV322" s="501"/>
      <c r="EW322" s="501"/>
      <c r="EX322" s="501"/>
      <c r="EY322" s="501"/>
      <c r="EZ322" s="501"/>
      <c r="FA322" s="501"/>
      <c r="FB322" s="501"/>
      <c r="FC322" s="501"/>
      <c r="FD322" s="501"/>
      <c r="FE322" s="501"/>
      <c r="FF322" s="501"/>
      <c r="FG322" s="501"/>
      <c r="FH322" s="501"/>
      <c r="FI322" s="501"/>
    </row>
    <row r="323" spans="1:165" ht="25.9" customHeight="1" x14ac:dyDescent="0.35">
      <c r="A323" s="501"/>
      <c r="B323" s="501"/>
      <c r="C323" s="279"/>
      <c r="D323" s="543"/>
      <c r="E323" s="503"/>
      <c r="F323" s="501"/>
      <c r="G323" s="501"/>
      <c r="H323" s="501"/>
      <c r="I323" s="503"/>
      <c r="J323" s="503"/>
      <c r="K323" s="503"/>
      <c r="L323" s="503"/>
      <c r="M323" s="503"/>
      <c r="N323" s="503"/>
      <c r="O323" s="501"/>
      <c r="P323" s="501"/>
      <c r="Q323" s="501"/>
      <c r="R323" s="501"/>
      <c r="S323" s="501"/>
      <c r="T323" s="504"/>
      <c r="U323" s="504"/>
      <c r="V323" s="501"/>
      <c r="W323" s="501"/>
      <c r="X323" s="501"/>
      <c r="Y323" s="501"/>
      <c r="Z323" s="501"/>
      <c r="AA323" s="501"/>
      <c r="AB323" s="501"/>
      <c r="AC323" s="501"/>
      <c r="AD323" s="501"/>
      <c r="AE323" s="501"/>
      <c r="AF323" s="501"/>
      <c r="AG323" s="501"/>
      <c r="AH323" s="501"/>
      <c r="AI323" s="501"/>
      <c r="AJ323" s="501"/>
      <c r="AK323" s="501"/>
      <c r="AL323" s="501"/>
      <c r="AM323" s="501"/>
      <c r="AN323" s="501"/>
      <c r="AO323" s="501"/>
      <c r="AP323" s="501"/>
      <c r="AQ323" s="501"/>
      <c r="AR323" s="501"/>
      <c r="AS323" s="501"/>
      <c r="AT323" s="501"/>
      <c r="AU323" s="501"/>
      <c r="AV323" s="501"/>
      <c r="AW323" s="501"/>
      <c r="AX323" s="501"/>
      <c r="AY323" s="501"/>
      <c r="AZ323" s="501"/>
      <c r="BA323" s="501"/>
      <c r="BB323" s="501"/>
      <c r="BC323" s="501"/>
      <c r="BD323" s="501"/>
      <c r="BE323" s="501"/>
      <c r="BF323" s="501"/>
      <c r="BG323" s="501"/>
      <c r="BH323" s="501"/>
      <c r="BI323" s="501"/>
      <c r="BJ323" s="501"/>
      <c r="BK323" s="501"/>
      <c r="BL323" s="501"/>
      <c r="BM323" s="501"/>
      <c r="BN323" s="501"/>
      <c r="BO323" s="501"/>
      <c r="BP323" s="501"/>
      <c r="BQ323" s="501"/>
      <c r="BR323" s="501"/>
      <c r="BS323" s="501"/>
      <c r="BT323" s="501"/>
      <c r="BU323" s="501"/>
      <c r="BV323" s="501"/>
      <c r="BW323" s="501"/>
      <c r="BX323" s="501"/>
      <c r="BY323" s="501"/>
      <c r="BZ323" s="501"/>
      <c r="CA323" s="501"/>
      <c r="CB323" s="501"/>
      <c r="CC323" s="501"/>
      <c r="CD323" s="501"/>
      <c r="CE323" s="501"/>
      <c r="CF323" s="501"/>
      <c r="CG323" s="501"/>
      <c r="CH323" s="501"/>
      <c r="CI323" s="501"/>
      <c r="CJ323" s="501"/>
      <c r="CK323" s="501"/>
      <c r="CL323" s="501"/>
      <c r="CM323" s="501"/>
      <c r="CN323" s="501"/>
      <c r="CO323" s="501"/>
      <c r="CP323" s="501"/>
      <c r="CQ323" s="501"/>
      <c r="CR323" s="501"/>
      <c r="CS323" s="501"/>
      <c r="CT323" s="501"/>
      <c r="CU323" s="501"/>
      <c r="CV323" s="501"/>
      <c r="CW323" s="501"/>
      <c r="CX323" s="501"/>
      <c r="CY323" s="501"/>
      <c r="CZ323" s="501"/>
      <c r="DA323" s="501"/>
      <c r="DB323" s="501"/>
      <c r="DC323" s="501"/>
      <c r="DD323" s="501"/>
      <c r="DE323" s="501"/>
      <c r="DF323" s="501"/>
      <c r="DG323" s="501"/>
      <c r="DH323" s="501"/>
      <c r="DI323" s="501"/>
      <c r="DJ323" s="501"/>
      <c r="DK323" s="501"/>
      <c r="DL323" s="501"/>
      <c r="DM323" s="501"/>
      <c r="DN323" s="501"/>
      <c r="DO323" s="501"/>
      <c r="DP323" s="501"/>
      <c r="DQ323" s="501"/>
      <c r="DR323" s="501"/>
      <c r="DS323" s="501"/>
      <c r="DT323" s="501"/>
      <c r="DU323" s="501"/>
      <c r="DV323" s="501"/>
      <c r="DW323" s="501"/>
      <c r="DX323" s="501"/>
      <c r="DY323" s="501"/>
      <c r="DZ323" s="501"/>
      <c r="EA323" s="501"/>
      <c r="EB323" s="501"/>
      <c r="EC323" s="501"/>
      <c r="ED323" s="501"/>
      <c r="EE323" s="501"/>
      <c r="EF323" s="501"/>
      <c r="EG323" s="501"/>
      <c r="EH323" s="501"/>
      <c r="EI323" s="501"/>
      <c r="EJ323" s="501"/>
      <c r="EK323" s="501"/>
      <c r="EL323" s="501"/>
      <c r="EM323" s="501"/>
      <c r="EN323" s="501"/>
      <c r="EO323" s="501"/>
      <c r="EP323" s="501"/>
      <c r="EQ323" s="501"/>
      <c r="ER323" s="501"/>
      <c r="ES323" s="501"/>
      <c r="ET323" s="501"/>
      <c r="EU323" s="501"/>
      <c r="EV323" s="501"/>
      <c r="EW323" s="501"/>
      <c r="EX323" s="501"/>
      <c r="EY323" s="501"/>
      <c r="EZ323" s="501"/>
      <c r="FA323" s="501"/>
      <c r="FB323" s="501"/>
      <c r="FC323" s="501"/>
      <c r="FD323" s="501"/>
      <c r="FE323" s="501"/>
      <c r="FF323" s="501"/>
      <c r="FG323" s="501"/>
      <c r="FH323" s="501"/>
      <c r="FI323" s="501"/>
    </row>
    <row r="324" spans="1:165" ht="25.9" customHeight="1" x14ac:dyDescent="0.35">
      <c r="A324" s="501"/>
      <c r="B324" s="501"/>
      <c r="C324" s="279"/>
      <c r="D324" s="543"/>
      <c r="E324" s="503"/>
      <c r="F324" s="501"/>
      <c r="G324" s="501"/>
      <c r="H324" s="501"/>
      <c r="I324" s="503"/>
      <c r="J324" s="503"/>
      <c r="K324" s="503"/>
      <c r="L324" s="503"/>
      <c r="M324" s="503"/>
      <c r="N324" s="503"/>
      <c r="O324" s="501"/>
      <c r="P324" s="501"/>
      <c r="Q324" s="501"/>
      <c r="R324" s="501"/>
      <c r="S324" s="501"/>
      <c r="T324" s="504"/>
      <c r="U324" s="504"/>
      <c r="V324" s="501"/>
      <c r="W324" s="501"/>
      <c r="X324" s="501"/>
      <c r="Y324" s="501"/>
      <c r="Z324" s="501"/>
      <c r="AA324" s="501"/>
      <c r="AB324" s="501"/>
      <c r="AC324" s="501"/>
      <c r="AD324" s="501"/>
      <c r="AE324" s="501"/>
      <c r="AF324" s="501"/>
      <c r="AG324" s="501"/>
      <c r="AH324" s="501"/>
      <c r="AI324" s="501"/>
      <c r="AJ324" s="501"/>
      <c r="AK324" s="501"/>
      <c r="AL324" s="501"/>
      <c r="AM324" s="501"/>
      <c r="AN324" s="501"/>
      <c r="AO324" s="501"/>
      <c r="AP324" s="501"/>
      <c r="AQ324" s="501"/>
      <c r="AR324" s="501"/>
      <c r="AS324" s="501"/>
      <c r="AT324" s="501"/>
      <c r="AU324" s="501"/>
      <c r="AV324" s="501"/>
      <c r="AW324" s="501"/>
      <c r="AX324" s="501"/>
      <c r="AY324" s="501"/>
      <c r="AZ324" s="501"/>
      <c r="BA324" s="501"/>
      <c r="BB324" s="501"/>
      <c r="BC324" s="501"/>
      <c r="BD324" s="501"/>
      <c r="BE324" s="501"/>
      <c r="BF324" s="501"/>
      <c r="BG324" s="501"/>
      <c r="BH324" s="501"/>
      <c r="BI324" s="501"/>
      <c r="BJ324" s="501"/>
      <c r="BK324" s="501"/>
      <c r="BL324" s="501"/>
      <c r="BM324" s="501"/>
      <c r="BN324" s="501"/>
      <c r="BO324" s="501"/>
      <c r="BP324" s="501"/>
      <c r="BQ324" s="501"/>
      <c r="BR324" s="501"/>
      <c r="BS324" s="501"/>
      <c r="BT324" s="501"/>
      <c r="BU324" s="501"/>
      <c r="BV324" s="501"/>
      <c r="BW324" s="501"/>
      <c r="BX324" s="501"/>
      <c r="BY324" s="501"/>
      <c r="BZ324" s="501"/>
      <c r="CA324" s="501"/>
      <c r="CB324" s="501"/>
      <c r="CC324" s="501"/>
      <c r="CD324" s="501"/>
      <c r="CE324" s="501"/>
      <c r="CF324" s="501"/>
      <c r="CG324" s="501"/>
      <c r="CH324" s="501"/>
      <c r="CI324" s="501"/>
      <c r="CJ324" s="501"/>
      <c r="CK324" s="501"/>
      <c r="CL324" s="501"/>
      <c r="CM324" s="501"/>
      <c r="CN324" s="501"/>
      <c r="CO324" s="501"/>
      <c r="CP324" s="501"/>
      <c r="CQ324" s="501"/>
      <c r="CR324" s="501"/>
      <c r="CS324" s="501"/>
      <c r="CT324" s="501"/>
      <c r="CU324" s="501"/>
      <c r="CV324" s="501"/>
      <c r="CW324" s="501"/>
      <c r="CX324" s="501"/>
      <c r="CY324" s="501"/>
      <c r="CZ324" s="501"/>
      <c r="DA324" s="501"/>
      <c r="DB324" s="501"/>
      <c r="DC324" s="501"/>
      <c r="DD324" s="501"/>
      <c r="DE324" s="501"/>
      <c r="DF324" s="501"/>
      <c r="DG324" s="501"/>
      <c r="DH324" s="501"/>
      <c r="DI324" s="501"/>
      <c r="DJ324" s="501"/>
      <c r="DK324" s="501"/>
      <c r="DL324" s="501"/>
      <c r="DM324" s="501"/>
      <c r="DN324" s="501"/>
      <c r="DO324" s="501"/>
      <c r="DP324" s="501"/>
      <c r="DQ324" s="501"/>
      <c r="DR324" s="501"/>
      <c r="DS324" s="501"/>
      <c r="DT324" s="501"/>
      <c r="DU324" s="501"/>
      <c r="DV324" s="501"/>
      <c r="DW324" s="501"/>
      <c r="DX324" s="501"/>
      <c r="DY324" s="501"/>
      <c r="DZ324" s="501"/>
      <c r="EA324" s="501"/>
      <c r="EB324" s="501"/>
      <c r="EC324" s="501"/>
      <c r="ED324" s="501"/>
      <c r="EE324" s="501"/>
      <c r="EF324" s="501"/>
      <c r="EG324" s="501"/>
      <c r="EH324" s="501"/>
      <c r="EI324" s="501"/>
      <c r="EJ324" s="501"/>
      <c r="EK324" s="501"/>
      <c r="EL324" s="501"/>
      <c r="EM324" s="501"/>
      <c r="EN324" s="501"/>
      <c r="EO324" s="501"/>
      <c r="EP324" s="501"/>
      <c r="EQ324" s="501"/>
      <c r="ER324" s="501"/>
      <c r="ES324" s="501"/>
      <c r="ET324" s="501"/>
      <c r="EU324" s="501"/>
      <c r="EV324" s="501"/>
      <c r="EW324" s="501"/>
      <c r="EX324" s="501"/>
      <c r="EY324" s="501"/>
      <c r="EZ324" s="501"/>
      <c r="FA324" s="501"/>
      <c r="FB324" s="501"/>
      <c r="FC324" s="501"/>
      <c r="FD324" s="501"/>
      <c r="FE324" s="501"/>
      <c r="FF324" s="501"/>
      <c r="FG324" s="501"/>
      <c r="FH324" s="501"/>
      <c r="FI324" s="501"/>
    </row>
    <row r="325" spans="1:165" ht="25.9" customHeight="1" x14ac:dyDescent="0.35">
      <c r="A325" s="501"/>
      <c r="B325" s="501"/>
      <c r="C325" s="279"/>
      <c r="D325" s="543"/>
      <c r="E325" s="503"/>
      <c r="F325" s="501"/>
      <c r="G325" s="501"/>
      <c r="H325" s="501"/>
      <c r="I325" s="503"/>
      <c r="J325" s="503"/>
      <c r="K325" s="503"/>
      <c r="L325" s="503"/>
      <c r="M325" s="503"/>
      <c r="N325" s="503"/>
      <c r="O325" s="501"/>
      <c r="P325" s="501"/>
      <c r="Q325" s="501"/>
      <c r="R325" s="501"/>
      <c r="S325" s="501"/>
      <c r="T325" s="504"/>
      <c r="U325" s="504"/>
      <c r="V325" s="501"/>
      <c r="W325" s="501"/>
      <c r="X325" s="501"/>
      <c r="Y325" s="501"/>
      <c r="Z325" s="501"/>
      <c r="AA325" s="501"/>
      <c r="AB325" s="501"/>
      <c r="AC325" s="501"/>
      <c r="AD325" s="501"/>
      <c r="AE325" s="501"/>
      <c r="AF325" s="501"/>
      <c r="AG325" s="501"/>
      <c r="AH325" s="501"/>
      <c r="AI325" s="501"/>
      <c r="AJ325" s="501"/>
      <c r="AK325" s="501"/>
      <c r="AL325" s="501"/>
      <c r="AM325" s="501"/>
      <c r="AN325" s="501"/>
      <c r="AO325" s="501"/>
      <c r="AP325" s="501"/>
      <c r="AQ325" s="501"/>
      <c r="AR325" s="501"/>
      <c r="AS325" s="501"/>
      <c r="AT325" s="501"/>
      <c r="AU325" s="501"/>
      <c r="AV325" s="501"/>
      <c r="AW325" s="501"/>
      <c r="AX325" s="501"/>
      <c r="AY325" s="501"/>
      <c r="AZ325" s="501"/>
      <c r="BA325" s="501"/>
      <c r="BB325" s="501"/>
      <c r="BC325" s="501"/>
      <c r="BD325" s="501"/>
      <c r="BE325" s="501"/>
      <c r="BF325" s="501"/>
      <c r="BG325" s="501"/>
      <c r="BH325" s="501"/>
      <c r="BI325" s="501"/>
      <c r="BJ325" s="501"/>
      <c r="BK325" s="501"/>
      <c r="BL325" s="501"/>
      <c r="BM325" s="501"/>
      <c r="BN325" s="501"/>
      <c r="BO325" s="501"/>
      <c r="BP325" s="501"/>
      <c r="BQ325" s="501"/>
      <c r="BR325" s="501"/>
      <c r="BS325" s="501"/>
      <c r="BT325" s="501"/>
      <c r="BU325" s="501"/>
      <c r="BV325" s="501"/>
      <c r="BW325" s="501"/>
      <c r="BX325" s="501"/>
      <c r="BY325" s="501"/>
      <c r="BZ325" s="501"/>
      <c r="CA325" s="501"/>
      <c r="CB325" s="501"/>
      <c r="CC325" s="501"/>
      <c r="CD325" s="501"/>
      <c r="CE325" s="501"/>
      <c r="CF325" s="501"/>
      <c r="CG325" s="501"/>
      <c r="CH325" s="501"/>
      <c r="CI325" s="501"/>
      <c r="CJ325" s="501"/>
      <c r="CK325" s="501"/>
      <c r="CL325" s="501"/>
      <c r="CM325" s="501"/>
      <c r="CN325" s="501"/>
      <c r="CO325" s="501"/>
      <c r="CP325" s="501"/>
      <c r="CQ325" s="501"/>
      <c r="CR325" s="501"/>
      <c r="CS325" s="501"/>
      <c r="CT325" s="501"/>
      <c r="CU325" s="501"/>
      <c r="CV325" s="501"/>
      <c r="CW325" s="501"/>
      <c r="CX325" s="501"/>
      <c r="CY325" s="501"/>
      <c r="CZ325" s="501"/>
      <c r="DA325" s="501"/>
      <c r="DB325" s="501"/>
      <c r="DC325" s="501"/>
      <c r="DD325" s="501"/>
      <c r="DE325" s="501"/>
      <c r="DF325" s="501"/>
      <c r="DG325" s="501"/>
      <c r="DH325" s="501"/>
      <c r="DI325" s="501"/>
      <c r="DJ325" s="501"/>
      <c r="DK325" s="501"/>
      <c r="DL325" s="501"/>
      <c r="DM325" s="501"/>
      <c r="DN325" s="501"/>
      <c r="DO325" s="501"/>
      <c r="DP325" s="501"/>
      <c r="DQ325" s="501"/>
      <c r="DR325" s="501"/>
      <c r="DS325" s="501"/>
      <c r="DT325" s="501"/>
      <c r="DU325" s="501"/>
      <c r="DV325" s="501"/>
      <c r="DW325" s="501"/>
      <c r="DX325" s="501"/>
      <c r="DY325" s="501"/>
      <c r="DZ325" s="501"/>
      <c r="EA325" s="501"/>
      <c r="EB325" s="501"/>
      <c r="EC325" s="501"/>
      <c r="ED325" s="501"/>
      <c r="EE325" s="501"/>
      <c r="EF325" s="501"/>
      <c r="EG325" s="501"/>
      <c r="EH325" s="501"/>
      <c r="EI325" s="501"/>
      <c r="EJ325" s="501"/>
      <c r="EK325" s="501"/>
      <c r="EL325" s="501"/>
      <c r="EM325" s="501"/>
      <c r="EN325" s="501"/>
      <c r="EO325" s="501"/>
      <c r="EP325" s="501"/>
      <c r="EQ325" s="501"/>
      <c r="ER325" s="501"/>
      <c r="ES325" s="501"/>
      <c r="ET325" s="501"/>
      <c r="EU325" s="501"/>
      <c r="EV325" s="501"/>
      <c r="EW325" s="501"/>
      <c r="EX325" s="501"/>
      <c r="EY325" s="501"/>
      <c r="EZ325" s="501"/>
      <c r="FA325" s="501"/>
      <c r="FB325" s="501"/>
      <c r="FC325" s="501"/>
      <c r="FD325" s="501"/>
      <c r="FE325" s="501"/>
      <c r="FF325" s="501"/>
      <c r="FG325" s="501"/>
      <c r="FH325" s="501"/>
      <c r="FI325" s="501"/>
    </row>
    <row r="326" spans="1:165" ht="25.9" customHeight="1" x14ac:dyDescent="0.35">
      <c r="A326" s="501"/>
      <c r="B326" s="501"/>
      <c r="C326" s="279"/>
      <c r="D326" s="543"/>
      <c r="E326" s="503"/>
      <c r="F326" s="501"/>
      <c r="G326" s="501"/>
      <c r="H326" s="501"/>
      <c r="I326" s="503"/>
      <c r="J326" s="503"/>
      <c r="K326" s="503"/>
      <c r="L326" s="503"/>
      <c r="M326" s="503"/>
      <c r="N326" s="503"/>
      <c r="O326" s="501"/>
      <c r="P326" s="501"/>
      <c r="Q326" s="501"/>
      <c r="R326" s="501"/>
      <c r="S326" s="501"/>
      <c r="T326" s="504"/>
      <c r="U326" s="504"/>
      <c r="V326" s="501"/>
      <c r="W326" s="501"/>
      <c r="X326" s="501"/>
      <c r="Y326" s="501"/>
      <c r="Z326" s="501"/>
      <c r="AA326" s="501"/>
      <c r="AB326" s="501"/>
      <c r="AC326" s="501"/>
      <c r="AD326" s="501"/>
      <c r="AE326" s="501"/>
      <c r="AF326" s="501"/>
      <c r="AG326" s="501"/>
      <c r="AH326" s="501"/>
      <c r="AI326" s="501"/>
      <c r="AJ326" s="501"/>
      <c r="AK326" s="501"/>
      <c r="AL326" s="501"/>
      <c r="AM326" s="501"/>
      <c r="AN326" s="501"/>
      <c r="AO326" s="501"/>
      <c r="AP326" s="501"/>
      <c r="AQ326" s="501"/>
      <c r="AR326" s="501"/>
      <c r="AS326" s="501"/>
      <c r="AT326" s="501"/>
      <c r="AU326" s="501"/>
      <c r="AV326" s="501"/>
      <c r="AW326" s="501"/>
      <c r="AX326" s="501"/>
      <c r="AY326" s="501"/>
      <c r="AZ326" s="501"/>
      <c r="BA326" s="501"/>
      <c r="BB326" s="501"/>
      <c r="BC326" s="501"/>
      <c r="BD326" s="501"/>
      <c r="BE326" s="501"/>
      <c r="BF326" s="501"/>
      <c r="BG326" s="501"/>
      <c r="BH326" s="501"/>
      <c r="BI326" s="501"/>
      <c r="BJ326" s="501"/>
      <c r="BK326" s="501"/>
      <c r="BL326" s="501"/>
      <c r="BM326" s="501"/>
      <c r="BN326" s="501"/>
      <c r="BO326" s="501"/>
      <c r="BP326" s="501"/>
      <c r="BQ326" s="501"/>
      <c r="BR326" s="501"/>
      <c r="BS326" s="501"/>
      <c r="BT326" s="501"/>
      <c r="BU326" s="501"/>
      <c r="BV326" s="501"/>
      <c r="BW326" s="501"/>
      <c r="BX326" s="501"/>
      <c r="BY326" s="501"/>
      <c r="BZ326" s="501"/>
      <c r="CA326" s="501"/>
      <c r="CB326" s="501"/>
      <c r="CC326" s="501"/>
      <c r="CD326" s="501"/>
      <c r="CE326" s="501"/>
      <c r="CF326" s="501"/>
      <c r="CG326" s="501"/>
      <c r="CH326" s="501"/>
      <c r="CI326" s="501"/>
      <c r="CJ326" s="501"/>
      <c r="CK326" s="501"/>
      <c r="CL326" s="501"/>
      <c r="CM326" s="501"/>
      <c r="CN326" s="501"/>
      <c r="CO326" s="501"/>
      <c r="CP326" s="501"/>
      <c r="CQ326" s="501"/>
      <c r="CR326" s="501"/>
      <c r="CS326" s="501"/>
      <c r="CT326" s="501"/>
      <c r="CU326" s="501"/>
      <c r="CV326" s="501"/>
      <c r="CW326" s="501"/>
      <c r="CX326" s="501"/>
      <c r="CY326" s="501"/>
      <c r="CZ326" s="501"/>
      <c r="DA326" s="501"/>
      <c r="DB326" s="501"/>
      <c r="DC326" s="501"/>
      <c r="DD326" s="501"/>
      <c r="DE326" s="501"/>
      <c r="DF326" s="501"/>
      <c r="DG326" s="501"/>
      <c r="DH326" s="501"/>
      <c r="DI326" s="501"/>
      <c r="DJ326" s="501"/>
      <c r="DK326" s="501"/>
      <c r="DL326" s="501"/>
      <c r="DM326" s="501"/>
      <c r="DN326" s="501"/>
      <c r="DO326" s="501"/>
      <c r="DP326" s="501"/>
      <c r="DQ326" s="501"/>
      <c r="DR326" s="501"/>
      <c r="DS326" s="501"/>
      <c r="DT326" s="501"/>
      <c r="DU326" s="501"/>
      <c r="DV326" s="501"/>
      <c r="DW326" s="501"/>
      <c r="DX326" s="501"/>
      <c r="DY326" s="501"/>
      <c r="DZ326" s="501"/>
      <c r="EA326" s="501"/>
      <c r="EB326" s="501"/>
      <c r="EC326" s="501"/>
      <c r="ED326" s="501"/>
      <c r="EE326" s="501"/>
      <c r="EF326" s="501"/>
      <c r="EG326" s="501"/>
      <c r="EH326" s="501"/>
      <c r="EI326" s="501"/>
      <c r="EJ326" s="501"/>
      <c r="EK326" s="501"/>
      <c r="EL326" s="501"/>
      <c r="EM326" s="501"/>
      <c r="EN326" s="501"/>
      <c r="EO326" s="501"/>
      <c r="EP326" s="501"/>
      <c r="EQ326" s="501"/>
      <c r="ER326" s="501"/>
      <c r="ES326" s="501"/>
      <c r="ET326" s="501"/>
      <c r="EU326" s="501"/>
      <c r="EV326" s="501"/>
      <c r="EW326" s="501"/>
      <c r="EX326" s="501"/>
      <c r="EY326" s="501"/>
      <c r="EZ326" s="501"/>
      <c r="FA326" s="501"/>
      <c r="FB326" s="501"/>
      <c r="FC326" s="501"/>
      <c r="FD326" s="501"/>
      <c r="FE326" s="501"/>
      <c r="FF326" s="501"/>
      <c r="FG326" s="501"/>
      <c r="FH326" s="501"/>
      <c r="FI326" s="501"/>
    </row>
    <row r="327" spans="1:165" ht="25.9" customHeight="1" x14ac:dyDescent="0.35">
      <c r="A327" s="501"/>
      <c r="B327" s="501"/>
      <c r="C327" s="279"/>
      <c r="D327" s="543"/>
      <c r="E327" s="503"/>
      <c r="F327" s="501"/>
      <c r="G327" s="501"/>
      <c r="H327" s="501"/>
      <c r="I327" s="503"/>
      <c r="J327" s="503"/>
      <c r="K327" s="503"/>
      <c r="L327" s="503"/>
      <c r="M327" s="503"/>
      <c r="N327" s="503"/>
      <c r="O327" s="501"/>
      <c r="P327" s="501"/>
      <c r="Q327" s="501"/>
      <c r="R327" s="501"/>
      <c r="S327" s="501"/>
      <c r="T327" s="504"/>
      <c r="U327" s="504"/>
      <c r="V327" s="501"/>
      <c r="W327" s="501"/>
      <c r="X327" s="501"/>
      <c r="Y327" s="501"/>
      <c r="Z327" s="501"/>
      <c r="AA327" s="501"/>
      <c r="AB327" s="501"/>
      <c r="AC327" s="501"/>
      <c r="AD327" s="501"/>
      <c r="AE327" s="501"/>
      <c r="AF327" s="501"/>
      <c r="AG327" s="501"/>
      <c r="AH327" s="501"/>
      <c r="AI327" s="501"/>
      <c r="AJ327" s="501"/>
      <c r="AK327" s="501"/>
      <c r="AL327" s="501"/>
      <c r="AM327" s="501"/>
      <c r="AN327" s="501"/>
      <c r="AO327" s="501"/>
      <c r="AP327" s="501"/>
      <c r="AQ327" s="501"/>
      <c r="AR327" s="501"/>
      <c r="AS327" s="501"/>
      <c r="AT327" s="501"/>
      <c r="AU327" s="501"/>
      <c r="AV327" s="501"/>
      <c r="AW327" s="501"/>
      <c r="AX327" s="501"/>
      <c r="AY327" s="501"/>
      <c r="AZ327" s="501"/>
      <c r="BA327" s="501"/>
      <c r="BB327" s="501"/>
      <c r="BC327" s="501"/>
      <c r="BD327" s="501"/>
      <c r="BE327" s="501"/>
      <c r="BF327" s="501"/>
      <c r="BG327" s="501"/>
      <c r="BH327" s="501"/>
      <c r="BI327" s="501"/>
      <c r="BJ327" s="501"/>
      <c r="BK327" s="501"/>
      <c r="BL327" s="501"/>
      <c r="BM327" s="501"/>
      <c r="BN327" s="501"/>
      <c r="BO327" s="501"/>
      <c r="BP327" s="501"/>
      <c r="BQ327" s="501"/>
      <c r="BR327" s="501"/>
      <c r="BS327" s="501"/>
      <c r="BT327" s="501"/>
      <c r="BU327" s="501"/>
      <c r="BV327" s="501"/>
      <c r="BW327" s="501"/>
      <c r="BX327" s="501"/>
      <c r="BY327" s="501"/>
      <c r="BZ327" s="501"/>
      <c r="CA327" s="501"/>
      <c r="CB327" s="501"/>
      <c r="CC327" s="501"/>
      <c r="CD327" s="501"/>
      <c r="CE327" s="501"/>
      <c r="CF327" s="501"/>
      <c r="CG327" s="501"/>
      <c r="CH327" s="501"/>
      <c r="CI327" s="501"/>
      <c r="CJ327" s="501"/>
      <c r="CK327" s="501"/>
      <c r="CL327" s="501"/>
      <c r="CM327" s="501"/>
      <c r="CN327" s="501"/>
      <c r="CO327" s="501"/>
      <c r="CP327" s="501"/>
      <c r="CQ327" s="501"/>
      <c r="CR327" s="501"/>
      <c r="CS327" s="501"/>
      <c r="CT327" s="501"/>
      <c r="CU327" s="501"/>
      <c r="CV327" s="501"/>
      <c r="CW327" s="501"/>
      <c r="CX327" s="501"/>
      <c r="CY327" s="501"/>
      <c r="CZ327" s="501"/>
      <c r="DA327" s="501"/>
      <c r="DB327" s="501"/>
      <c r="DC327" s="501"/>
      <c r="DD327" s="501"/>
      <c r="DE327" s="501"/>
      <c r="DF327" s="501"/>
      <c r="DG327" s="501"/>
      <c r="DH327" s="501"/>
      <c r="DI327" s="501"/>
      <c r="DJ327" s="501"/>
      <c r="DK327" s="501"/>
      <c r="DL327" s="501"/>
      <c r="DM327" s="501"/>
      <c r="DN327" s="501"/>
      <c r="DO327" s="501"/>
      <c r="DP327" s="501"/>
      <c r="DQ327" s="501"/>
      <c r="DR327" s="501"/>
      <c r="DS327" s="501"/>
      <c r="DT327" s="501"/>
      <c r="DU327" s="501"/>
      <c r="DV327" s="501"/>
      <c r="DW327" s="501"/>
      <c r="DX327" s="501"/>
      <c r="DY327" s="501"/>
      <c r="DZ327" s="501"/>
      <c r="EA327" s="501"/>
      <c r="EB327" s="501"/>
      <c r="EC327" s="501"/>
      <c r="ED327" s="501"/>
      <c r="EE327" s="501"/>
      <c r="EF327" s="501"/>
      <c r="EG327" s="501"/>
      <c r="EH327" s="501"/>
      <c r="EI327" s="501"/>
      <c r="EJ327" s="501"/>
      <c r="EK327" s="501"/>
      <c r="EL327" s="501"/>
      <c r="EM327" s="501"/>
      <c r="EN327" s="501"/>
      <c r="EO327" s="501"/>
      <c r="EP327" s="501"/>
      <c r="EQ327" s="501"/>
      <c r="ER327" s="501"/>
      <c r="ES327" s="501"/>
      <c r="ET327" s="501"/>
      <c r="EU327" s="501"/>
      <c r="EV327" s="501"/>
      <c r="EW327" s="501"/>
      <c r="EX327" s="501"/>
      <c r="EY327" s="501"/>
      <c r="EZ327" s="501"/>
      <c r="FA327" s="501"/>
      <c r="FB327" s="501"/>
      <c r="FC327" s="501"/>
      <c r="FD327" s="501"/>
      <c r="FE327" s="501"/>
      <c r="FF327" s="501"/>
      <c r="FG327" s="501"/>
      <c r="FH327" s="501"/>
      <c r="FI327" s="501"/>
    </row>
    <row r="328" spans="1:165" ht="25.9" customHeight="1" x14ac:dyDescent="0.35">
      <c r="A328" s="501"/>
      <c r="B328" s="501"/>
      <c r="C328" s="279"/>
      <c r="D328" s="543"/>
      <c r="E328" s="503"/>
      <c r="F328" s="501"/>
      <c r="G328" s="501"/>
      <c r="H328" s="501"/>
      <c r="I328" s="503"/>
      <c r="J328" s="503"/>
      <c r="K328" s="503"/>
      <c r="L328" s="503"/>
      <c r="M328" s="503"/>
      <c r="N328" s="503"/>
      <c r="O328" s="501"/>
      <c r="P328" s="501"/>
      <c r="Q328" s="501"/>
      <c r="R328" s="501"/>
      <c r="S328" s="501"/>
      <c r="T328" s="504"/>
      <c r="U328" s="504"/>
      <c r="V328" s="501"/>
      <c r="W328" s="501"/>
      <c r="X328" s="501"/>
      <c r="Y328" s="501"/>
      <c r="Z328" s="501"/>
      <c r="AA328" s="501"/>
      <c r="AB328" s="501"/>
      <c r="AC328" s="501"/>
      <c r="AD328" s="501"/>
      <c r="AE328" s="501"/>
      <c r="AF328" s="501"/>
      <c r="AG328" s="501"/>
      <c r="AH328" s="501"/>
      <c r="AI328" s="501"/>
      <c r="AJ328" s="501"/>
      <c r="AK328" s="501"/>
      <c r="AL328" s="501"/>
      <c r="AM328" s="501"/>
      <c r="AN328" s="501"/>
      <c r="AO328" s="501"/>
      <c r="AP328" s="501"/>
      <c r="AQ328" s="501"/>
      <c r="AR328" s="501"/>
      <c r="AS328" s="501"/>
      <c r="AT328" s="501"/>
      <c r="AU328" s="501"/>
      <c r="AV328" s="501"/>
      <c r="AW328" s="501"/>
      <c r="AX328" s="501"/>
      <c r="AY328" s="501"/>
      <c r="AZ328" s="501"/>
      <c r="BA328" s="501"/>
      <c r="BB328" s="501"/>
      <c r="BC328" s="501"/>
      <c r="BD328" s="501"/>
      <c r="BE328" s="501"/>
      <c r="BF328" s="501"/>
      <c r="BG328" s="501"/>
      <c r="BH328" s="501"/>
      <c r="BI328" s="501"/>
      <c r="BJ328" s="501"/>
      <c r="BK328" s="501"/>
      <c r="BL328" s="501"/>
      <c r="BM328" s="501"/>
      <c r="BN328" s="501"/>
      <c r="BO328" s="501"/>
      <c r="BP328" s="501"/>
      <c r="BQ328" s="501"/>
      <c r="BR328" s="501"/>
      <c r="BS328" s="501"/>
      <c r="BT328" s="501"/>
      <c r="BU328" s="501"/>
      <c r="BV328" s="501"/>
      <c r="BW328" s="501"/>
      <c r="BX328" s="501"/>
      <c r="BY328" s="501"/>
      <c r="BZ328" s="501"/>
      <c r="CA328" s="501"/>
      <c r="CB328" s="501"/>
      <c r="CC328" s="501"/>
      <c r="CD328" s="501"/>
      <c r="CE328" s="501"/>
      <c r="CF328" s="501"/>
      <c r="CG328" s="501"/>
      <c r="CH328" s="501"/>
      <c r="CI328" s="501"/>
      <c r="CJ328" s="501"/>
      <c r="CK328" s="501"/>
      <c r="CL328" s="501"/>
      <c r="CM328" s="501"/>
      <c r="CN328" s="501"/>
      <c r="CO328" s="501"/>
      <c r="CP328" s="501"/>
      <c r="CQ328" s="501"/>
      <c r="CR328" s="501"/>
      <c r="CS328" s="501"/>
      <c r="CT328" s="501"/>
      <c r="CU328" s="501"/>
      <c r="CV328" s="501"/>
      <c r="CW328" s="501"/>
      <c r="CX328" s="501"/>
      <c r="CY328" s="501"/>
      <c r="CZ328" s="501"/>
      <c r="DA328" s="501"/>
      <c r="DB328" s="501"/>
      <c r="DC328" s="501"/>
      <c r="DD328" s="501"/>
      <c r="DE328" s="501"/>
      <c r="DF328" s="501"/>
      <c r="DG328" s="501"/>
      <c r="DH328" s="501"/>
      <c r="DI328" s="501"/>
      <c r="DJ328" s="501"/>
      <c r="DK328" s="501"/>
      <c r="DL328" s="501"/>
      <c r="DM328" s="501"/>
      <c r="DN328" s="501"/>
      <c r="DO328" s="501"/>
      <c r="DP328" s="501"/>
      <c r="DQ328" s="501"/>
      <c r="DR328" s="501"/>
      <c r="DS328" s="501"/>
      <c r="DT328" s="501"/>
      <c r="DU328" s="501"/>
      <c r="DV328" s="501"/>
      <c r="DW328" s="501"/>
      <c r="DX328" s="501"/>
      <c r="DY328" s="501"/>
      <c r="DZ328" s="501"/>
      <c r="EA328" s="501"/>
      <c r="EB328" s="501"/>
      <c r="EC328" s="501"/>
      <c r="ED328" s="501"/>
      <c r="EE328" s="501"/>
      <c r="EF328" s="501"/>
      <c r="EG328" s="501"/>
      <c r="EH328" s="501"/>
      <c r="EI328" s="501"/>
      <c r="EJ328" s="501"/>
      <c r="EK328" s="501"/>
      <c r="EL328" s="501"/>
      <c r="EM328" s="501"/>
      <c r="EN328" s="501"/>
      <c r="EO328" s="501"/>
      <c r="EP328" s="501"/>
      <c r="EQ328" s="501"/>
      <c r="ER328" s="501"/>
      <c r="ES328" s="501"/>
      <c r="ET328" s="501"/>
      <c r="EU328" s="501"/>
      <c r="EV328" s="501"/>
      <c r="EW328" s="501"/>
      <c r="EX328" s="501"/>
      <c r="EY328" s="501"/>
      <c r="EZ328" s="501"/>
      <c r="FA328" s="501"/>
      <c r="FB328" s="501"/>
      <c r="FC328" s="501"/>
      <c r="FD328" s="501"/>
      <c r="FE328" s="501"/>
      <c r="FF328" s="501"/>
      <c r="FG328" s="501"/>
      <c r="FH328" s="501"/>
      <c r="FI328" s="501"/>
    </row>
    <row r="329" spans="1:165" ht="25.9" customHeight="1" x14ac:dyDescent="0.35">
      <c r="A329" s="501"/>
      <c r="B329" s="501"/>
      <c r="C329" s="279"/>
      <c r="D329" s="543"/>
      <c r="E329" s="503"/>
      <c r="F329" s="501"/>
      <c r="G329" s="501"/>
      <c r="H329" s="501"/>
      <c r="I329" s="503"/>
      <c r="J329" s="503"/>
      <c r="K329" s="503"/>
      <c r="L329" s="503"/>
      <c r="M329" s="503"/>
      <c r="N329" s="503"/>
      <c r="O329" s="501"/>
      <c r="P329" s="501"/>
      <c r="Q329" s="501"/>
      <c r="R329" s="501"/>
      <c r="S329" s="501"/>
      <c r="T329" s="504"/>
      <c r="U329" s="504"/>
      <c r="V329" s="501"/>
      <c r="W329" s="501"/>
      <c r="X329" s="501"/>
      <c r="Y329" s="501"/>
      <c r="Z329" s="501"/>
      <c r="AA329" s="501"/>
      <c r="AB329" s="501"/>
      <c r="AC329" s="501"/>
      <c r="AD329" s="501"/>
      <c r="AE329" s="501"/>
      <c r="AF329" s="501"/>
      <c r="AG329" s="501"/>
      <c r="AH329" s="501"/>
      <c r="AI329" s="501"/>
      <c r="AJ329" s="501"/>
      <c r="AK329" s="501"/>
      <c r="AL329" s="501"/>
      <c r="AM329" s="501"/>
      <c r="AN329" s="501"/>
      <c r="AO329" s="501"/>
      <c r="AP329" s="501"/>
      <c r="AQ329" s="501"/>
      <c r="AR329" s="501"/>
      <c r="AS329" s="501"/>
      <c r="AT329" s="501"/>
      <c r="AU329" s="501"/>
      <c r="AV329" s="501"/>
      <c r="AW329" s="501"/>
      <c r="AX329" s="501"/>
      <c r="AY329" s="501"/>
      <c r="AZ329" s="501"/>
      <c r="BA329" s="501"/>
      <c r="BB329" s="501"/>
      <c r="BC329" s="501"/>
      <c r="BD329" s="501"/>
      <c r="BE329" s="501"/>
      <c r="BF329" s="501"/>
      <c r="BG329" s="501"/>
      <c r="BH329" s="501"/>
      <c r="BI329" s="501"/>
      <c r="BJ329" s="501"/>
      <c r="BK329" s="501"/>
      <c r="BL329" s="501"/>
      <c r="BM329" s="501"/>
      <c r="BN329" s="501"/>
      <c r="BO329" s="501"/>
      <c r="BP329" s="501"/>
      <c r="BQ329" s="501"/>
      <c r="BR329" s="501"/>
      <c r="BS329" s="501"/>
      <c r="BT329" s="501"/>
      <c r="BU329" s="501"/>
      <c r="BV329" s="501"/>
      <c r="BW329" s="501"/>
      <c r="BX329" s="501"/>
      <c r="BY329" s="501"/>
      <c r="BZ329" s="501"/>
      <c r="CA329" s="501"/>
      <c r="CB329" s="501"/>
      <c r="CC329" s="501"/>
      <c r="CD329" s="501"/>
      <c r="CE329" s="501"/>
      <c r="CF329" s="501"/>
      <c r="CG329" s="501"/>
      <c r="CH329" s="501"/>
      <c r="CI329" s="501"/>
      <c r="CJ329" s="501"/>
      <c r="CK329" s="501"/>
      <c r="CL329" s="501"/>
      <c r="CM329" s="501"/>
      <c r="CN329" s="501"/>
      <c r="CO329" s="501"/>
      <c r="CP329" s="501"/>
      <c r="CQ329" s="501"/>
      <c r="CR329" s="501"/>
      <c r="CS329" s="501"/>
      <c r="CT329" s="501"/>
      <c r="CU329" s="501"/>
      <c r="CV329" s="501"/>
      <c r="CW329" s="501"/>
      <c r="CX329" s="501"/>
      <c r="CY329" s="501"/>
      <c r="CZ329" s="501"/>
      <c r="DA329" s="501"/>
      <c r="DB329" s="501"/>
      <c r="DC329" s="501"/>
      <c r="DD329" s="501"/>
      <c r="DE329" s="501"/>
      <c r="DF329" s="501"/>
      <c r="DG329" s="501"/>
      <c r="DH329" s="501"/>
      <c r="DI329" s="501"/>
      <c r="DJ329" s="501"/>
      <c r="DK329" s="501"/>
      <c r="DL329" s="501"/>
      <c r="DM329" s="501"/>
      <c r="DN329" s="501"/>
      <c r="DO329" s="501"/>
      <c r="DP329" s="501"/>
      <c r="DQ329" s="501"/>
      <c r="DR329" s="501"/>
      <c r="DS329" s="501"/>
      <c r="DT329" s="501"/>
      <c r="DU329" s="501"/>
      <c r="DV329" s="501"/>
      <c r="DW329" s="501"/>
      <c r="DX329" s="501"/>
      <c r="DY329" s="501"/>
      <c r="DZ329" s="501"/>
      <c r="EA329" s="501"/>
      <c r="EB329" s="501"/>
      <c r="EC329" s="501"/>
      <c r="ED329" s="501"/>
      <c r="EE329" s="501"/>
      <c r="EF329" s="501"/>
      <c r="EG329" s="501"/>
      <c r="EH329" s="501"/>
      <c r="EI329" s="501"/>
      <c r="EJ329" s="501"/>
      <c r="EK329" s="501"/>
      <c r="EL329" s="501"/>
      <c r="EM329" s="501"/>
      <c r="EN329" s="501"/>
      <c r="EO329" s="501"/>
      <c r="EP329" s="501"/>
      <c r="EQ329" s="501"/>
      <c r="ER329" s="501"/>
      <c r="ES329" s="501"/>
      <c r="ET329" s="501"/>
      <c r="EU329" s="501"/>
      <c r="EV329" s="501"/>
      <c r="EW329" s="501"/>
      <c r="EX329" s="501"/>
      <c r="EY329" s="501"/>
      <c r="EZ329" s="501"/>
      <c r="FA329" s="501"/>
      <c r="FB329" s="501"/>
      <c r="FC329" s="501"/>
      <c r="FD329" s="501"/>
      <c r="FE329" s="501"/>
      <c r="FF329" s="501"/>
      <c r="FG329" s="501"/>
      <c r="FH329" s="501"/>
      <c r="FI329" s="501"/>
    </row>
    <row r="330" spans="1:165" ht="25.9" customHeight="1" x14ac:dyDescent="0.35">
      <c r="A330" s="501"/>
      <c r="B330" s="501"/>
      <c r="C330" s="279"/>
      <c r="D330" s="543"/>
      <c r="E330" s="503"/>
      <c r="F330" s="501"/>
      <c r="G330" s="501"/>
      <c r="H330" s="501"/>
      <c r="I330" s="503"/>
      <c r="J330" s="503"/>
      <c r="K330" s="503"/>
      <c r="L330" s="503"/>
      <c r="M330" s="503"/>
      <c r="N330" s="503"/>
      <c r="O330" s="501"/>
      <c r="P330" s="501"/>
      <c r="Q330" s="501"/>
      <c r="R330" s="501"/>
      <c r="S330" s="501"/>
      <c r="T330" s="504"/>
      <c r="U330" s="504"/>
      <c r="V330" s="501"/>
      <c r="W330" s="501"/>
      <c r="X330" s="501"/>
      <c r="Y330" s="501"/>
      <c r="Z330" s="501"/>
      <c r="AA330" s="501"/>
      <c r="AB330" s="501"/>
      <c r="AC330" s="501"/>
      <c r="AD330" s="501"/>
      <c r="AE330" s="501"/>
      <c r="AF330" s="501"/>
      <c r="AG330" s="501"/>
      <c r="AH330" s="501"/>
      <c r="AI330" s="501"/>
      <c r="AJ330" s="501"/>
      <c r="AK330" s="501"/>
      <c r="AL330" s="501"/>
      <c r="AM330" s="501"/>
      <c r="AN330" s="501"/>
      <c r="AO330" s="501"/>
      <c r="AP330" s="501"/>
      <c r="AQ330" s="501"/>
      <c r="AR330" s="501"/>
      <c r="AS330" s="501"/>
      <c r="AT330" s="501"/>
      <c r="AU330" s="501"/>
      <c r="AV330" s="501"/>
      <c r="AW330" s="501"/>
      <c r="AX330" s="501"/>
      <c r="AY330" s="501"/>
      <c r="AZ330" s="501"/>
      <c r="BA330" s="501"/>
      <c r="BB330" s="501"/>
      <c r="BC330" s="501"/>
      <c r="BD330" s="501"/>
      <c r="BE330" s="501"/>
      <c r="BF330" s="501"/>
      <c r="BG330" s="501"/>
      <c r="BH330" s="501"/>
      <c r="BI330" s="501"/>
      <c r="BJ330" s="501"/>
      <c r="BK330" s="501"/>
      <c r="BL330" s="501"/>
      <c r="BM330" s="501"/>
      <c r="BN330" s="501"/>
      <c r="BO330" s="501"/>
      <c r="BP330" s="501"/>
      <c r="BQ330" s="501"/>
      <c r="BR330" s="501"/>
      <c r="BS330" s="501"/>
      <c r="BT330" s="501"/>
      <c r="BU330" s="501"/>
      <c r="BV330" s="501"/>
      <c r="BW330" s="501"/>
      <c r="BX330" s="501"/>
      <c r="BY330" s="501"/>
      <c r="BZ330" s="501"/>
      <c r="CA330" s="501"/>
      <c r="CB330" s="501"/>
      <c r="CC330" s="501"/>
      <c r="CD330" s="501"/>
      <c r="CE330" s="501"/>
      <c r="CF330" s="501"/>
      <c r="CG330" s="501"/>
      <c r="CH330" s="501"/>
      <c r="CI330" s="501"/>
      <c r="CJ330" s="501"/>
      <c r="CK330" s="501"/>
      <c r="CL330" s="501"/>
      <c r="CM330" s="501"/>
      <c r="CN330" s="501"/>
      <c r="CO330" s="501"/>
      <c r="CP330" s="501"/>
      <c r="CQ330" s="501"/>
      <c r="CR330" s="501"/>
      <c r="CS330" s="501"/>
      <c r="CT330" s="501"/>
      <c r="CU330" s="501"/>
      <c r="CV330" s="501"/>
      <c r="CW330" s="501"/>
      <c r="CX330" s="501"/>
      <c r="CY330" s="501"/>
      <c r="CZ330" s="501"/>
      <c r="DA330" s="501"/>
      <c r="DB330" s="501"/>
      <c r="DC330" s="501"/>
      <c r="DD330" s="501"/>
      <c r="DE330" s="501"/>
      <c r="DF330" s="501"/>
      <c r="DG330" s="501"/>
      <c r="DH330" s="501"/>
      <c r="DI330" s="501"/>
      <c r="DJ330" s="501"/>
      <c r="DK330" s="501"/>
      <c r="DL330" s="501"/>
      <c r="DM330" s="501"/>
      <c r="DN330" s="501"/>
      <c r="DO330" s="501"/>
      <c r="DP330" s="501"/>
      <c r="DQ330" s="501"/>
      <c r="DR330" s="501"/>
      <c r="DS330" s="501"/>
      <c r="DT330" s="501"/>
      <c r="DU330" s="501"/>
      <c r="DV330" s="501"/>
      <c r="DW330" s="501"/>
      <c r="DX330" s="501"/>
      <c r="DY330" s="501"/>
      <c r="DZ330" s="501"/>
      <c r="EA330" s="501"/>
      <c r="EB330" s="501"/>
      <c r="EC330" s="501"/>
      <c r="ED330" s="501"/>
      <c r="EE330" s="501"/>
      <c r="EF330" s="501"/>
      <c r="EG330" s="501"/>
      <c r="EH330" s="501"/>
      <c r="EI330" s="501"/>
      <c r="EJ330" s="501"/>
      <c r="EK330" s="501"/>
      <c r="EL330" s="501"/>
      <c r="EM330" s="501"/>
      <c r="EN330" s="501"/>
      <c r="EO330" s="501"/>
      <c r="EP330" s="501"/>
      <c r="EQ330" s="501"/>
      <c r="ER330" s="501"/>
      <c r="ES330" s="501"/>
      <c r="ET330" s="501"/>
      <c r="EU330" s="501"/>
      <c r="EV330" s="501"/>
      <c r="EW330" s="501"/>
      <c r="EX330" s="501"/>
      <c r="EY330" s="501"/>
      <c r="EZ330" s="501"/>
      <c r="FA330" s="501"/>
      <c r="FB330" s="501"/>
      <c r="FC330" s="501"/>
      <c r="FD330" s="501"/>
      <c r="FE330" s="501"/>
      <c r="FF330" s="501"/>
      <c r="FG330" s="501"/>
      <c r="FH330" s="501"/>
      <c r="FI330" s="501"/>
    </row>
    <row r="331" spans="1:165" ht="25.9" customHeight="1" x14ac:dyDescent="0.35">
      <c r="A331" s="501"/>
      <c r="B331" s="501"/>
      <c r="C331" s="279"/>
      <c r="D331" s="543"/>
      <c r="E331" s="503"/>
      <c r="F331" s="501"/>
      <c r="G331" s="501"/>
      <c r="H331" s="501"/>
      <c r="I331" s="503"/>
      <c r="J331" s="503"/>
      <c r="K331" s="503"/>
      <c r="L331" s="503"/>
      <c r="M331" s="503"/>
      <c r="N331" s="503"/>
      <c r="O331" s="501"/>
      <c r="P331" s="501"/>
      <c r="Q331" s="501"/>
      <c r="R331" s="501"/>
      <c r="S331" s="501"/>
      <c r="T331" s="504"/>
      <c r="U331" s="504"/>
      <c r="V331" s="501"/>
      <c r="W331" s="501"/>
      <c r="X331" s="501"/>
      <c r="Y331" s="501"/>
      <c r="Z331" s="501"/>
      <c r="AA331" s="501"/>
      <c r="AB331" s="501"/>
      <c r="AC331" s="501"/>
      <c r="AD331" s="501"/>
      <c r="AE331" s="501"/>
      <c r="AF331" s="501"/>
      <c r="AG331" s="501"/>
      <c r="AH331" s="501"/>
      <c r="AI331" s="501"/>
      <c r="AJ331" s="501"/>
      <c r="AK331" s="501"/>
      <c r="AL331" s="501"/>
      <c r="AM331" s="501"/>
      <c r="AN331" s="501"/>
      <c r="AO331" s="501"/>
      <c r="AP331" s="501"/>
      <c r="AQ331" s="501"/>
      <c r="AR331" s="501"/>
      <c r="AS331" s="501"/>
      <c r="AT331" s="501"/>
      <c r="AU331" s="501"/>
      <c r="AV331" s="501"/>
      <c r="AW331" s="501"/>
      <c r="AX331" s="501"/>
      <c r="AY331" s="501"/>
      <c r="AZ331" s="501"/>
      <c r="BA331" s="501"/>
      <c r="BB331" s="501"/>
      <c r="BC331" s="501"/>
      <c r="BD331" s="501"/>
      <c r="BE331" s="501"/>
      <c r="BF331" s="501"/>
      <c r="BG331" s="501"/>
      <c r="BH331" s="501"/>
      <c r="BI331" s="501"/>
      <c r="BJ331" s="501"/>
      <c r="BK331" s="501"/>
      <c r="BL331" s="501"/>
      <c r="BM331" s="501"/>
      <c r="BN331" s="501"/>
      <c r="BO331" s="501"/>
      <c r="BP331" s="501"/>
      <c r="BQ331" s="501"/>
      <c r="BR331" s="501"/>
      <c r="BS331" s="501"/>
      <c r="BT331" s="501"/>
      <c r="BU331" s="501"/>
      <c r="BV331" s="501"/>
      <c r="BW331" s="501"/>
      <c r="BX331" s="501"/>
      <c r="BY331" s="501"/>
      <c r="BZ331" s="501"/>
      <c r="CA331" s="501"/>
      <c r="CB331" s="501"/>
      <c r="CC331" s="501"/>
      <c r="CD331" s="501"/>
      <c r="CE331" s="501"/>
      <c r="CF331" s="501"/>
      <c r="CG331" s="501"/>
      <c r="CH331" s="501"/>
      <c r="CI331" s="501"/>
      <c r="CJ331" s="501"/>
      <c r="CK331" s="501"/>
      <c r="CL331" s="501"/>
      <c r="CM331" s="501"/>
      <c r="CN331" s="501"/>
      <c r="CO331" s="501"/>
      <c r="CP331" s="501"/>
      <c r="CQ331" s="501"/>
      <c r="CR331" s="501"/>
      <c r="CS331" s="501"/>
      <c r="CT331" s="501"/>
      <c r="CU331" s="501"/>
      <c r="CV331" s="501"/>
      <c r="CW331" s="501"/>
      <c r="CX331" s="501"/>
      <c r="CY331" s="501"/>
      <c r="CZ331" s="501"/>
      <c r="DA331" s="501"/>
      <c r="DB331" s="501"/>
      <c r="DC331" s="501"/>
      <c r="DD331" s="501"/>
      <c r="DE331" s="501"/>
      <c r="DF331" s="501"/>
      <c r="DG331" s="501"/>
      <c r="DH331" s="501"/>
      <c r="DI331" s="501"/>
      <c r="DJ331" s="501"/>
      <c r="DK331" s="501"/>
      <c r="DL331" s="501"/>
      <c r="DM331" s="501"/>
      <c r="DN331" s="501"/>
      <c r="DO331" s="501"/>
      <c r="DP331" s="501"/>
      <c r="DQ331" s="501"/>
      <c r="DR331" s="501"/>
      <c r="DS331" s="501"/>
      <c r="DT331" s="501"/>
      <c r="DU331" s="501"/>
      <c r="DV331" s="501"/>
      <c r="DW331" s="501"/>
      <c r="DX331" s="501"/>
      <c r="DY331" s="501"/>
      <c r="DZ331" s="501"/>
      <c r="EA331" s="501"/>
      <c r="EB331" s="501"/>
      <c r="EC331" s="501"/>
      <c r="ED331" s="501"/>
      <c r="EE331" s="501"/>
      <c r="EF331" s="501"/>
      <c r="EG331" s="501"/>
      <c r="EH331" s="501"/>
      <c r="EI331" s="501"/>
      <c r="EJ331" s="501"/>
      <c r="EK331" s="501"/>
      <c r="EL331" s="501"/>
      <c r="EM331" s="501"/>
      <c r="EN331" s="501"/>
      <c r="EO331" s="501"/>
      <c r="EP331" s="501"/>
      <c r="EQ331" s="501"/>
      <c r="ER331" s="501"/>
      <c r="ES331" s="501"/>
      <c r="ET331" s="501"/>
      <c r="EU331" s="501"/>
      <c r="EV331" s="501"/>
      <c r="EW331" s="501"/>
      <c r="EX331" s="501"/>
      <c r="EY331" s="501"/>
      <c r="EZ331" s="501"/>
      <c r="FA331" s="501"/>
      <c r="FB331" s="501"/>
      <c r="FC331" s="501"/>
      <c r="FD331" s="501"/>
      <c r="FE331" s="501"/>
      <c r="FF331" s="501"/>
      <c r="FG331" s="501"/>
      <c r="FH331" s="501"/>
      <c r="FI331" s="501"/>
    </row>
    <row r="332" spans="1:165" ht="25.9" customHeight="1" x14ac:dyDescent="0.35">
      <c r="A332" s="501"/>
      <c r="B332" s="501"/>
      <c r="C332" s="279"/>
      <c r="D332" s="543"/>
      <c r="E332" s="503"/>
      <c r="F332" s="501"/>
      <c r="G332" s="501"/>
      <c r="H332" s="501"/>
      <c r="I332" s="503"/>
      <c r="J332" s="503"/>
      <c r="K332" s="503"/>
      <c r="L332" s="503"/>
      <c r="M332" s="503"/>
      <c r="N332" s="503"/>
      <c r="O332" s="501"/>
      <c r="P332" s="501"/>
      <c r="Q332" s="501"/>
      <c r="R332" s="501"/>
      <c r="S332" s="501"/>
      <c r="T332" s="504"/>
      <c r="U332" s="504"/>
      <c r="V332" s="501"/>
      <c r="W332" s="501"/>
      <c r="X332" s="501"/>
      <c r="Y332" s="501"/>
      <c r="Z332" s="501"/>
      <c r="AA332" s="501"/>
      <c r="AB332" s="501"/>
      <c r="AC332" s="501"/>
      <c r="AD332" s="501"/>
      <c r="AE332" s="501"/>
      <c r="AF332" s="501"/>
      <c r="AG332" s="501"/>
      <c r="AH332" s="501"/>
      <c r="AI332" s="501"/>
      <c r="AJ332" s="501"/>
      <c r="AK332" s="501"/>
      <c r="AL332" s="501"/>
      <c r="AM332" s="501"/>
      <c r="AN332" s="501"/>
      <c r="AO332" s="501"/>
      <c r="AP332" s="501"/>
      <c r="AQ332" s="501"/>
      <c r="AR332" s="501"/>
      <c r="AS332" s="501"/>
      <c r="AT332" s="501"/>
      <c r="AU332" s="501"/>
      <c r="AV332" s="501"/>
      <c r="AW332" s="501"/>
      <c r="AX332" s="501"/>
      <c r="AY332" s="501"/>
      <c r="AZ332" s="501"/>
      <c r="BA332" s="501"/>
      <c r="BB332" s="501"/>
      <c r="BC332" s="501"/>
      <c r="BD332" s="501"/>
      <c r="BE332" s="501"/>
      <c r="BF332" s="501"/>
      <c r="BG332" s="501"/>
      <c r="BH332" s="501"/>
      <c r="BI332" s="501"/>
      <c r="BJ332" s="501"/>
      <c r="BK332" s="501"/>
      <c r="BL332" s="501"/>
      <c r="BM332" s="501"/>
      <c r="BN332" s="501"/>
      <c r="BO332" s="501"/>
      <c r="BP332" s="501"/>
      <c r="BQ332" s="501"/>
      <c r="BR332" s="501"/>
      <c r="BS332" s="501"/>
      <c r="BT332" s="501"/>
      <c r="BU332" s="501"/>
      <c r="BV332" s="501"/>
      <c r="BW332" s="501"/>
      <c r="BX332" s="501"/>
      <c r="BY332" s="501"/>
      <c r="BZ332" s="501"/>
      <c r="CA332" s="501"/>
      <c r="CB332" s="501"/>
      <c r="CC332" s="501"/>
      <c r="CD332" s="501"/>
      <c r="CE332" s="501"/>
      <c r="CF332" s="501"/>
      <c r="CG332" s="501"/>
      <c r="CH332" s="501"/>
      <c r="CI332" s="501"/>
      <c r="CJ332" s="501"/>
      <c r="CK332" s="501"/>
      <c r="CL332" s="501"/>
      <c r="CM332" s="501"/>
      <c r="CN332" s="501"/>
      <c r="CO332" s="501"/>
      <c r="CP332" s="501"/>
      <c r="CQ332" s="501"/>
      <c r="CR332" s="501"/>
      <c r="CS332" s="501"/>
      <c r="CT332" s="501"/>
      <c r="CU332" s="501"/>
      <c r="CV332" s="501"/>
      <c r="CW332" s="501"/>
      <c r="CX332" s="501"/>
      <c r="CY332" s="501"/>
      <c r="CZ332" s="501"/>
      <c r="DA332" s="501"/>
      <c r="DB332" s="501"/>
      <c r="DC332" s="501"/>
      <c r="DD332" s="501"/>
      <c r="DE332" s="501"/>
      <c r="DF332" s="501"/>
      <c r="DG332" s="501"/>
      <c r="DH332" s="501"/>
      <c r="DI332" s="501"/>
      <c r="DJ332" s="501"/>
      <c r="DK332" s="501"/>
      <c r="DL332" s="501"/>
      <c r="DM332" s="501"/>
      <c r="DN332" s="501"/>
      <c r="DO332" s="501"/>
      <c r="DP332" s="501"/>
      <c r="DQ332" s="501"/>
      <c r="DR332" s="501"/>
      <c r="DS332" s="501"/>
      <c r="DT332" s="501"/>
      <c r="DU332" s="501"/>
      <c r="DV332" s="501"/>
      <c r="DW332" s="501"/>
      <c r="DX332" s="501"/>
      <c r="DY332" s="501"/>
      <c r="DZ332" s="501"/>
      <c r="EA332" s="501"/>
      <c r="EB332" s="501"/>
      <c r="EC332" s="501"/>
      <c r="ED332" s="501"/>
      <c r="EE332" s="501"/>
      <c r="EF332" s="501"/>
      <c r="EG332" s="501"/>
      <c r="EH332" s="501"/>
      <c r="EI332" s="501"/>
      <c r="EJ332" s="501"/>
      <c r="EK332" s="501"/>
      <c r="EL332" s="501"/>
      <c r="EM332" s="501"/>
      <c r="EN332" s="501"/>
      <c r="EO332" s="501"/>
      <c r="EP332" s="501"/>
      <c r="EQ332" s="501"/>
      <c r="ER332" s="501"/>
      <c r="ES332" s="501"/>
      <c r="ET332" s="501"/>
      <c r="EU332" s="501"/>
      <c r="EV332" s="501"/>
      <c r="EW332" s="501"/>
      <c r="EX332" s="501"/>
      <c r="EY332" s="501"/>
      <c r="EZ332" s="501"/>
      <c r="FA332" s="501"/>
      <c r="FB332" s="501"/>
      <c r="FC332" s="501"/>
      <c r="FD332" s="501"/>
      <c r="FE332" s="501"/>
      <c r="FF332" s="501"/>
      <c r="FG332" s="501"/>
      <c r="FH332" s="501"/>
      <c r="FI332" s="501"/>
    </row>
    <row r="333" spans="1:165" ht="25.9" customHeight="1" x14ac:dyDescent="0.35">
      <c r="A333" s="501"/>
      <c r="B333" s="501"/>
      <c r="C333" s="279"/>
      <c r="D333" s="543"/>
      <c r="E333" s="503"/>
      <c r="F333" s="501"/>
      <c r="G333" s="501"/>
      <c r="H333" s="501"/>
      <c r="I333" s="503"/>
      <c r="J333" s="503"/>
      <c r="K333" s="503"/>
      <c r="L333" s="503"/>
      <c r="M333" s="503"/>
      <c r="N333" s="503"/>
      <c r="O333" s="501"/>
      <c r="P333" s="501"/>
      <c r="Q333" s="501"/>
      <c r="R333" s="501"/>
      <c r="S333" s="501"/>
      <c r="T333" s="504"/>
      <c r="U333" s="504"/>
      <c r="V333" s="501"/>
      <c r="W333" s="501"/>
      <c r="X333" s="501"/>
      <c r="Y333" s="501"/>
      <c r="Z333" s="501"/>
      <c r="AA333" s="501"/>
      <c r="AB333" s="501"/>
      <c r="AC333" s="501"/>
      <c r="AD333" s="501"/>
      <c r="AE333" s="501"/>
      <c r="AF333" s="501"/>
      <c r="AG333" s="501"/>
      <c r="AH333" s="501"/>
      <c r="AI333" s="501"/>
      <c r="AJ333" s="501"/>
      <c r="AK333" s="501"/>
      <c r="AL333" s="501"/>
      <c r="AM333" s="501"/>
      <c r="AN333" s="501"/>
      <c r="AO333" s="501"/>
      <c r="AP333" s="501"/>
      <c r="AQ333" s="501"/>
      <c r="AR333" s="501"/>
      <c r="AS333" s="501"/>
      <c r="AT333" s="501"/>
      <c r="AU333" s="501"/>
      <c r="AV333" s="501"/>
      <c r="AW333" s="501"/>
      <c r="AX333" s="501"/>
      <c r="AY333" s="501"/>
      <c r="AZ333" s="501"/>
      <c r="BA333" s="501"/>
      <c r="BB333" s="501"/>
      <c r="BC333" s="501"/>
      <c r="BD333" s="501"/>
      <c r="BE333" s="501"/>
      <c r="BF333" s="501"/>
      <c r="BG333" s="501"/>
      <c r="BH333" s="501"/>
      <c r="BI333" s="501"/>
      <c r="BJ333" s="501"/>
      <c r="BK333" s="501"/>
      <c r="BL333" s="501"/>
      <c r="BM333" s="501"/>
      <c r="BN333" s="501"/>
      <c r="BO333" s="501"/>
      <c r="BP333" s="501"/>
      <c r="BQ333" s="501"/>
      <c r="BR333" s="501"/>
      <c r="BS333" s="501"/>
      <c r="BT333" s="501"/>
      <c r="BU333" s="501"/>
      <c r="BV333" s="501"/>
      <c r="BW333" s="501"/>
      <c r="BX333" s="501"/>
      <c r="BY333" s="501"/>
      <c r="BZ333" s="501"/>
      <c r="CA333" s="501"/>
      <c r="CB333" s="501"/>
      <c r="CC333" s="501"/>
      <c r="CD333" s="501"/>
      <c r="CE333" s="501"/>
      <c r="CF333" s="501"/>
      <c r="CG333" s="501"/>
      <c r="CH333" s="501"/>
      <c r="CI333" s="501"/>
      <c r="CJ333" s="501"/>
      <c r="CK333" s="501"/>
      <c r="CL333" s="501"/>
      <c r="CM333" s="501"/>
      <c r="CN333" s="501"/>
      <c r="CO333" s="501"/>
      <c r="CP333" s="501"/>
      <c r="CQ333" s="501"/>
      <c r="CR333" s="501"/>
      <c r="CS333" s="501"/>
      <c r="CT333" s="501"/>
      <c r="CU333" s="501"/>
      <c r="CV333" s="501"/>
      <c r="CW333" s="501"/>
      <c r="CX333" s="501"/>
      <c r="CY333" s="501"/>
      <c r="CZ333" s="501"/>
      <c r="DA333" s="501"/>
      <c r="DB333" s="501"/>
      <c r="DC333" s="501"/>
      <c r="DD333" s="501"/>
      <c r="DE333" s="501"/>
      <c r="DF333" s="501"/>
      <c r="DG333" s="501"/>
      <c r="DH333" s="501"/>
      <c r="DI333" s="501"/>
      <c r="DJ333" s="501"/>
      <c r="DK333" s="501"/>
      <c r="DL333" s="501"/>
      <c r="DM333" s="501"/>
      <c r="DN333" s="501"/>
      <c r="DO333" s="501"/>
      <c r="DP333" s="501"/>
      <c r="DQ333" s="501"/>
      <c r="DR333" s="501"/>
      <c r="DS333" s="501"/>
      <c r="DT333" s="501"/>
      <c r="DU333" s="501"/>
      <c r="DV333" s="501"/>
      <c r="DW333" s="501"/>
      <c r="DX333" s="501"/>
      <c r="DY333" s="501"/>
      <c r="DZ333" s="501"/>
      <c r="EA333" s="501"/>
      <c r="EB333" s="501"/>
      <c r="EC333" s="501"/>
      <c r="ED333" s="501"/>
      <c r="EE333" s="501"/>
      <c r="EF333" s="501"/>
      <c r="EG333" s="501"/>
      <c r="EH333" s="501"/>
      <c r="EI333" s="501"/>
      <c r="EJ333" s="501"/>
      <c r="EK333" s="501"/>
      <c r="EL333" s="501"/>
      <c r="EM333" s="501"/>
      <c r="EN333" s="501"/>
      <c r="EO333" s="501"/>
      <c r="EP333" s="501"/>
      <c r="EQ333" s="501"/>
      <c r="ER333" s="501"/>
      <c r="ES333" s="501"/>
      <c r="ET333" s="501"/>
      <c r="EU333" s="501"/>
      <c r="EV333" s="501"/>
      <c r="EW333" s="501"/>
      <c r="EX333" s="501"/>
      <c r="EY333" s="501"/>
      <c r="EZ333" s="501"/>
      <c r="FA333" s="501"/>
      <c r="FB333" s="501"/>
      <c r="FC333" s="501"/>
      <c r="FD333" s="501"/>
      <c r="FE333" s="501"/>
      <c r="FF333" s="501"/>
      <c r="FG333" s="501"/>
      <c r="FH333" s="501"/>
      <c r="FI333" s="501"/>
    </row>
    <row r="334" spans="1:165" ht="25.9" customHeight="1" x14ac:dyDescent="0.35">
      <c r="A334" s="501"/>
      <c r="B334" s="501"/>
      <c r="C334" s="279"/>
      <c r="D334" s="543"/>
      <c r="E334" s="503"/>
      <c r="F334" s="501"/>
      <c r="G334" s="501"/>
      <c r="H334" s="501"/>
      <c r="I334" s="503"/>
      <c r="J334" s="503"/>
      <c r="K334" s="503"/>
      <c r="L334" s="503"/>
      <c r="M334" s="503"/>
      <c r="N334" s="503"/>
      <c r="O334" s="501"/>
      <c r="P334" s="501"/>
      <c r="Q334" s="501"/>
      <c r="R334" s="501"/>
      <c r="S334" s="501"/>
      <c r="T334" s="504"/>
      <c r="U334" s="504"/>
      <c r="V334" s="501"/>
      <c r="W334" s="501"/>
      <c r="X334" s="501"/>
      <c r="Y334" s="501"/>
      <c r="Z334" s="501"/>
      <c r="AA334" s="501"/>
      <c r="AB334" s="501"/>
      <c r="AC334" s="501"/>
      <c r="AD334" s="501"/>
      <c r="AE334" s="501"/>
      <c r="AF334" s="501"/>
      <c r="AG334" s="501"/>
      <c r="AH334" s="501"/>
      <c r="AI334" s="501"/>
      <c r="AJ334" s="501"/>
      <c r="AK334" s="501"/>
      <c r="AL334" s="501"/>
      <c r="AM334" s="501"/>
      <c r="AN334" s="501"/>
      <c r="AO334" s="501"/>
      <c r="AP334" s="501"/>
      <c r="AQ334" s="501"/>
      <c r="AR334" s="501"/>
      <c r="AS334" s="501"/>
      <c r="AT334" s="501"/>
      <c r="AU334" s="501"/>
      <c r="AV334" s="501"/>
      <c r="AW334" s="501"/>
      <c r="AX334" s="501"/>
      <c r="AY334" s="501"/>
      <c r="AZ334" s="501"/>
      <c r="BA334" s="501"/>
      <c r="BB334" s="501"/>
      <c r="BC334" s="501"/>
      <c r="BD334" s="501"/>
      <c r="BE334" s="501"/>
      <c r="BF334" s="501"/>
      <c r="BG334" s="501"/>
      <c r="BH334" s="501"/>
      <c r="BI334" s="501"/>
      <c r="BJ334" s="501"/>
      <c r="BK334" s="501"/>
      <c r="BL334" s="501"/>
      <c r="BM334" s="501"/>
      <c r="BN334" s="501"/>
      <c r="BO334" s="501"/>
      <c r="BP334" s="501"/>
      <c r="BQ334" s="501"/>
      <c r="BR334" s="501"/>
      <c r="BS334" s="501"/>
      <c r="BT334" s="501"/>
      <c r="BU334" s="501"/>
      <c r="BV334" s="501"/>
      <c r="BW334" s="501"/>
      <c r="BX334" s="501"/>
      <c r="BY334" s="501"/>
      <c r="BZ334" s="501"/>
      <c r="CA334" s="501"/>
      <c r="CB334" s="501"/>
      <c r="CC334" s="501"/>
      <c r="CD334" s="501"/>
      <c r="CE334" s="501"/>
      <c r="CF334" s="501"/>
      <c r="CG334" s="501"/>
      <c r="CH334" s="501"/>
      <c r="CI334" s="501"/>
      <c r="CJ334" s="501"/>
      <c r="CK334" s="501"/>
      <c r="CL334" s="501"/>
      <c r="CM334" s="501"/>
      <c r="CN334" s="501"/>
      <c r="CO334" s="501"/>
      <c r="CP334" s="501"/>
      <c r="CQ334" s="501"/>
      <c r="CR334" s="501"/>
      <c r="CS334" s="501"/>
      <c r="CT334" s="501"/>
      <c r="CU334" s="501"/>
      <c r="CV334" s="501"/>
      <c r="CW334" s="501"/>
      <c r="CX334" s="501"/>
      <c r="CY334" s="501"/>
      <c r="CZ334" s="501"/>
      <c r="DA334" s="501"/>
      <c r="DB334" s="501"/>
      <c r="DC334" s="501"/>
      <c r="DD334" s="501"/>
      <c r="DE334" s="501"/>
      <c r="DF334" s="501"/>
      <c r="DG334" s="501"/>
      <c r="DH334" s="501"/>
      <c r="DI334" s="501"/>
      <c r="DJ334" s="501"/>
      <c r="DK334" s="501"/>
      <c r="DL334" s="501"/>
      <c r="DM334" s="501"/>
      <c r="DN334" s="501"/>
      <c r="DO334" s="501"/>
      <c r="DP334" s="501"/>
      <c r="DQ334" s="501"/>
      <c r="DR334" s="501"/>
      <c r="DS334" s="501"/>
      <c r="DT334" s="501"/>
      <c r="DU334" s="501"/>
      <c r="DV334" s="501"/>
      <c r="DW334" s="501"/>
      <c r="DX334" s="501"/>
      <c r="DY334" s="501"/>
      <c r="DZ334" s="501"/>
      <c r="EA334" s="501"/>
      <c r="EB334" s="501"/>
      <c r="EC334" s="501"/>
      <c r="ED334" s="501"/>
      <c r="EE334" s="501"/>
      <c r="EF334" s="501"/>
      <c r="EG334" s="501"/>
      <c r="EH334" s="501"/>
      <c r="EI334" s="501"/>
      <c r="EJ334" s="501"/>
      <c r="EK334" s="501"/>
      <c r="EL334" s="501"/>
      <c r="EM334" s="501"/>
      <c r="EN334" s="501"/>
      <c r="EO334" s="501"/>
      <c r="EP334" s="501"/>
      <c r="EQ334" s="501"/>
      <c r="ER334" s="501"/>
      <c r="ES334" s="501"/>
      <c r="ET334" s="501"/>
      <c r="EU334" s="501"/>
      <c r="EV334" s="501"/>
      <c r="EW334" s="501"/>
      <c r="EX334" s="501"/>
      <c r="EY334" s="501"/>
      <c r="EZ334" s="501"/>
      <c r="FA334" s="501"/>
      <c r="FB334" s="501"/>
      <c r="FC334" s="501"/>
      <c r="FD334" s="501"/>
      <c r="FE334" s="501"/>
      <c r="FF334" s="501"/>
      <c r="FG334" s="501"/>
      <c r="FH334" s="501"/>
      <c r="FI334" s="501"/>
    </row>
    <row r="335" spans="1:165" ht="25.9" customHeight="1" x14ac:dyDescent="0.35">
      <c r="A335" s="501"/>
      <c r="B335" s="501"/>
      <c r="C335" s="279"/>
      <c r="D335" s="543"/>
      <c r="E335" s="503"/>
      <c r="F335" s="501"/>
      <c r="G335" s="501"/>
      <c r="H335" s="501"/>
      <c r="I335" s="503"/>
      <c r="J335" s="503"/>
      <c r="K335" s="503"/>
      <c r="L335" s="503"/>
      <c r="M335" s="503"/>
      <c r="N335" s="503"/>
      <c r="O335" s="501"/>
      <c r="P335" s="501"/>
      <c r="Q335" s="501"/>
      <c r="R335" s="501"/>
      <c r="S335" s="501"/>
      <c r="T335" s="504"/>
      <c r="U335" s="504"/>
      <c r="V335" s="501"/>
      <c r="W335" s="501"/>
      <c r="X335" s="501"/>
      <c r="Y335" s="501"/>
      <c r="Z335" s="501"/>
      <c r="AA335" s="501"/>
      <c r="AB335" s="501"/>
      <c r="AC335" s="501"/>
      <c r="AD335" s="501"/>
      <c r="AE335" s="501"/>
      <c r="AF335" s="501"/>
      <c r="AG335" s="501"/>
      <c r="AH335" s="501"/>
      <c r="AI335" s="501"/>
      <c r="AJ335" s="501"/>
      <c r="AK335" s="501"/>
      <c r="AL335" s="501"/>
      <c r="AM335" s="501"/>
      <c r="AN335" s="501"/>
      <c r="AO335" s="501"/>
      <c r="AP335" s="501"/>
      <c r="AQ335" s="501"/>
      <c r="AR335" s="501"/>
      <c r="AS335" s="501"/>
      <c r="AT335" s="501"/>
      <c r="AU335" s="501"/>
      <c r="AV335" s="501"/>
      <c r="AW335" s="501"/>
      <c r="AX335" s="501"/>
      <c r="AY335" s="501"/>
      <c r="AZ335" s="501"/>
      <c r="BA335" s="501"/>
      <c r="BB335" s="501"/>
      <c r="BC335" s="501"/>
      <c r="BD335" s="501"/>
      <c r="BE335" s="501"/>
      <c r="BF335" s="501"/>
      <c r="BG335" s="501"/>
      <c r="BH335" s="501"/>
      <c r="BI335" s="501"/>
      <c r="BJ335" s="501"/>
      <c r="BK335" s="501"/>
      <c r="BL335" s="501"/>
      <c r="BM335" s="501"/>
      <c r="BN335" s="501"/>
      <c r="BO335" s="501"/>
      <c r="BP335" s="501"/>
      <c r="BQ335" s="501"/>
      <c r="BR335" s="501"/>
      <c r="BS335" s="501"/>
      <c r="BT335" s="501"/>
      <c r="BU335" s="501"/>
      <c r="BV335" s="501"/>
      <c r="BW335" s="501"/>
      <c r="BX335" s="501"/>
      <c r="BY335" s="501"/>
      <c r="BZ335" s="501"/>
      <c r="CA335" s="501"/>
      <c r="CB335" s="501"/>
      <c r="CC335" s="501"/>
      <c r="CD335" s="501"/>
      <c r="CE335" s="501"/>
      <c r="CF335" s="501"/>
      <c r="CG335" s="501"/>
      <c r="CH335" s="501"/>
      <c r="CI335" s="501"/>
      <c r="CJ335" s="501"/>
      <c r="CK335" s="501"/>
      <c r="CL335" s="501"/>
      <c r="CM335" s="501"/>
      <c r="CN335" s="501"/>
      <c r="CO335" s="501"/>
      <c r="CP335" s="501"/>
      <c r="CQ335" s="501"/>
      <c r="CR335" s="501"/>
      <c r="CS335" s="501"/>
      <c r="CT335" s="501"/>
      <c r="CU335" s="501"/>
      <c r="CV335" s="501"/>
      <c r="CW335" s="501"/>
      <c r="CX335" s="501"/>
      <c r="CY335" s="501"/>
      <c r="CZ335" s="501"/>
      <c r="DA335" s="501"/>
      <c r="DB335" s="501"/>
      <c r="DC335" s="501"/>
      <c r="DD335" s="501"/>
      <c r="DE335" s="501"/>
      <c r="DF335" s="501"/>
      <c r="DG335" s="501"/>
      <c r="DH335" s="501"/>
      <c r="DI335" s="501"/>
      <c r="DJ335" s="501"/>
      <c r="DK335" s="501"/>
      <c r="DL335" s="501"/>
      <c r="DM335" s="501"/>
      <c r="DN335" s="501"/>
      <c r="DO335" s="501"/>
      <c r="DP335" s="501"/>
      <c r="DQ335" s="501"/>
      <c r="DR335" s="501"/>
      <c r="DS335" s="501"/>
      <c r="DT335" s="501"/>
      <c r="DU335" s="501"/>
      <c r="DV335" s="501"/>
      <c r="DW335" s="501"/>
      <c r="DX335" s="501"/>
      <c r="DY335" s="501"/>
      <c r="DZ335" s="501"/>
      <c r="EA335" s="501"/>
      <c r="EB335" s="501"/>
      <c r="EC335" s="501"/>
      <c r="ED335" s="501"/>
      <c r="EE335" s="501"/>
      <c r="EF335" s="501"/>
      <c r="EG335" s="501"/>
      <c r="EH335" s="501"/>
      <c r="EI335" s="501"/>
      <c r="EJ335" s="501"/>
      <c r="EK335" s="501"/>
      <c r="EL335" s="501"/>
      <c r="EM335" s="501"/>
      <c r="EN335" s="501"/>
      <c r="EO335" s="501"/>
      <c r="EP335" s="501"/>
      <c r="EQ335" s="501"/>
      <c r="ER335" s="501"/>
      <c r="ES335" s="501"/>
      <c r="ET335" s="501"/>
      <c r="EU335" s="501"/>
      <c r="EV335" s="501"/>
      <c r="EW335" s="501"/>
      <c r="EX335" s="501"/>
      <c r="EY335" s="501"/>
      <c r="EZ335" s="501"/>
      <c r="FA335" s="501"/>
      <c r="FB335" s="501"/>
      <c r="FC335" s="501"/>
      <c r="FD335" s="501"/>
      <c r="FE335" s="501"/>
      <c r="FF335" s="501"/>
      <c r="FG335" s="501"/>
      <c r="FH335" s="501"/>
      <c r="FI335" s="501"/>
    </row>
    <row r="336" spans="1:165" ht="25.9" customHeight="1" x14ac:dyDescent="0.35">
      <c r="A336" s="501"/>
      <c r="B336" s="501"/>
      <c r="C336" s="279"/>
      <c r="D336" s="543"/>
      <c r="E336" s="503"/>
      <c r="F336" s="501"/>
      <c r="G336" s="501"/>
      <c r="H336" s="501"/>
      <c r="I336" s="503"/>
      <c r="J336" s="503"/>
      <c r="K336" s="503"/>
      <c r="L336" s="503"/>
      <c r="M336" s="503"/>
      <c r="N336" s="503"/>
      <c r="O336" s="501"/>
      <c r="P336" s="501"/>
      <c r="Q336" s="501"/>
      <c r="R336" s="501"/>
      <c r="S336" s="501"/>
      <c r="T336" s="504"/>
      <c r="U336" s="504"/>
      <c r="V336" s="501"/>
      <c r="W336" s="501"/>
      <c r="X336" s="501"/>
      <c r="Y336" s="501"/>
      <c r="Z336" s="501"/>
      <c r="AA336" s="501"/>
      <c r="AB336" s="501"/>
      <c r="AC336" s="501"/>
      <c r="AD336" s="501"/>
      <c r="AE336" s="501"/>
      <c r="AF336" s="501"/>
      <c r="AG336" s="501"/>
      <c r="AH336" s="501"/>
      <c r="AI336" s="501"/>
      <c r="AJ336" s="501"/>
      <c r="AK336" s="501"/>
      <c r="AL336" s="501"/>
      <c r="AM336" s="501"/>
      <c r="AN336" s="501"/>
      <c r="AO336" s="501"/>
      <c r="AP336" s="501"/>
      <c r="AQ336" s="501"/>
      <c r="AR336" s="501"/>
      <c r="AS336" s="501"/>
      <c r="AT336" s="501"/>
      <c r="AU336" s="501"/>
      <c r="AV336" s="501"/>
      <c r="AW336" s="501"/>
      <c r="AX336" s="501"/>
      <c r="AY336" s="501"/>
      <c r="AZ336" s="501"/>
      <c r="BA336" s="501"/>
      <c r="BB336" s="501"/>
      <c r="BC336" s="501"/>
      <c r="BD336" s="501"/>
      <c r="BE336" s="501"/>
      <c r="BF336" s="501"/>
      <c r="BG336" s="501"/>
      <c r="BH336" s="501"/>
      <c r="BI336" s="501"/>
      <c r="BJ336" s="501"/>
      <c r="BK336" s="501"/>
      <c r="BL336" s="501"/>
      <c r="BM336" s="501"/>
      <c r="BN336" s="501"/>
      <c r="BO336" s="501"/>
      <c r="BP336" s="501"/>
      <c r="BQ336" s="501"/>
      <c r="BR336" s="501"/>
      <c r="BS336" s="501"/>
      <c r="BT336" s="501"/>
      <c r="BU336" s="501"/>
      <c r="BV336" s="501"/>
      <c r="BW336" s="501"/>
      <c r="BX336" s="501"/>
      <c r="BY336" s="501"/>
      <c r="BZ336" s="501"/>
      <c r="CA336" s="501"/>
      <c r="CB336" s="501"/>
      <c r="CC336" s="501"/>
      <c r="CD336" s="501"/>
      <c r="CE336" s="501"/>
      <c r="CF336" s="501"/>
      <c r="CG336" s="501"/>
      <c r="CH336" s="501"/>
      <c r="CI336" s="501"/>
      <c r="CJ336" s="501"/>
      <c r="CK336" s="501"/>
      <c r="CL336" s="501"/>
      <c r="CM336" s="501"/>
      <c r="CN336" s="501"/>
      <c r="CO336" s="501"/>
      <c r="CP336" s="501"/>
      <c r="CQ336" s="501"/>
      <c r="CR336" s="501"/>
      <c r="CS336" s="501"/>
      <c r="CT336" s="501"/>
      <c r="CU336" s="501"/>
      <c r="CV336" s="501"/>
      <c r="CW336" s="501"/>
      <c r="CX336" s="501"/>
      <c r="CY336" s="501"/>
      <c r="CZ336" s="501"/>
      <c r="DA336" s="501"/>
      <c r="DB336" s="501"/>
      <c r="DC336" s="501"/>
      <c r="DD336" s="501"/>
      <c r="DE336" s="501"/>
      <c r="DF336" s="501"/>
      <c r="DG336" s="501"/>
      <c r="DH336" s="501"/>
      <c r="DI336" s="501"/>
      <c r="DJ336" s="501"/>
      <c r="DK336" s="501"/>
      <c r="DL336" s="501"/>
      <c r="DM336" s="501"/>
      <c r="DN336" s="501"/>
      <c r="DO336" s="501"/>
      <c r="DP336" s="501"/>
      <c r="DQ336" s="501"/>
      <c r="DR336" s="501"/>
      <c r="DS336" s="501"/>
      <c r="DT336" s="501"/>
      <c r="DU336" s="501"/>
      <c r="DV336" s="501"/>
      <c r="DW336" s="501"/>
      <c r="DX336" s="501"/>
      <c r="DY336" s="501"/>
      <c r="DZ336" s="501"/>
      <c r="EA336" s="501"/>
      <c r="EB336" s="501"/>
      <c r="EC336" s="501"/>
      <c r="ED336" s="501"/>
      <c r="EE336" s="501"/>
      <c r="EF336" s="501"/>
      <c r="EG336" s="501"/>
      <c r="EH336" s="501"/>
      <c r="EI336" s="501"/>
      <c r="EJ336" s="501"/>
      <c r="EK336" s="501"/>
      <c r="EL336" s="501"/>
      <c r="EM336" s="501"/>
      <c r="EN336" s="501"/>
      <c r="EO336" s="501"/>
      <c r="EP336" s="501"/>
      <c r="EQ336" s="501"/>
      <c r="ER336" s="501"/>
      <c r="ES336" s="501"/>
      <c r="ET336" s="501"/>
      <c r="EU336" s="501"/>
      <c r="EV336" s="501"/>
      <c r="EW336" s="501"/>
      <c r="EX336" s="501"/>
      <c r="EY336" s="501"/>
      <c r="EZ336" s="501"/>
      <c r="FA336" s="501"/>
      <c r="FB336" s="501"/>
      <c r="FC336" s="501"/>
      <c r="FD336" s="501"/>
      <c r="FE336" s="501"/>
      <c r="FF336" s="501"/>
      <c r="FG336" s="501"/>
      <c r="FH336" s="501"/>
      <c r="FI336" s="501"/>
    </row>
    <row r="337" spans="1:165" ht="25.9" customHeight="1" x14ac:dyDescent="0.35">
      <c r="A337" s="501"/>
      <c r="B337" s="501"/>
      <c r="C337" s="279"/>
      <c r="D337" s="543"/>
      <c r="E337" s="503"/>
      <c r="F337" s="501"/>
      <c r="G337" s="501"/>
      <c r="H337" s="501"/>
      <c r="I337" s="503"/>
      <c r="J337" s="503"/>
      <c r="K337" s="503"/>
      <c r="L337" s="503"/>
      <c r="M337" s="503"/>
      <c r="N337" s="503"/>
      <c r="O337" s="501"/>
      <c r="P337" s="501"/>
      <c r="Q337" s="501"/>
      <c r="R337" s="501"/>
      <c r="S337" s="501"/>
      <c r="T337" s="504"/>
      <c r="U337" s="504"/>
      <c r="V337" s="501"/>
      <c r="W337" s="501"/>
      <c r="X337" s="501"/>
      <c r="Y337" s="501"/>
      <c r="Z337" s="501"/>
      <c r="AA337" s="501"/>
      <c r="AB337" s="501"/>
      <c r="AC337" s="501"/>
      <c r="AD337" s="501"/>
      <c r="AE337" s="501"/>
      <c r="AF337" s="501"/>
      <c r="AG337" s="501"/>
      <c r="AH337" s="501"/>
      <c r="AI337" s="501"/>
      <c r="AJ337" s="501"/>
      <c r="AK337" s="501"/>
      <c r="AL337" s="501"/>
      <c r="AM337" s="501"/>
      <c r="AN337" s="501"/>
      <c r="AO337" s="501"/>
      <c r="AP337" s="501"/>
      <c r="AQ337" s="501"/>
      <c r="AR337" s="501"/>
      <c r="AS337" s="501"/>
      <c r="AT337" s="501"/>
      <c r="AU337" s="501"/>
      <c r="AV337" s="501"/>
      <c r="AW337" s="501"/>
      <c r="AX337" s="501"/>
      <c r="AY337" s="501"/>
      <c r="AZ337" s="501"/>
      <c r="BA337" s="501"/>
      <c r="BB337" s="501"/>
      <c r="BC337" s="501"/>
      <c r="BD337" s="501"/>
      <c r="BE337" s="501"/>
      <c r="BF337" s="501"/>
      <c r="BG337" s="501"/>
      <c r="BH337" s="501"/>
      <c r="BI337" s="501"/>
      <c r="BJ337" s="501"/>
      <c r="BK337" s="501"/>
      <c r="BL337" s="501"/>
      <c r="BM337" s="501"/>
      <c r="BN337" s="501"/>
      <c r="BO337" s="501"/>
      <c r="BP337" s="501"/>
      <c r="BQ337" s="501"/>
      <c r="BR337" s="501"/>
      <c r="BS337" s="501"/>
      <c r="BT337" s="501"/>
      <c r="BU337" s="501"/>
      <c r="BV337" s="501"/>
      <c r="BW337" s="501"/>
      <c r="BX337" s="501"/>
      <c r="BY337" s="501"/>
      <c r="BZ337" s="501"/>
      <c r="CA337" s="501"/>
      <c r="CB337" s="501"/>
      <c r="CC337" s="501"/>
      <c r="CD337" s="501"/>
      <c r="CE337" s="501"/>
      <c r="CF337" s="501"/>
      <c r="CG337" s="501"/>
      <c r="CH337" s="501"/>
      <c r="CI337" s="501"/>
      <c r="CJ337" s="501"/>
      <c r="CK337" s="501"/>
      <c r="CL337" s="501"/>
      <c r="CM337" s="501"/>
      <c r="CN337" s="501"/>
      <c r="CO337" s="501"/>
      <c r="CP337" s="501"/>
      <c r="CQ337" s="501"/>
      <c r="CR337" s="501"/>
      <c r="CS337" s="501"/>
      <c r="CT337" s="501"/>
      <c r="CU337" s="501"/>
      <c r="CV337" s="501"/>
      <c r="CW337" s="501"/>
      <c r="CX337" s="501"/>
      <c r="CY337" s="501"/>
      <c r="CZ337" s="501"/>
      <c r="DA337" s="501"/>
      <c r="DB337" s="501"/>
      <c r="DC337" s="501"/>
      <c r="DD337" s="501"/>
      <c r="DE337" s="501"/>
      <c r="DF337" s="501"/>
      <c r="DG337" s="501"/>
      <c r="DH337" s="501"/>
      <c r="DI337" s="501"/>
      <c r="DJ337" s="501"/>
      <c r="DK337" s="501"/>
      <c r="DL337" s="501"/>
      <c r="DM337" s="501"/>
      <c r="DN337" s="501"/>
      <c r="DO337" s="501"/>
      <c r="DP337" s="501"/>
      <c r="DQ337" s="501"/>
      <c r="DR337" s="501"/>
      <c r="DS337" s="501"/>
      <c r="DT337" s="501"/>
      <c r="DU337" s="501"/>
      <c r="DV337" s="501"/>
      <c r="DW337" s="501"/>
      <c r="DX337" s="501"/>
      <c r="DY337" s="501"/>
      <c r="DZ337" s="501"/>
      <c r="EA337" s="501"/>
      <c r="EB337" s="501"/>
      <c r="EC337" s="501"/>
      <c r="ED337" s="501"/>
      <c r="EE337" s="501"/>
      <c r="EF337" s="501"/>
      <c r="EG337" s="501"/>
      <c r="EH337" s="501"/>
      <c r="EI337" s="501"/>
      <c r="EJ337" s="501"/>
      <c r="EK337" s="501"/>
      <c r="EL337" s="501"/>
      <c r="EM337" s="501"/>
      <c r="EN337" s="501"/>
      <c r="EO337" s="501"/>
      <c r="EP337" s="501"/>
      <c r="EQ337" s="501"/>
      <c r="ER337" s="501"/>
      <c r="ES337" s="501"/>
      <c r="ET337" s="501"/>
      <c r="EU337" s="501"/>
      <c r="EV337" s="501"/>
      <c r="EW337" s="501"/>
      <c r="EX337" s="501"/>
      <c r="EY337" s="501"/>
      <c r="EZ337" s="501"/>
      <c r="FA337" s="501"/>
      <c r="FB337" s="501"/>
      <c r="FC337" s="501"/>
      <c r="FD337" s="501"/>
      <c r="FE337" s="501"/>
      <c r="FF337" s="501"/>
      <c r="FG337" s="501"/>
      <c r="FH337" s="501"/>
      <c r="FI337" s="501"/>
    </row>
    <row r="338" spans="1:165" ht="25.9" customHeight="1" x14ac:dyDescent="0.35">
      <c r="A338" s="501"/>
      <c r="B338" s="501"/>
      <c r="C338" s="279"/>
      <c r="D338" s="543"/>
      <c r="E338" s="503"/>
      <c r="F338" s="501"/>
      <c r="G338" s="501"/>
      <c r="H338" s="501"/>
      <c r="I338" s="503"/>
      <c r="J338" s="503"/>
      <c r="K338" s="503"/>
      <c r="L338" s="503"/>
      <c r="M338" s="503"/>
      <c r="N338" s="503"/>
      <c r="O338" s="501"/>
      <c r="P338" s="501"/>
      <c r="Q338" s="501"/>
      <c r="R338" s="501"/>
      <c r="S338" s="501"/>
      <c r="T338" s="504"/>
      <c r="U338" s="504"/>
      <c r="V338" s="501"/>
      <c r="W338" s="501"/>
      <c r="X338" s="501"/>
      <c r="Y338" s="501"/>
      <c r="Z338" s="501"/>
      <c r="AA338" s="501"/>
      <c r="AB338" s="501"/>
      <c r="AC338" s="501"/>
      <c r="AD338" s="501"/>
      <c r="AE338" s="501"/>
      <c r="AF338" s="501"/>
      <c r="AG338" s="501"/>
      <c r="AH338" s="501"/>
      <c r="AI338" s="501"/>
      <c r="AJ338" s="501"/>
      <c r="AK338" s="501"/>
      <c r="AL338" s="501"/>
      <c r="AM338" s="501"/>
      <c r="AN338" s="501"/>
      <c r="AO338" s="501"/>
      <c r="AP338" s="501"/>
      <c r="AQ338" s="501"/>
      <c r="AR338" s="501"/>
      <c r="AS338" s="501"/>
      <c r="AT338" s="501"/>
      <c r="AU338" s="501"/>
      <c r="AV338" s="501"/>
      <c r="AW338" s="501"/>
      <c r="AX338" s="501"/>
      <c r="AY338" s="501"/>
      <c r="AZ338" s="501"/>
      <c r="BA338" s="501"/>
      <c r="BB338" s="501"/>
      <c r="BC338" s="501"/>
      <c r="BD338" s="501"/>
      <c r="BE338" s="501"/>
      <c r="BF338" s="501"/>
      <c r="BG338" s="501"/>
      <c r="BH338" s="501"/>
      <c r="BI338" s="501"/>
      <c r="BJ338" s="501"/>
      <c r="BK338" s="501"/>
      <c r="BL338" s="501"/>
      <c r="BM338" s="501"/>
      <c r="BN338" s="501"/>
      <c r="BO338" s="501"/>
      <c r="BP338" s="501"/>
      <c r="BQ338" s="501"/>
      <c r="BR338" s="501"/>
      <c r="BS338" s="501"/>
      <c r="BT338" s="501"/>
      <c r="BU338" s="501"/>
      <c r="BV338" s="501"/>
      <c r="BW338" s="501"/>
      <c r="BX338" s="501"/>
      <c r="BY338" s="501"/>
      <c r="BZ338" s="501"/>
      <c r="CA338" s="501"/>
      <c r="CB338" s="501"/>
      <c r="CC338" s="501"/>
      <c r="CD338" s="501"/>
      <c r="CE338" s="501"/>
      <c r="CF338" s="501"/>
      <c r="CG338" s="501"/>
      <c r="CH338" s="501"/>
      <c r="CI338" s="501"/>
      <c r="CJ338" s="501"/>
      <c r="CK338" s="501"/>
      <c r="CL338" s="501"/>
      <c r="CM338" s="501"/>
      <c r="CN338" s="501"/>
      <c r="CO338" s="501"/>
      <c r="CP338" s="501"/>
      <c r="CQ338" s="501"/>
      <c r="CR338" s="501"/>
      <c r="CS338" s="501"/>
      <c r="CT338" s="501"/>
      <c r="CU338" s="501"/>
      <c r="CV338" s="501"/>
      <c r="CW338" s="501"/>
      <c r="CX338" s="501"/>
      <c r="CY338" s="501"/>
      <c r="CZ338" s="501"/>
      <c r="DA338" s="501"/>
      <c r="DB338" s="501"/>
      <c r="DC338" s="501"/>
      <c r="DD338" s="501"/>
      <c r="DE338" s="501"/>
      <c r="DF338" s="501"/>
      <c r="DG338" s="501"/>
      <c r="DH338" s="501"/>
      <c r="DI338" s="501"/>
      <c r="DJ338" s="501"/>
      <c r="DK338" s="501"/>
      <c r="DL338" s="501"/>
      <c r="DM338" s="501"/>
      <c r="DN338" s="501"/>
      <c r="DO338" s="501"/>
      <c r="DP338" s="501"/>
      <c r="DQ338" s="501"/>
      <c r="DR338" s="501"/>
      <c r="DS338" s="501"/>
      <c r="DT338" s="501"/>
      <c r="DU338" s="501"/>
      <c r="DV338" s="501"/>
      <c r="DW338" s="501"/>
      <c r="DX338" s="501"/>
      <c r="DY338" s="501"/>
      <c r="DZ338" s="501"/>
      <c r="EA338" s="501"/>
      <c r="EB338" s="501"/>
      <c r="EC338" s="501"/>
      <c r="ED338" s="501"/>
      <c r="EE338" s="501"/>
      <c r="EF338" s="501"/>
      <c r="EG338" s="501"/>
      <c r="EH338" s="501"/>
      <c r="EI338" s="501"/>
      <c r="EJ338" s="501"/>
      <c r="EK338" s="501"/>
      <c r="EL338" s="501"/>
      <c r="EM338" s="501"/>
      <c r="EN338" s="501"/>
      <c r="EO338" s="501"/>
      <c r="EP338" s="501"/>
      <c r="EQ338" s="501"/>
      <c r="ER338" s="501"/>
      <c r="ES338" s="501"/>
      <c r="ET338" s="501"/>
      <c r="EU338" s="501"/>
      <c r="EV338" s="501"/>
      <c r="EW338" s="501"/>
      <c r="EX338" s="501"/>
      <c r="EY338" s="501"/>
      <c r="EZ338" s="501"/>
      <c r="FA338" s="501"/>
      <c r="FB338" s="501"/>
      <c r="FC338" s="501"/>
      <c r="FD338" s="501"/>
      <c r="FE338" s="501"/>
      <c r="FF338" s="501"/>
      <c r="FG338" s="501"/>
      <c r="FH338" s="501"/>
      <c r="FI338" s="501"/>
    </row>
    <row r="339" spans="1:165" ht="25.9" customHeight="1" x14ac:dyDescent="0.35">
      <c r="A339" s="501"/>
      <c r="B339" s="501"/>
      <c r="C339" s="279"/>
      <c r="D339" s="543"/>
      <c r="E339" s="503"/>
      <c r="F339" s="501"/>
      <c r="G339" s="501"/>
      <c r="H339" s="501"/>
      <c r="I339" s="503"/>
      <c r="J339" s="503"/>
      <c r="K339" s="503"/>
      <c r="L339" s="503"/>
      <c r="M339" s="503"/>
      <c r="N339" s="503"/>
      <c r="O339" s="501"/>
      <c r="P339" s="501"/>
      <c r="Q339" s="501"/>
      <c r="R339" s="501"/>
      <c r="S339" s="501"/>
      <c r="T339" s="504"/>
      <c r="U339" s="504"/>
      <c r="V339" s="501"/>
      <c r="W339" s="501"/>
      <c r="X339" s="501"/>
      <c r="Y339" s="501"/>
      <c r="Z339" s="501"/>
      <c r="AA339" s="501"/>
      <c r="AB339" s="501"/>
      <c r="AC339" s="501"/>
      <c r="AD339" s="501"/>
      <c r="AE339" s="501"/>
      <c r="AF339" s="501"/>
      <c r="AG339" s="501"/>
      <c r="AH339" s="501"/>
      <c r="AI339" s="501"/>
      <c r="AJ339" s="501"/>
      <c r="AK339" s="501"/>
      <c r="AL339" s="501"/>
      <c r="AM339" s="501"/>
      <c r="AN339" s="501"/>
      <c r="AO339" s="501"/>
      <c r="AP339" s="501"/>
      <c r="AQ339" s="501"/>
      <c r="AR339" s="501"/>
      <c r="AS339" s="501"/>
      <c r="AT339" s="501"/>
      <c r="AU339" s="501"/>
      <c r="AV339" s="501"/>
      <c r="AW339" s="501"/>
      <c r="AX339" s="501"/>
      <c r="AY339" s="501"/>
      <c r="AZ339" s="501"/>
      <c r="BA339" s="501"/>
      <c r="BB339" s="501"/>
      <c r="BC339" s="501"/>
      <c r="BD339" s="501"/>
      <c r="BE339" s="501"/>
      <c r="BF339" s="501"/>
      <c r="BG339" s="501"/>
      <c r="BH339" s="501"/>
      <c r="BI339" s="501"/>
      <c r="BJ339" s="501"/>
      <c r="BK339" s="501"/>
      <c r="BL339" s="501"/>
      <c r="BM339" s="501"/>
      <c r="BN339" s="501"/>
      <c r="BO339" s="501"/>
      <c r="BP339" s="501"/>
      <c r="BQ339" s="501"/>
      <c r="BR339" s="501"/>
      <c r="BS339" s="501"/>
      <c r="BT339" s="501"/>
      <c r="BU339" s="501"/>
      <c r="BV339" s="501"/>
      <c r="BW339" s="501"/>
      <c r="BX339" s="501"/>
      <c r="BY339" s="501"/>
      <c r="BZ339" s="501"/>
      <c r="CA339" s="501"/>
      <c r="CB339" s="501"/>
      <c r="CC339" s="501"/>
      <c r="CD339" s="501"/>
      <c r="CE339" s="501"/>
      <c r="CF339" s="501"/>
      <c r="CG339" s="501"/>
      <c r="CH339" s="501"/>
      <c r="CI339" s="501"/>
      <c r="CJ339" s="501"/>
      <c r="CK339" s="501"/>
      <c r="CL339" s="501"/>
      <c r="CM339" s="501"/>
      <c r="CN339" s="501"/>
      <c r="CO339" s="501"/>
      <c r="CP339" s="501"/>
      <c r="CQ339" s="501"/>
      <c r="CR339" s="501"/>
      <c r="CS339" s="501"/>
      <c r="CT339" s="501"/>
      <c r="CU339" s="501"/>
      <c r="CV339" s="501"/>
      <c r="CW339" s="501"/>
      <c r="CX339" s="501"/>
      <c r="CY339" s="501"/>
      <c r="CZ339" s="501"/>
      <c r="DA339" s="501"/>
      <c r="DB339" s="501"/>
      <c r="DC339" s="501"/>
      <c r="DD339" s="501"/>
      <c r="DE339" s="501"/>
      <c r="DF339" s="501"/>
      <c r="DG339" s="501"/>
      <c r="DH339" s="501"/>
      <c r="DI339" s="501"/>
      <c r="DJ339" s="501"/>
      <c r="DK339" s="501"/>
      <c r="DL339" s="501"/>
      <c r="DM339" s="501"/>
      <c r="DN339" s="501"/>
      <c r="DO339" s="501"/>
      <c r="DP339" s="501"/>
      <c r="DQ339" s="501"/>
      <c r="DR339" s="501"/>
      <c r="DS339" s="501"/>
      <c r="DT339" s="501"/>
      <c r="DU339" s="501"/>
      <c r="DV339" s="501"/>
      <c r="DW339" s="501"/>
      <c r="DX339" s="501"/>
      <c r="DY339" s="501"/>
      <c r="DZ339" s="501"/>
      <c r="EA339" s="501"/>
      <c r="EB339" s="501"/>
      <c r="EC339" s="501"/>
      <c r="ED339" s="501"/>
      <c r="EE339" s="501"/>
      <c r="EF339" s="501"/>
      <c r="EG339" s="501"/>
      <c r="EH339" s="501"/>
      <c r="EI339" s="501"/>
      <c r="EJ339" s="501"/>
      <c r="EK339" s="501"/>
      <c r="EL339" s="501"/>
      <c r="EM339" s="501"/>
      <c r="EN339" s="501"/>
      <c r="EO339" s="501"/>
      <c r="EP339" s="501"/>
      <c r="EQ339" s="501"/>
      <c r="ER339" s="501"/>
      <c r="ES339" s="501"/>
      <c r="ET339" s="501"/>
      <c r="EU339" s="501"/>
      <c r="EV339" s="501"/>
      <c r="EW339" s="501"/>
      <c r="EX339" s="501"/>
      <c r="EY339" s="501"/>
      <c r="EZ339" s="501"/>
      <c r="FA339" s="501"/>
      <c r="FB339" s="501"/>
      <c r="FC339" s="501"/>
      <c r="FD339" s="501"/>
      <c r="FE339" s="501"/>
      <c r="FF339" s="501"/>
      <c r="FG339" s="501"/>
      <c r="FH339" s="501"/>
      <c r="FI339" s="501"/>
    </row>
    <row r="340" spans="1:165" ht="25.9" customHeight="1" x14ac:dyDescent="0.35">
      <c r="A340" s="501"/>
      <c r="B340" s="501"/>
      <c r="C340" s="279"/>
      <c r="D340" s="543"/>
      <c r="E340" s="503"/>
      <c r="F340" s="501"/>
      <c r="G340" s="501"/>
      <c r="H340" s="501"/>
      <c r="I340" s="503"/>
      <c r="J340" s="503"/>
      <c r="K340" s="503"/>
      <c r="L340" s="503"/>
      <c r="M340" s="503"/>
      <c r="N340" s="503"/>
      <c r="O340" s="501"/>
      <c r="P340" s="501"/>
      <c r="Q340" s="501"/>
      <c r="R340" s="501"/>
      <c r="S340" s="501"/>
      <c r="T340" s="504"/>
      <c r="U340" s="504"/>
      <c r="V340" s="501"/>
      <c r="W340" s="501"/>
      <c r="X340" s="501"/>
      <c r="Y340" s="501"/>
      <c r="Z340" s="501"/>
      <c r="AA340" s="501"/>
      <c r="AB340" s="501"/>
      <c r="AC340" s="501"/>
      <c r="AD340" s="501"/>
      <c r="AE340" s="501"/>
      <c r="AF340" s="501"/>
      <c r="AG340" s="501"/>
      <c r="AH340" s="501"/>
      <c r="AI340" s="501"/>
      <c r="AJ340" s="501"/>
      <c r="AK340" s="501"/>
      <c r="AL340" s="501"/>
      <c r="AM340" s="501"/>
      <c r="AN340" s="501"/>
      <c r="AO340" s="501"/>
      <c r="AP340" s="501"/>
      <c r="AQ340" s="501"/>
      <c r="AR340" s="501"/>
      <c r="AS340" s="501"/>
      <c r="AT340" s="501"/>
      <c r="AU340" s="501"/>
      <c r="AV340" s="501"/>
      <c r="AW340" s="501"/>
      <c r="AX340" s="501"/>
      <c r="AY340" s="501"/>
      <c r="AZ340" s="501"/>
      <c r="BA340" s="501"/>
      <c r="BB340" s="501"/>
      <c r="BC340" s="501"/>
      <c r="BD340" s="501"/>
      <c r="BE340" s="501"/>
      <c r="BF340" s="501"/>
      <c r="BG340" s="501"/>
      <c r="BH340" s="501"/>
      <c r="BI340" s="501"/>
      <c r="BJ340" s="501"/>
      <c r="BK340" s="501"/>
      <c r="BL340" s="501"/>
      <c r="BM340" s="501"/>
      <c r="BN340" s="501"/>
      <c r="BO340" s="501"/>
      <c r="BP340" s="501"/>
      <c r="BQ340" s="501"/>
      <c r="BR340" s="501"/>
      <c r="BS340" s="501"/>
      <c r="BT340" s="501"/>
      <c r="BU340" s="501"/>
      <c r="BV340" s="501"/>
      <c r="BW340" s="501"/>
      <c r="BX340" s="501"/>
      <c r="BY340" s="501"/>
      <c r="BZ340" s="501"/>
      <c r="CA340" s="501"/>
      <c r="CB340" s="501"/>
      <c r="CC340" s="501"/>
      <c r="CD340" s="501"/>
      <c r="CE340" s="501"/>
      <c r="CF340" s="501"/>
      <c r="CG340" s="501"/>
      <c r="CH340" s="501"/>
      <c r="CI340" s="501"/>
      <c r="CJ340" s="501"/>
      <c r="CK340" s="501"/>
      <c r="CL340" s="501"/>
      <c r="CM340" s="501"/>
      <c r="CN340" s="501"/>
      <c r="CO340" s="501"/>
      <c r="CP340" s="501"/>
      <c r="CQ340" s="501"/>
      <c r="CR340" s="501"/>
      <c r="CS340" s="501"/>
      <c r="CT340" s="501"/>
      <c r="CU340" s="501"/>
      <c r="CV340" s="501"/>
      <c r="CW340" s="501"/>
      <c r="CX340" s="501"/>
      <c r="CY340" s="501"/>
      <c r="CZ340" s="501"/>
      <c r="DA340" s="501"/>
      <c r="DB340" s="501"/>
      <c r="DC340" s="501"/>
      <c r="DD340" s="501"/>
      <c r="DE340" s="501"/>
      <c r="DF340" s="501"/>
      <c r="DG340" s="501"/>
      <c r="DH340" s="501"/>
      <c r="DI340" s="501"/>
      <c r="DJ340" s="501"/>
      <c r="DK340" s="501"/>
      <c r="DL340" s="501"/>
      <c r="DM340" s="501"/>
      <c r="DN340" s="501"/>
      <c r="DO340" s="501"/>
      <c r="DP340" s="501"/>
      <c r="DQ340" s="501"/>
      <c r="DR340" s="501"/>
      <c r="DS340" s="501"/>
      <c r="DT340" s="501"/>
      <c r="DU340" s="501"/>
      <c r="DV340" s="501"/>
      <c r="DW340" s="501"/>
      <c r="DX340" s="501"/>
      <c r="DY340" s="501"/>
      <c r="DZ340" s="501"/>
      <c r="EA340" s="501"/>
      <c r="EB340" s="501"/>
      <c r="EC340" s="501"/>
      <c r="ED340" s="501"/>
      <c r="EE340" s="501"/>
      <c r="EF340" s="501"/>
      <c r="EG340" s="501"/>
      <c r="EH340" s="501"/>
      <c r="EI340" s="501"/>
      <c r="EJ340" s="501"/>
      <c r="EK340" s="501"/>
      <c r="EL340" s="501"/>
      <c r="EM340" s="501"/>
      <c r="EN340" s="501"/>
      <c r="EO340" s="501"/>
      <c r="EP340" s="501"/>
      <c r="EQ340" s="501"/>
      <c r="ER340" s="501"/>
      <c r="ES340" s="501"/>
      <c r="ET340" s="501"/>
      <c r="EU340" s="501"/>
      <c r="EV340" s="501"/>
      <c r="EW340" s="501"/>
      <c r="EX340" s="501"/>
      <c r="EY340" s="501"/>
      <c r="EZ340" s="501"/>
      <c r="FA340" s="501"/>
      <c r="FB340" s="501"/>
      <c r="FC340" s="501"/>
      <c r="FD340" s="501"/>
      <c r="FE340" s="501"/>
      <c r="FF340" s="501"/>
      <c r="FG340" s="501"/>
      <c r="FH340" s="501"/>
      <c r="FI340" s="501"/>
    </row>
    <row r="341" spans="1:165" ht="25.9" customHeight="1" x14ac:dyDescent="0.35">
      <c r="A341" s="501"/>
      <c r="B341" s="501"/>
      <c r="C341" s="279"/>
      <c r="D341" s="543"/>
      <c r="E341" s="503"/>
      <c r="F341" s="501"/>
      <c r="G341" s="501"/>
      <c r="H341" s="501"/>
      <c r="I341" s="503"/>
      <c r="J341" s="503"/>
      <c r="K341" s="503"/>
      <c r="L341" s="503"/>
      <c r="M341" s="503"/>
      <c r="N341" s="503"/>
      <c r="O341" s="501"/>
      <c r="P341" s="501"/>
      <c r="Q341" s="501"/>
      <c r="R341" s="501"/>
      <c r="S341" s="501"/>
      <c r="T341" s="504"/>
      <c r="U341" s="504"/>
      <c r="V341" s="501"/>
      <c r="W341" s="501"/>
      <c r="X341" s="501"/>
      <c r="Y341" s="501"/>
      <c r="Z341" s="501"/>
      <c r="AA341" s="501"/>
      <c r="AB341" s="501"/>
      <c r="AC341" s="501"/>
      <c r="AD341" s="501"/>
      <c r="AE341" s="501"/>
      <c r="AF341" s="501"/>
      <c r="AG341" s="501"/>
      <c r="AH341" s="501"/>
      <c r="AI341" s="501"/>
      <c r="AJ341" s="501"/>
      <c r="AK341" s="501"/>
      <c r="AL341" s="501"/>
      <c r="AM341" s="501"/>
      <c r="AN341" s="501"/>
      <c r="AO341" s="501"/>
      <c r="AP341" s="501"/>
      <c r="AQ341" s="501"/>
      <c r="AR341" s="501"/>
      <c r="AS341" s="501"/>
      <c r="AT341" s="501"/>
      <c r="AU341" s="501"/>
      <c r="AV341" s="501"/>
      <c r="AW341" s="501"/>
      <c r="AX341" s="501"/>
      <c r="AY341" s="501"/>
      <c r="AZ341" s="501"/>
      <c r="BA341" s="501"/>
      <c r="BB341" s="501"/>
      <c r="BC341" s="501"/>
      <c r="BD341" s="501"/>
      <c r="BE341" s="501"/>
      <c r="BF341" s="501"/>
      <c r="BG341" s="501"/>
      <c r="BH341" s="501"/>
      <c r="BI341" s="501"/>
      <c r="BJ341" s="501"/>
      <c r="BK341" s="501"/>
      <c r="BL341" s="501"/>
      <c r="BM341" s="501"/>
      <c r="BN341" s="501"/>
      <c r="BO341" s="501"/>
      <c r="BP341" s="501"/>
      <c r="BQ341" s="501"/>
      <c r="BR341" s="501"/>
      <c r="BS341" s="501"/>
      <c r="BT341" s="501"/>
      <c r="BU341" s="501"/>
      <c r="BV341" s="501"/>
      <c r="BW341" s="501"/>
      <c r="BX341" s="501"/>
      <c r="BY341" s="501"/>
      <c r="BZ341" s="501"/>
      <c r="CA341" s="501"/>
      <c r="CB341" s="501"/>
      <c r="CC341" s="501"/>
      <c r="CD341" s="501"/>
      <c r="CE341" s="501"/>
      <c r="CF341" s="501"/>
      <c r="CG341" s="501"/>
      <c r="CH341" s="501"/>
      <c r="CI341" s="501"/>
      <c r="CJ341" s="501"/>
      <c r="CK341" s="501"/>
      <c r="CL341" s="501"/>
      <c r="CM341" s="501"/>
      <c r="CN341" s="501"/>
      <c r="CO341" s="501"/>
      <c r="CP341" s="501"/>
      <c r="CQ341" s="501"/>
      <c r="CR341" s="501"/>
      <c r="CS341" s="501"/>
      <c r="CT341" s="501"/>
      <c r="CU341" s="501"/>
      <c r="CV341" s="501"/>
      <c r="CW341" s="501"/>
      <c r="CX341" s="501"/>
      <c r="CY341" s="501"/>
      <c r="CZ341" s="501"/>
      <c r="DA341" s="501"/>
      <c r="DB341" s="501"/>
      <c r="DC341" s="501"/>
      <c r="DD341" s="501"/>
      <c r="DE341" s="501"/>
      <c r="DF341" s="501"/>
      <c r="DG341" s="501"/>
      <c r="DH341" s="501"/>
      <c r="DI341" s="501"/>
      <c r="DJ341" s="501"/>
      <c r="DK341" s="501"/>
      <c r="DL341" s="501"/>
      <c r="DM341" s="501"/>
      <c r="DN341" s="501"/>
      <c r="DO341" s="501"/>
      <c r="DP341" s="501"/>
      <c r="DQ341" s="501"/>
      <c r="DR341" s="501"/>
      <c r="DS341" s="501"/>
      <c r="DT341" s="501"/>
      <c r="DU341" s="501"/>
      <c r="DV341" s="501"/>
      <c r="DW341" s="501"/>
      <c r="DX341" s="501"/>
      <c r="DY341" s="501"/>
      <c r="DZ341" s="501"/>
      <c r="EA341" s="501"/>
      <c r="EB341" s="501"/>
      <c r="EC341" s="501"/>
      <c r="ED341" s="501"/>
      <c r="EE341" s="501"/>
      <c r="EF341" s="501"/>
      <c r="EG341" s="501"/>
      <c r="EH341" s="501"/>
      <c r="EI341" s="501"/>
      <c r="EJ341" s="501"/>
      <c r="EK341" s="501"/>
      <c r="EL341" s="501"/>
      <c r="EM341" s="501"/>
      <c r="EN341" s="501"/>
      <c r="EO341" s="501"/>
      <c r="EP341" s="501"/>
      <c r="EQ341" s="501"/>
      <c r="ER341" s="501"/>
      <c r="ES341" s="501"/>
      <c r="ET341" s="501"/>
      <c r="EU341" s="501"/>
      <c r="EV341" s="501"/>
      <c r="EW341" s="501"/>
      <c r="EX341" s="501"/>
      <c r="EY341" s="501"/>
      <c r="EZ341" s="501"/>
      <c r="FA341" s="501"/>
      <c r="FB341" s="501"/>
      <c r="FC341" s="501"/>
      <c r="FD341" s="501"/>
      <c r="FE341" s="501"/>
      <c r="FF341" s="501"/>
      <c r="FG341" s="501"/>
      <c r="FH341" s="501"/>
      <c r="FI341" s="501"/>
    </row>
    <row r="342" spans="1:165" ht="25.9" customHeight="1" x14ac:dyDescent="0.35">
      <c r="A342" s="501"/>
      <c r="B342" s="501"/>
      <c r="C342" s="279"/>
      <c r="D342" s="543"/>
      <c r="E342" s="503"/>
      <c r="F342" s="501"/>
      <c r="G342" s="501"/>
      <c r="H342" s="501"/>
      <c r="I342" s="503"/>
      <c r="J342" s="503"/>
      <c r="K342" s="503"/>
      <c r="L342" s="503"/>
      <c r="M342" s="503"/>
      <c r="N342" s="503"/>
      <c r="O342" s="501"/>
      <c r="P342" s="501"/>
      <c r="Q342" s="501"/>
      <c r="R342" s="501"/>
      <c r="S342" s="501"/>
      <c r="T342" s="504"/>
      <c r="U342" s="504"/>
      <c r="V342" s="501"/>
      <c r="W342" s="501"/>
      <c r="X342" s="501"/>
      <c r="Y342" s="501"/>
      <c r="Z342" s="501"/>
      <c r="AA342" s="501"/>
      <c r="AB342" s="501"/>
      <c r="AC342" s="501"/>
      <c r="AD342" s="501"/>
      <c r="AE342" s="501"/>
      <c r="AF342" s="501"/>
      <c r="AG342" s="501"/>
      <c r="AH342" s="501"/>
      <c r="AI342" s="501"/>
      <c r="AJ342" s="501"/>
      <c r="AK342" s="501"/>
      <c r="AL342" s="501"/>
      <c r="AM342" s="501"/>
      <c r="AN342" s="501"/>
      <c r="AO342" s="501"/>
      <c r="AP342" s="501"/>
      <c r="AQ342" s="501"/>
      <c r="AR342" s="501"/>
      <c r="AS342" s="501"/>
      <c r="AT342" s="501"/>
      <c r="AU342" s="501"/>
      <c r="AV342" s="501"/>
      <c r="AW342" s="501"/>
      <c r="AX342" s="501"/>
      <c r="AY342" s="501"/>
      <c r="AZ342" s="501"/>
      <c r="BA342" s="501"/>
      <c r="BB342" s="501"/>
      <c r="BC342" s="501"/>
      <c r="BD342" s="501"/>
      <c r="BE342" s="501"/>
      <c r="BF342" s="501"/>
      <c r="BG342" s="501"/>
      <c r="BH342" s="501"/>
      <c r="BI342" s="501"/>
      <c r="BJ342" s="501"/>
      <c r="BK342" s="501"/>
      <c r="BL342" s="501"/>
      <c r="BM342" s="501"/>
      <c r="BN342" s="501"/>
      <c r="BO342" s="501"/>
      <c r="BP342" s="501"/>
      <c r="BQ342" s="501"/>
      <c r="BR342" s="501"/>
      <c r="BS342" s="501"/>
      <c r="BT342" s="501"/>
      <c r="BU342" s="501"/>
      <c r="BV342" s="501"/>
      <c r="BW342" s="501"/>
      <c r="BX342" s="501"/>
      <c r="BY342" s="501"/>
      <c r="BZ342" s="501"/>
      <c r="CA342" s="501"/>
      <c r="CB342" s="501"/>
      <c r="CC342" s="501"/>
      <c r="CD342" s="501"/>
      <c r="CE342" s="501"/>
      <c r="CF342" s="501"/>
      <c r="CG342" s="501"/>
      <c r="CH342" s="501"/>
      <c r="CI342" s="501"/>
      <c r="CJ342" s="501"/>
      <c r="CK342" s="501"/>
      <c r="CL342" s="501"/>
      <c r="CM342" s="501"/>
      <c r="CN342" s="501"/>
      <c r="CO342" s="501"/>
      <c r="CP342" s="501"/>
      <c r="CQ342" s="501"/>
      <c r="CR342" s="501"/>
      <c r="CS342" s="501"/>
      <c r="CT342" s="501"/>
      <c r="CU342" s="501"/>
      <c r="CV342" s="501"/>
      <c r="CW342" s="501"/>
      <c r="CX342" s="501"/>
      <c r="CY342" s="501"/>
      <c r="CZ342" s="501"/>
      <c r="DA342" s="501"/>
      <c r="DB342" s="501"/>
      <c r="DC342" s="501"/>
      <c r="DD342" s="501"/>
      <c r="DE342" s="501"/>
      <c r="DF342" s="501"/>
      <c r="DG342" s="501"/>
      <c r="DH342" s="501"/>
      <c r="DI342" s="501"/>
      <c r="DJ342" s="501"/>
      <c r="DK342" s="501"/>
      <c r="DL342" s="501"/>
      <c r="DM342" s="501"/>
      <c r="DN342" s="501"/>
      <c r="DO342" s="501"/>
      <c r="DP342" s="501"/>
      <c r="DQ342" s="501"/>
      <c r="DR342" s="501"/>
      <c r="DS342" s="501"/>
      <c r="DT342" s="501"/>
      <c r="DU342" s="501"/>
      <c r="DV342" s="501"/>
      <c r="DW342" s="501"/>
      <c r="DX342" s="501"/>
      <c r="DY342" s="501"/>
      <c r="DZ342" s="501"/>
      <c r="EA342" s="501"/>
      <c r="EB342" s="501"/>
      <c r="EC342" s="501"/>
      <c r="ED342" s="501"/>
      <c r="EE342" s="501"/>
      <c r="EF342" s="501"/>
      <c r="EG342" s="501"/>
      <c r="EH342" s="501"/>
      <c r="EI342" s="501"/>
      <c r="EJ342" s="501"/>
      <c r="EK342" s="501"/>
      <c r="EL342" s="501"/>
      <c r="EM342" s="501"/>
      <c r="EN342" s="501"/>
      <c r="EO342" s="501"/>
      <c r="EP342" s="501"/>
      <c r="EQ342" s="501"/>
      <c r="ER342" s="501"/>
      <c r="ES342" s="501"/>
      <c r="ET342" s="501"/>
      <c r="EU342" s="501"/>
      <c r="EV342" s="501"/>
      <c r="EW342" s="501"/>
      <c r="EX342" s="501"/>
      <c r="EY342" s="501"/>
      <c r="EZ342" s="501"/>
      <c r="FA342" s="501"/>
      <c r="FB342" s="501"/>
      <c r="FC342" s="501"/>
      <c r="FD342" s="501"/>
      <c r="FE342" s="501"/>
      <c r="FF342" s="501"/>
      <c r="FG342" s="501"/>
      <c r="FH342" s="501"/>
      <c r="FI342" s="501"/>
    </row>
    <row r="343" spans="1:165" ht="25.9" customHeight="1" x14ac:dyDescent="0.35">
      <c r="A343" s="501"/>
      <c r="B343" s="501"/>
      <c r="C343" s="279"/>
      <c r="D343" s="543"/>
      <c r="E343" s="503"/>
      <c r="F343" s="501"/>
      <c r="G343" s="501"/>
      <c r="H343" s="501"/>
      <c r="I343" s="503"/>
      <c r="J343" s="503"/>
      <c r="K343" s="503"/>
      <c r="L343" s="503"/>
      <c r="M343" s="503"/>
      <c r="N343" s="503"/>
      <c r="O343" s="501"/>
      <c r="P343" s="501"/>
      <c r="Q343" s="501"/>
      <c r="R343" s="501"/>
      <c r="S343" s="501"/>
      <c r="T343" s="504"/>
      <c r="U343" s="504"/>
      <c r="V343" s="501"/>
      <c r="W343" s="501"/>
      <c r="X343" s="501"/>
      <c r="Y343" s="501"/>
      <c r="Z343" s="501"/>
      <c r="AA343" s="501"/>
      <c r="AB343" s="501"/>
      <c r="AC343" s="501"/>
      <c r="AD343" s="501"/>
      <c r="AE343" s="501"/>
      <c r="AF343" s="501"/>
      <c r="AG343" s="501"/>
      <c r="AH343" s="501"/>
      <c r="AI343" s="501"/>
      <c r="AJ343" s="501"/>
      <c r="AK343" s="501"/>
      <c r="AL343" s="501"/>
      <c r="AM343" s="501"/>
      <c r="AN343" s="501"/>
      <c r="AO343" s="501"/>
      <c r="AP343" s="501"/>
      <c r="AQ343" s="501"/>
      <c r="AR343" s="501"/>
      <c r="AS343" s="501"/>
      <c r="AT343" s="501"/>
      <c r="AU343" s="501"/>
      <c r="AV343" s="501"/>
      <c r="AW343" s="501"/>
      <c r="AX343" s="501"/>
      <c r="AY343" s="501"/>
      <c r="AZ343" s="501"/>
      <c r="BA343" s="501"/>
      <c r="BB343" s="501"/>
      <c r="BC343" s="501"/>
      <c r="BD343" s="501"/>
      <c r="BE343" s="501"/>
      <c r="BF343" s="501"/>
      <c r="BG343" s="501"/>
      <c r="BH343" s="501"/>
      <c r="BI343" s="501"/>
      <c r="BJ343" s="501"/>
      <c r="BK343" s="501"/>
      <c r="BL343" s="501"/>
      <c r="BM343" s="501"/>
      <c r="BN343" s="501"/>
      <c r="BO343" s="501"/>
      <c r="BP343" s="501"/>
      <c r="BQ343" s="501"/>
      <c r="BR343" s="501"/>
      <c r="BS343" s="501"/>
      <c r="BT343" s="501"/>
      <c r="BU343" s="501"/>
      <c r="BV343" s="501"/>
      <c r="BW343" s="501"/>
      <c r="BX343" s="501"/>
      <c r="BY343" s="501"/>
      <c r="BZ343" s="501"/>
      <c r="CA343" s="501"/>
      <c r="CB343" s="501"/>
      <c r="CC343" s="501"/>
      <c r="CD343" s="501"/>
      <c r="CE343" s="501"/>
      <c r="CF343" s="501"/>
      <c r="CG343" s="501"/>
      <c r="CH343" s="501"/>
      <c r="CI343" s="501"/>
      <c r="CJ343" s="501"/>
      <c r="CK343" s="501"/>
      <c r="CL343" s="501"/>
      <c r="CM343" s="501"/>
      <c r="CN343" s="501"/>
      <c r="CO343" s="501"/>
      <c r="CP343" s="501"/>
      <c r="CQ343" s="501"/>
      <c r="CR343" s="501"/>
      <c r="CS343" s="501"/>
      <c r="CT343" s="501"/>
      <c r="CU343" s="501"/>
      <c r="CV343" s="501"/>
      <c r="CW343" s="501"/>
      <c r="CX343" s="501"/>
      <c r="CY343" s="501"/>
      <c r="CZ343" s="501"/>
      <c r="DA343" s="501"/>
      <c r="DB343" s="501"/>
      <c r="DC343" s="501"/>
      <c r="DD343" s="501"/>
      <c r="DE343" s="501"/>
      <c r="DF343" s="501"/>
      <c r="DG343" s="501"/>
      <c r="DH343" s="501"/>
      <c r="DI343" s="501"/>
      <c r="DJ343" s="501"/>
      <c r="DK343" s="501"/>
      <c r="DL343" s="501"/>
      <c r="DM343" s="501"/>
      <c r="DN343" s="501"/>
      <c r="DO343" s="501"/>
      <c r="DP343" s="501"/>
      <c r="DQ343" s="501"/>
      <c r="DR343" s="501"/>
      <c r="DS343" s="501"/>
      <c r="DT343" s="501"/>
      <c r="DU343" s="501"/>
      <c r="DV343" s="501"/>
      <c r="DW343" s="501"/>
      <c r="DX343" s="501"/>
      <c r="DY343" s="501"/>
      <c r="DZ343" s="501"/>
      <c r="EA343" s="501"/>
      <c r="EB343" s="501"/>
      <c r="EC343" s="501"/>
      <c r="ED343" s="501"/>
      <c r="EE343" s="501"/>
      <c r="EF343" s="501"/>
      <c r="EG343" s="501"/>
      <c r="EH343" s="501"/>
      <c r="EI343" s="501"/>
      <c r="EJ343" s="501"/>
      <c r="EK343" s="501"/>
      <c r="EL343" s="501"/>
      <c r="EM343" s="501"/>
      <c r="EN343" s="501"/>
      <c r="EO343" s="501"/>
      <c r="EP343" s="501"/>
      <c r="EQ343" s="501"/>
      <c r="ER343" s="501"/>
      <c r="ES343" s="501"/>
      <c r="ET343" s="501"/>
      <c r="EU343" s="501"/>
      <c r="EV343" s="501"/>
      <c r="EW343" s="501"/>
      <c r="EX343" s="501"/>
      <c r="EY343" s="501"/>
      <c r="EZ343" s="501"/>
      <c r="FA343" s="501"/>
      <c r="FB343" s="501"/>
      <c r="FC343" s="501"/>
      <c r="FD343" s="501"/>
      <c r="FE343" s="501"/>
      <c r="FF343" s="501"/>
      <c r="FG343" s="501"/>
      <c r="FH343" s="501"/>
      <c r="FI343" s="501"/>
    </row>
    <row r="344" spans="1:165" ht="25.9" customHeight="1" x14ac:dyDescent="0.35">
      <c r="A344" s="501"/>
      <c r="B344" s="501"/>
      <c r="C344" s="279"/>
      <c r="D344" s="543"/>
      <c r="E344" s="503"/>
      <c r="F344" s="501"/>
      <c r="G344" s="501"/>
      <c r="H344" s="501"/>
      <c r="I344" s="503"/>
      <c r="J344" s="503"/>
      <c r="K344" s="503"/>
      <c r="L344" s="503"/>
      <c r="M344" s="503"/>
      <c r="N344" s="503"/>
      <c r="O344" s="501"/>
      <c r="P344" s="501"/>
      <c r="Q344" s="501"/>
      <c r="R344" s="501"/>
      <c r="S344" s="501"/>
      <c r="T344" s="504"/>
      <c r="U344" s="504"/>
      <c r="V344" s="501"/>
      <c r="W344" s="501"/>
      <c r="X344" s="501"/>
      <c r="Y344" s="501"/>
      <c r="Z344" s="501"/>
      <c r="AA344" s="501"/>
      <c r="AB344" s="501"/>
      <c r="AC344" s="501"/>
      <c r="AD344" s="501"/>
      <c r="AE344" s="501"/>
      <c r="AF344" s="501"/>
      <c r="AG344" s="501"/>
      <c r="AH344" s="501"/>
      <c r="AI344" s="501"/>
      <c r="AJ344" s="501"/>
      <c r="AK344" s="501"/>
      <c r="AL344" s="501"/>
      <c r="AM344" s="501"/>
      <c r="AN344" s="501"/>
      <c r="AO344" s="501"/>
      <c r="AP344" s="501"/>
      <c r="AQ344" s="501"/>
      <c r="AR344" s="501"/>
      <c r="AS344" s="501"/>
      <c r="AT344" s="501"/>
      <c r="AU344" s="501"/>
      <c r="AV344" s="501"/>
      <c r="AW344" s="501"/>
      <c r="AX344" s="501"/>
      <c r="AY344" s="501"/>
      <c r="AZ344" s="501"/>
      <c r="BA344" s="501"/>
      <c r="BB344" s="501"/>
      <c r="BC344" s="501"/>
      <c r="BD344" s="501"/>
      <c r="BE344" s="501"/>
      <c r="BF344" s="501"/>
      <c r="BG344" s="501"/>
      <c r="BH344" s="501"/>
      <c r="BI344" s="501"/>
      <c r="BJ344" s="501"/>
      <c r="BK344" s="501"/>
      <c r="BL344" s="501"/>
      <c r="BM344" s="501"/>
      <c r="BN344" s="501"/>
      <c r="BO344" s="501"/>
      <c r="BP344" s="501"/>
      <c r="BQ344" s="501"/>
      <c r="BR344" s="501"/>
      <c r="BS344" s="501"/>
      <c r="BT344" s="501"/>
      <c r="BU344" s="501"/>
      <c r="BV344" s="501"/>
      <c r="BW344" s="501"/>
      <c r="BX344" s="501"/>
      <c r="BY344" s="501"/>
      <c r="BZ344" s="501"/>
      <c r="CA344" s="501"/>
      <c r="CB344" s="501"/>
      <c r="CC344" s="501"/>
      <c r="CD344" s="501"/>
      <c r="CE344" s="501"/>
      <c r="CF344" s="501"/>
      <c r="CG344" s="501"/>
      <c r="CH344" s="501"/>
      <c r="CI344" s="501"/>
      <c r="CJ344" s="501"/>
      <c r="CK344" s="501"/>
      <c r="CL344" s="501"/>
      <c r="CM344" s="501"/>
      <c r="CN344" s="501"/>
      <c r="CO344" s="501"/>
      <c r="CP344" s="501"/>
      <c r="CQ344" s="501"/>
      <c r="CR344" s="501"/>
      <c r="CS344" s="501"/>
      <c r="CT344" s="501"/>
      <c r="CU344" s="501"/>
      <c r="CV344" s="501"/>
      <c r="CW344" s="501"/>
      <c r="CX344" s="501"/>
      <c r="CY344" s="501"/>
      <c r="CZ344" s="501"/>
      <c r="DA344" s="501"/>
      <c r="DB344" s="501"/>
      <c r="DC344" s="501"/>
      <c r="DD344" s="501"/>
      <c r="DE344" s="501"/>
      <c r="DF344" s="501"/>
      <c r="DG344" s="501"/>
      <c r="DH344" s="501"/>
      <c r="DI344" s="501"/>
      <c r="DJ344" s="501"/>
      <c r="DK344" s="501"/>
      <c r="DL344" s="501"/>
      <c r="DM344" s="501"/>
      <c r="DN344" s="501"/>
      <c r="DO344" s="501"/>
      <c r="DP344" s="501"/>
      <c r="DQ344" s="501"/>
      <c r="DR344" s="501"/>
      <c r="DS344" s="501"/>
      <c r="DT344" s="501"/>
      <c r="DU344" s="501"/>
      <c r="DV344" s="501"/>
      <c r="DW344" s="501"/>
      <c r="DX344" s="501"/>
      <c r="DY344" s="501"/>
      <c r="DZ344" s="501"/>
      <c r="EA344" s="501"/>
      <c r="EB344" s="501"/>
      <c r="EC344" s="501"/>
      <c r="ED344" s="501"/>
      <c r="EE344" s="501"/>
      <c r="EF344" s="501"/>
      <c r="EG344" s="501"/>
      <c r="EH344" s="501"/>
      <c r="EI344" s="501"/>
      <c r="EJ344" s="501"/>
      <c r="EK344" s="501"/>
      <c r="EL344" s="501"/>
      <c r="EM344" s="501"/>
      <c r="EN344" s="501"/>
      <c r="EO344" s="501"/>
      <c r="EP344" s="501"/>
      <c r="EQ344" s="501"/>
      <c r="ER344" s="501"/>
      <c r="ES344" s="501"/>
      <c r="ET344" s="501"/>
      <c r="EU344" s="501"/>
      <c r="EV344" s="501"/>
      <c r="EW344" s="501"/>
      <c r="EX344" s="501"/>
      <c r="EY344" s="501"/>
      <c r="EZ344" s="501"/>
      <c r="FA344" s="501"/>
      <c r="FB344" s="501"/>
      <c r="FC344" s="501"/>
      <c r="FD344" s="501"/>
      <c r="FE344" s="501"/>
      <c r="FF344" s="501"/>
      <c r="FG344" s="501"/>
      <c r="FH344" s="501"/>
      <c r="FI344" s="501"/>
    </row>
    <row r="345" spans="1:165" ht="25.9" customHeight="1" x14ac:dyDescent="0.35">
      <c r="A345" s="501"/>
      <c r="B345" s="501"/>
      <c r="C345" s="279"/>
      <c r="D345" s="543"/>
      <c r="E345" s="503"/>
      <c r="F345" s="501"/>
      <c r="G345" s="501"/>
      <c r="H345" s="501"/>
      <c r="I345" s="503"/>
      <c r="J345" s="503"/>
      <c r="K345" s="503"/>
      <c r="L345" s="503"/>
      <c r="M345" s="503"/>
      <c r="N345" s="503"/>
      <c r="O345" s="501"/>
      <c r="P345" s="501"/>
      <c r="Q345" s="501"/>
      <c r="R345" s="501"/>
      <c r="S345" s="501"/>
      <c r="T345" s="504"/>
      <c r="U345" s="504"/>
      <c r="V345" s="501"/>
      <c r="W345" s="501"/>
      <c r="X345" s="501"/>
      <c r="Y345" s="501"/>
      <c r="Z345" s="501"/>
      <c r="AA345" s="501"/>
      <c r="AB345" s="501"/>
      <c r="AC345" s="501"/>
      <c r="AD345" s="501"/>
      <c r="AE345" s="501"/>
      <c r="AF345" s="501"/>
      <c r="AG345" s="501"/>
      <c r="AH345" s="501"/>
      <c r="AI345" s="501"/>
      <c r="AJ345" s="501"/>
      <c r="AK345" s="501"/>
      <c r="AL345" s="501"/>
      <c r="AM345" s="501"/>
      <c r="AN345" s="501"/>
      <c r="AO345" s="501"/>
      <c r="AP345" s="501"/>
      <c r="AQ345" s="501"/>
      <c r="AR345" s="501"/>
      <c r="AS345" s="501"/>
      <c r="AT345" s="501"/>
      <c r="AU345" s="501"/>
      <c r="AV345" s="501"/>
      <c r="AW345" s="501"/>
      <c r="AX345" s="501"/>
      <c r="AY345" s="501"/>
      <c r="AZ345" s="501"/>
      <c r="BA345" s="501"/>
      <c r="BB345" s="501"/>
      <c r="BC345" s="501"/>
      <c r="BD345" s="501"/>
      <c r="BE345" s="501"/>
      <c r="BF345" s="501"/>
      <c r="BG345" s="501"/>
      <c r="BH345" s="501"/>
      <c r="BI345" s="501"/>
      <c r="BJ345" s="501"/>
      <c r="BK345" s="501"/>
      <c r="BL345" s="501"/>
      <c r="BM345" s="501"/>
      <c r="BN345" s="501"/>
      <c r="BO345" s="501"/>
      <c r="BP345" s="501"/>
      <c r="BQ345" s="501"/>
      <c r="BR345" s="501"/>
      <c r="BS345" s="501"/>
      <c r="BT345" s="501"/>
      <c r="BU345" s="501"/>
      <c r="BV345" s="501"/>
      <c r="BW345" s="501"/>
      <c r="BX345" s="501"/>
      <c r="BY345" s="501"/>
      <c r="BZ345" s="501"/>
      <c r="CA345" s="501"/>
      <c r="CB345" s="501"/>
      <c r="CC345" s="501"/>
      <c r="CD345" s="501"/>
      <c r="CE345" s="501"/>
      <c r="CF345" s="501"/>
      <c r="CG345" s="501"/>
      <c r="CH345" s="501"/>
      <c r="CI345" s="501"/>
      <c r="CJ345" s="501"/>
      <c r="CK345" s="501"/>
      <c r="CL345" s="501"/>
      <c r="CM345" s="501"/>
      <c r="CN345" s="501"/>
      <c r="CO345" s="501"/>
      <c r="CP345" s="501"/>
      <c r="CQ345" s="501"/>
      <c r="CR345" s="501"/>
      <c r="CS345" s="501"/>
      <c r="CT345" s="501"/>
      <c r="CU345" s="501"/>
      <c r="CV345" s="501"/>
      <c r="CW345" s="501"/>
      <c r="CX345" s="501"/>
      <c r="CY345" s="501"/>
      <c r="CZ345" s="501"/>
      <c r="DA345" s="501"/>
      <c r="DB345" s="501"/>
      <c r="DC345" s="501"/>
      <c r="DD345" s="501"/>
      <c r="DE345" s="501"/>
      <c r="DF345" s="501"/>
      <c r="DG345" s="501"/>
      <c r="DH345" s="501"/>
      <c r="DI345" s="501"/>
      <c r="DJ345" s="501"/>
      <c r="DK345" s="501"/>
      <c r="DL345" s="501"/>
      <c r="DM345" s="501"/>
      <c r="DN345" s="501"/>
      <c r="DO345" s="501"/>
      <c r="DP345" s="501"/>
      <c r="DQ345" s="501"/>
      <c r="DR345" s="501"/>
      <c r="DS345" s="501"/>
      <c r="DT345" s="501"/>
      <c r="DU345" s="501"/>
      <c r="DV345" s="501"/>
      <c r="DW345" s="501"/>
      <c r="DX345" s="501"/>
      <c r="DY345" s="501"/>
      <c r="DZ345" s="501"/>
      <c r="EA345" s="501"/>
      <c r="EB345" s="501"/>
      <c r="EC345" s="501"/>
      <c r="ED345" s="501"/>
      <c r="EE345" s="501"/>
      <c r="EF345" s="501"/>
      <c r="EG345" s="501"/>
      <c r="EH345" s="501"/>
      <c r="EI345" s="501"/>
      <c r="EJ345" s="501"/>
      <c r="EK345" s="501"/>
      <c r="EL345" s="501"/>
      <c r="EM345" s="501"/>
      <c r="EN345" s="501"/>
      <c r="EO345" s="501"/>
      <c r="EP345" s="501"/>
      <c r="EQ345" s="501"/>
      <c r="ER345" s="501"/>
      <c r="ES345" s="501"/>
      <c r="ET345" s="501"/>
      <c r="EU345" s="501"/>
      <c r="EV345" s="501"/>
      <c r="EW345" s="501"/>
      <c r="EX345" s="501"/>
      <c r="EY345" s="501"/>
      <c r="EZ345" s="501"/>
      <c r="FA345" s="501"/>
      <c r="FB345" s="501"/>
      <c r="FC345" s="501"/>
      <c r="FD345" s="501"/>
      <c r="FE345" s="501"/>
      <c r="FF345" s="501"/>
      <c r="FG345" s="501"/>
      <c r="FH345" s="501"/>
      <c r="FI345" s="501"/>
    </row>
    <row r="346" spans="1:165" ht="25.9" customHeight="1" x14ac:dyDescent="0.35">
      <c r="A346" s="501"/>
      <c r="B346" s="501"/>
      <c r="C346" s="279"/>
      <c r="D346" s="543"/>
      <c r="E346" s="503"/>
      <c r="F346" s="501"/>
      <c r="G346" s="501"/>
      <c r="H346" s="501"/>
      <c r="I346" s="503"/>
      <c r="J346" s="503"/>
      <c r="K346" s="503"/>
      <c r="L346" s="503"/>
      <c r="M346" s="503"/>
      <c r="N346" s="503"/>
      <c r="O346" s="501"/>
      <c r="P346" s="501"/>
      <c r="Q346" s="501"/>
      <c r="R346" s="501"/>
      <c r="S346" s="501"/>
      <c r="T346" s="504"/>
      <c r="U346" s="504"/>
      <c r="V346" s="501"/>
      <c r="W346" s="501"/>
      <c r="X346" s="501"/>
      <c r="Y346" s="501"/>
      <c r="Z346" s="501"/>
      <c r="AA346" s="501"/>
      <c r="AB346" s="501"/>
      <c r="AC346" s="501"/>
      <c r="AD346" s="501"/>
      <c r="AE346" s="501"/>
      <c r="AF346" s="501"/>
      <c r="AG346" s="501"/>
      <c r="AH346" s="501"/>
      <c r="AI346" s="501"/>
      <c r="AJ346" s="501"/>
      <c r="AK346" s="501"/>
      <c r="AL346" s="501"/>
      <c r="AM346" s="501"/>
      <c r="AN346" s="501"/>
      <c r="AO346" s="501"/>
      <c r="AP346" s="501"/>
      <c r="AQ346" s="501"/>
      <c r="AR346" s="501"/>
      <c r="AS346" s="501"/>
      <c r="AT346" s="501"/>
      <c r="AU346" s="501"/>
      <c r="AV346" s="501"/>
      <c r="AW346" s="501"/>
      <c r="AX346" s="501"/>
      <c r="AY346" s="501"/>
      <c r="AZ346" s="501"/>
      <c r="BA346" s="501"/>
      <c r="BB346" s="501"/>
      <c r="BC346" s="501"/>
      <c r="BD346" s="501"/>
      <c r="BE346" s="501"/>
      <c r="BF346" s="501"/>
      <c r="BG346" s="501"/>
      <c r="BH346" s="501"/>
      <c r="BI346" s="501"/>
      <c r="BJ346" s="501"/>
      <c r="BK346" s="501"/>
      <c r="BL346" s="501"/>
      <c r="BM346" s="501"/>
      <c r="BN346" s="501"/>
      <c r="BO346" s="501"/>
      <c r="BP346" s="501"/>
      <c r="BQ346" s="501"/>
      <c r="BR346" s="501"/>
      <c r="BS346" s="501"/>
      <c r="BT346" s="501"/>
      <c r="BU346" s="501"/>
      <c r="BV346" s="501"/>
      <c r="BW346" s="501"/>
      <c r="BX346" s="501"/>
      <c r="BY346" s="501"/>
      <c r="BZ346" s="501"/>
      <c r="CA346" s="501"/>
      <c r="CB346" s="501"/>
      <c r="CC346" s="501"/>
      <c r="CD346" s="501"/>
      <c r="CE346" s="501"/>
      <c r="CF346" s="501"/>
      <c r="CG346" s="501"/>
      <c r="CH346" s="501"/>
      <c r="CI346" s="501"/>
      <c r="CJ346" s="501"/>
      <c r="CK346" s="501"/>
      <c r="CL346" s="501"/>
      <c r="CM346" s="501"/>
      <c r="CN346" s="501"/>
      <c r="CO346" s="501"/>
      <c r="CP346" s="501"/>
      <c r="CQ346" s="501"/>
      <c r="CR346" s="501"/>
      <c r="CS346" s="501"/>
      <c r="CT346" s="501"/>
      <c r="CU346" s="501"/>
      <c r="CV346" s="501"/>
      <c r="CW346" s="501"/>
      <c r="CX346" s="501"/>
      <c r="CY346" s="501"/>
      <c r="CZ346" s="501"/>
      <c r="DA346" s="501"/>
      <c r="DB346" s="501"/>
      <c r="DC346" s="501"/>
      <c r="DD346" s="501"/>
      <c r="DE346" s="501"/>
      <c r="DF346" s="501"/>
      <c r="DG346" s="501"/>
      <c r="DH346" s="501"/>
      <c r="DI346" s="501"/>
      <c r="DJ346" s="501"/>
      <c r="DK346" s="501"/>
      <c r="DL346" s="501"/>
      <c r="DM346" s="501"/>
      <c r="DN346" s="501"/>
      <c r="DO346" s="501"/>
      <c r="DP346" s="501"/>
      <c r="DQ346" s="501"/>
      <c r="DR346" s="501"/>
      <c r="DS346" s="501"/>
      <c r="DT346" s="501"/>
      <c r="DU346" s="501"/>
      <c r="DV346" s="501"/>
      <c r="DW346" s="501"/>
      <c r="DX346" s="501"/>
      <c r="DY346" s="501"/>
      <c r="DZ346" s="501"/>
      <c r="EA346" s="501"/>
      <c r="EB346" s="501"/>
      <c r="EC346" s="501"/>
      <c r="ED346" s="501"/>
      <c r="EE346" s="501"/>
      <c r="EF346" s="501"/>
      <c r="EG346" s="501"/>
      <c r="EH346" s="501"/>
      <c r="EI346" s="501"/>
      <c r="EJ346" s="501"/>
      <c r="EK346" s="501"/>
      <c r="EL346" s="501"/>
      <c r="EM346" s="501"/>
      <c r="EN346" s="501"/>
      <c r="EO346" s="501"/>
      <c r="EP346" s="501"/>
      <c r="EQ346" s="501"/>
      <c r="ER346" s="501"/>
      <c r="ES346" s="501"/>
      <c r="ET346" s="501"/>
      <c r="EU346" s="501"/>
      <c r="EV346" s="501"/>
      <c r="EW346" s="501"/>
      <c r="EX346" s="501"/>
      <c r="EY346" s="501"/>
      <c r="EZ346" s="501"/>
      <c r="FA346" s="501"/>
      <c r="FB346" s="501"/>
      <c r="FC346" s="501"/>
      <c r="FD346" s="501"/>
      <c r="FE346" s="501"/>
      <c r="FF346" s="501"/>
      <c r="FG346" s="501"/>
      <c r="FH346" s="501"/>
      <c r="FI346" s="501"/>
    </row>
    <row r="347" spans="1:165" ht="25.9" customHeight="1" x14ac:dyDescent="0.35">
      <c r="A347" s="501"/>
      <c r="B347" s="501"/>
      <c r="C347" s="279"/>
      <c r="D347" s="543"/>
      <c r="E347" s="503"/>
      <c r="F347" s="501"/>
      <c r="G347" s="501"/>
      <c r="H347" s="501"/>
      <c r="I347" s="503"/>
      <c r="J347" s="503"/>
      <c r="K347" s="503"/>
      <c r="L347" s="503"/>
      <c r="M347" s="503"/>
      <c r="N347" s="503"/>
      <c r="O347" s="501"/>
      <c r="P347" s="501"/>
      <c r="Q347" s="501"/>
      <c r="R347" s="501"/>
      <c r="S347" s="501"/>
      <c r="T347" s="504"/>
      <c r="U347" s="504"/>
      <c r="V347" s="501"/>
      <c r="W347" s="501"/>
      <c r="X347" s="501"/>
      <c r="Y347" s="501"/>
      <c r="Z347" s="501"/>
      <c r="AA347" s="501"/>
      <c r="AB347" s="501"/>
      <c r="AC347" s="501"/>
      <c r="AD347" s="501"/>
      <c r="AE347" s="501"/>
      <c r="AF347" s="501"/>
      <c r="AG347" s="501"/>
      <c r="AH347" s="501"/>
      <c r="AI347" s="501"/>
      <c r="AJ347" s="501"/>
      <c r="AK347" s="501"/>
      <c r="AL347" s="501"/>
      <c r="AM347" s="501"/>
      <c r="AN347" s="501"/>
      <c r="AO347" s="501"/>
      <c r="AP347" s="501"/>
      <c r="AQ347" s="501"/>
      <c r="AR347" s="501"/>
      <c r="AS347" s="501"/>
      <c r="AT347" s="501"/>
      <c r="AU347" s="501"/>
      <c r="AV347" s="501"/>
      <c r="AW347" s="501"/>
      <c r="AX347" s="501"/>
      <c r="AY347" s="501"/>
      <c r="AZ347" s="501"/>
      <c r="BA347" s="501"/>
      <c r="BB347" s="501"/>
      <c r="BC347" s="501"/>
      <c r="BD347" s="501"/>
      <c r="BE347" s="501"/>
      <c r="BF347" s="501"/>
      <c r="BG347" s="501"/>
      <c r="BH347" s="501"/>
      <c r="BI347" s="501"/>
      <c r="BJ347" s="501"/>
      <c r="BK347" s="501"/>
      <c r="BL347" s="501"/>
      <c r="BM347" s="501"/>
      <c r="BN347" s="501"/>
      <c r="BO347" s="501"/>
      <c r="BP347" s="501"/>
      <c r="BQ347" s="501"/>
      <c r="BR347" s="501"/>
      <c r="BS347" s="501"/>
      <c r="BT347" s="501"/>
      <c r="BU347" s="501"/>
      <c r="BV347" s="501"/>
      <c r="BW347" s="501"/>
      <c r="BX347" s="501"/>
      <c r="BY347" s="501"/>
      <c r="BZ347" s="501"/>
      <c r="CA347" s="501"/>
      <c r="CB347" s="501"/>
      <c r="CC347" s="501"/>
      <c r="CD347" s="501"/>
      <c r="CE347" s="501"/>
      <c r="CF347" s="501"/>
      <c r="CG347" s="501"/>
      <c r="CH347" s="501"/>
      <c r="CI347" s="501"/>
      <c r="CJ347" s="501"/>
      <c r="CK347" s="501"/>
      <c r="CL347" s="501"/>
      <c r="CM347" s="501"/>
      <c r="CN347" s="501"/>
      <c r="CO347" s="501"/>
      <c r="CP347" s="501"/>
      <c r="CQ347" s="501"/>
      <c r="CR347" s="501"/>
      <c r="CS347" s="501"/>
      <c r="CT347" s="501"/>
      <c r="CU347" s="501"/>
      <c r="CV347" s="501"/>
      <c r="CW347" s="501"/>
      <c r="CX347" s="501"/>
      <c r="CY347" s="501"/>
      <c r="CZ347" s="501"/>
      <c r="DA347" s="501"/>
      <c r="DB347" s="501"/>
      <c r="DC347" s="501"/>
      <c r="DD347" s="501"/>
      <c r="DE347" s="501"/>
      <c r="DF347" s="501"/>
      <c r="DG347" s="501"/>
      <c r="DH347" s="501"/>
      <c r="DI347" s="501"/>
      <c r="DJ347" s="501"/>
      <c r="DK347" s="501"/>
      <c r="DL347" s="501"/>
      <c r="DM347" s="501"/>
      <c r="DN347" s="501"/>
      <c r="DO347" s="501"/>
      <c r="DP347" s="501"/>
      <c r="DQ347" s="501"/>
      <c r="DR347" s="501"/>
      <c r="DS347" s="501"/>
      <c r="DT347" s="501"/>
      <c r="DU347" s="501"/>
      <c r="DV347" s="501"/>
      <c r="DW347" s="501"/>
      <c r="DX347" s="501"/>
      <c r="DY347" s="501"/>
      <c r="DZ347" s="501"/>
      <c r="EA347" s="501"/>
      <c r="EB347" s="501"/>
      <c r="EC347" s="501"/>
      <c r="ED347" s="501"/>
      <c r="EE347" s="501"/>
      <c r="EF347" s="501"/>
      <c r="EG347" s="501"/>
      <c r="EH347" s="501"/>
      <c r="EI347" s="501"/>
      <c r="EJ347" s="501"/>
      <c r="EK347" s="501"/>
      <c r="EL347" s="501"/>
      <c r="EM347" s="501"/>
      <c r="EN347" s="501"/>
      <c r="EO347" s="501"/>
      <c r="EP347" s="501"/>
      <c r="EQ347" s="501"/>
      <c r="ER347" s="501"/>
      <c r="ES347" s="501"/>
      <c r="ET347" s="501"/>
      <c r="EU347" s="501"/>
      <c r="EV347" s="501"/>
      <c r="EW347" s="501"/>
      <c r="EX347" s="501"/>
      <c r="EY347" s="501"/>
      <c r="EZ347" s="501"/>
      <c r="FA347" s="501"/>
      <c r="FB347" s="501"/>
      <c r="FC347" s="501"/>
      <c r="FD347" s="501"/>
      <c r="FE347" s="501"/>
      <c r="FF347" s="501"/>
      <c r="FG347" s="501"/>
      <c r="FH347" s="501"/>
      <c r="FI347" s="501"/>
    </row>
    <row r="348" spans="1:165" ht="25.9" customHeight="1" x14ac:dyDescent="0.35">
      <c r="A348" s="501"/>
      <c r="B348" s="501"/>
      <c r="C348" s="279"/>
      <c r="D348" s="543"/>
      <c r="E348" s="503"/>
      <c r="F348" s="501"/>
      <c r="G348" s="501"/>
      <c r="H348" s="501"/>
      <c r="I348" s="503"/>
      <c r="J348" s="503"/>
      <c r="K348" s="503"/>
      <c r="L348" s="503"/>
      <c r="M348" s="503"/>
      <c r="N348" s="503"/>
      <c r="O348" s="501"/>
      <c r="P348" s="501"/>
      <c r="Q348" s="501"/>
      <c r="R348" s="501"/>
      <c r="S348" s="501"/>
      <c r="T348" s="504"/>
      <c r="U348" s="504"/>
      <c r="V348" s="501"/>
      <c r="W348" s="501"/>
      <c r="X348" s="501"/>
      <c r="Y348" s="501"/>
      <c r="Z348" s="501"/>
      <c r="AA348" s="501"/>
      <c r="AB348" s="501"/>
      <c r="AC348" s="501"/>
      <c r="AD348" s="501"/>
      <c r="AE348" s="501"/>
      <c r="AF348" s="501"/>
      <c r="AG348" s="501"/>
      <c r="AH348" s="501"/>
      <c r="AI348" s="501"/>
      <c r="AJ348" s="501"/>
      <c r="AK348" s="501"/>
      <c r="AL348" s="501"/>
      <c r="AM348" s="501"/>
      <c r="AN348" s="501"/>
      <c r="AO348" s="501"/>
      <c r="AP348" s="501"/>
      <c r="AQ348" s="501"/>
      <c r="AR348" s="501"/>
      <c r="AS348" s="501"/>
      <c r="AT348" s="501"/>
      <c r="AU348" s="501"/>
      <c r="AV348" s="501"/>
      <c r="AW348" s="501"/>
      <c r="AX348" s="501"/>
      <c r="AY348" s="501"/>
      <c r="AZ348" s="501"/>
      <c r="BA348" s="501"/>
      <c r="BB348" s="501"/>
      <c r="BC348" s="501"/>
      <c r="BD348" s="501"/>
      <c r="BE348" s="501"/>
      <c r="BF348" s="501"/>
      <c r="BG348" s="501"/>
      <c r="BH348" s="501"/>
      <c r="BI348" s="501"/>
      <c r="BJ348" s="501"/>
      <c r="BK348" s="501"/>
      <c r="BL348" s="501"/>
      <c r="BM348" s="501"/>
      <c r="BN348" s="501"/>
      <c r="BO348" s="501"/>
      <c r="BP348" s="501"/>
      <c r="BQ348" s="501"/>
      <c r="BR348" s="501"/>
      <c r="BS348" s="501"/>
      <c r="BT348" s="501"/>
      <c r="BU348" s="501"/>
      <c r="BV348" s="501"/>
      <c r="BW348" s="501"/>
      <c r="BX348" s="501"/>
      <c r="BY348" s="501"/>
      <c r="BZ348" s="501"/>
      <c r="CA348" s="501"/>
      <c r="CB348" s="501"/>
      <c r="CC348" s="501"/>
      <c r="CD348" s="501"/>
      <c r="CE348" s="501"/>
      <c r="CF348" s="501"/>
      <c r="CG348" s="501"/>
      <c r="CH348" s="501"/>
      <c r="CI348" s="501"/>
      <c r="CJ348" s="501"/>
      <c r="CK348" s="501"/>
      <c r="CL348" s="501"/>
      <c r="CM348" s="501"/>
      <c r="CN348" s="501"/>
      <c r="CO348" s="501"/>
      <c r="CP348" s="501"/>
      <c r="CQ348" s="501"/>
      <c r="CR348" s="501"/>
      <c r="CS348" s="501"/>
      <c r="CT348" s="501"/>
      <c r="CU348" s="501"/>
      <c r="CV348" s="501"/>
      <c r="CW348" s="501"/>
      <c r="CX348" s="501"/>
      <c r="CY348" s="501"/>
      <c r="CZ348" s="501"/>
      <c r="DA348" s="501"/>
      <c r="DB348" s="501"/>
      <c r="DC348" s="501"/>
      <c r="DD348" s="501"/>
      <c r="DE348" s="501"/>
      <c r="DF348" s="501"/>
      <c r="DG348" s="501"/>
      <c r="DH348" s="501"/>
      <c r="DI348" s="501"/>
      <c r="DJ348" s="501"/>
      <c r="DK348" s="501"/>
      <c r="DL348" s="501"/>
      <c r="DM348" s="501"/>
      <c r="DN348" s="501"/>
      <c r="DO348" s="501"/>
      <c r="DP348" s="501"/>
      <c r="DQ348" s="501"/>
      <c r="DR348" s="501"/>
      <c r="DS348" s="501"/>
      <c r="DT348" s="501"/>
      <c r="DU348" s="501"/>
      <c r="DV348" s="501"/>
      <c r="DW348" s="501"/>
      <c r="DX348" s="501"/>
      <c r="DY348" s="501"/>
      <c r="DZ348" s="501"/>
      <c r="EA348" s="501"/>
      <c r="EB348" s="501"/>
      <c r="EC348" s="501"/>
      <c r="ED348" s="501"/>
      <c r="EE348" s="501"/>
      <c r="EF348" s="501"/>
      <c r="EG348" s="501"/>
      <c r="EH348" s="501"/>
      <c r="EI348" s="501"/>
      <c r="EJ348" s="501"/>
      <c r="EK348" s="501"/>
      <c r="EL348" s="501"/>
      <c r="EM348" s="501"/>
      <c r="EN348" s="501"/>
      <c r="EO348" s="501"/>
      <c r="EP348" s="501"/>
      <c r="EQ348" s="501"/>
      <c r="ER348" s="501"/>
      <c r="ES348" s="501"/>
      <c r="ET348" s="501"/>
      <c r="EU348" s="501"/>
      <c r="EV348" s="501"/>
      <c r="EW348" s="501"/>
      <c r="EX348" s="501"/>
      <c r="EY348" s="501"/>
      <c r="EZ348" s="501"/>
      <c r="FA348" s="501"/>
      <c r="FB348" s="501"/>
      <c r="FC348" s="501"/>
      <c r="FD348" s="501"/>
      <c r="FE348" s="501"/>
      <c r="FF348" s="501"/>
      <c r="FG348" s="501"/>
      <c r="FH348" s="501"/>
      <c r="FI348" s="501"/>
    </row>
    <row r="349" spans="1:165" ht="25.9" customHeight="1" x14ac:dyDescent="0.35">
      <c r="A349" s="501"/>
      <c r="B349" s="501"/>
      <c r="C349" s="279"/>
      <c r="D349" s="543"/>
      <c r="E349" s="503"/>
      <c r="F349" s="501"/>
      <c r="G349" s="501"/>
      <c r="H349" s="501"/>
      <c r="I349" s="503"/>
      <c r="J349" s="503"/>
      <c r="K349" s="503"/>
      <c r="L349" s="503"/>
      <c r="M349" s="503"/>
      <c r="N349" s="503"/>
      <c r="O349" s="501"/>
      <c r="P349" s="501"/>
      <c r="Q349" s="501"/>
      <c r="R349" s="501"/>
      <c r="S349" s="501"/>
      <c r="T349" s="504"/>
      <c r="U349" s="504"/>
      <c r="V349" s="501"/>
      <c r="W349" s="501"/>
      <c r="X349" s="501"/>
      <c r="Y349" s="501"/>
      <c r="Z349" s="501"/>
      <c r="AA349" s="501"/>
      <c r="AB349" s="501"/>
      <c r="AC349" s="501"/>
      <c r="AD349" s="501"/>
      <c r="AE349" s="501"/>
      <c r="AF349" s="501"/>
      <c r="AG349" s="501"/>
      <c r="AH349" s="501"/>
      <c r="AI349" s="501"/>
      <c r="AJ349" s="501"/>
      <c r="AK349" s="501"/>
      <c r="AL349" s="501"/>
      <c r="AM349" s="501"/>
      <c r="AN349" s="501"/>
      <c r="AO349" s="501"/>
      <c r="AP349" s="501"/>
      <c r="AQ349" s="501"/>
      <c r="AR349" s="501"/>
      <c r="AS349" s="501"/>
      <c r="AT349" s="501"/>
      <c r="AU349" s="501"/>
      <c r="AV349" s="501"/>
      <c r="AW349" s="501"/>
      <c r="AX349" s="501"/>
      <c r="AY349" s="501"/>
      <c r="AZ349" s="501"/>
      <c r="BA349" s="501"/>
      <c r="BB349" s="501"/>
      <c r="BC349" s="501"/>
      <c r="BD349" s="501"/>
      <c r="BE349" s="501"/>
      <c r="BF349" s="501"/>
      <c r="BG349" s="501"/>
      <c r="BH349" s="501"/>
      <c r="BI349" s="501"/>
      <c r="BJ349" s="501"/>
      <c r="BK349" s="501"/>
      <c r="BL349" s="501"/>
      <c r="BM349" s="501"/>
      <c r="BN349" s="501"/>
      <c r="BO349" s="501"/>
      <c r="BP349" s="501"/>
      <c r="BQ349" s="501"/>
      <c r="BR349" s="501"/>
      <c r="BS349" s="501"/>
      <c r="BT349" s="501"/>
      <c r="BU349" s="501"/>
      <c r="BV349" s="501"/>
      <c r="BW349" s="501"/>
      <c r="BX349" s="501"/>
      <c r="BY349" s="501"/>
      <c r="BZ349" s="501"/>
      <c r="CA349" s="501"/>
      <c r="CB349" s="501"/>
      <c r="CC349" s="501"/>
      <c r="CD349" s="501"/>
      <c r="CE349" s="501"/>
      <c r="CF349" s="501"/>
      <c r="CG349" s="501"/>
      <c r="CH349" s="501"/>
      <c r="CI349" s="501"/>
      <c r="CJ349" s="501"/>
      <c r="CK349" s="501"/>
      <c r="CL349" s="501"/>
      <c r="CM349" s="501"/>
      <c r="CN349" s="501"/>
      <c r="CO349" s="501"/>
      <c r="CP349" s="501"/>
      <c r="CQ349" s="501"/>
      <c r="CR349" s="501"/>
      <c r="CS349" s="501"/>
      <c r="CT349" s="501"/>
      <c r="CU349" s="501"/>
      <c r="CV349" s="501"/>
      <c r="CW349" s="501"/>
      <c r="CX349" s="501"/>
      <c r="CY349" s="501"/>
      <c r="CZ349" s="501"/>
      <c r="DA349" s="501"/>
      <c r="DB349" s="501"/>
      <c r="DC349" s="501"/>
      <c r="DD349" s="501"/>
      <c r="DE349" s="501"/>
      <c r="DF349" s="501"/>
      <c r="DG349" s="501"/>
      <c r="DH349" s="501"/>
      <c r="DI349" s="501"/>
      <c r="DJ349" s="501"/>
      <c r="DK349" s="501"/>
      <c r="DL349" s="501"/>
      <c r="DM349" s="501"/>
      <c r="DN349" s="501"/>
      <c r="DO349" s="501"/>
      <c r="DP349" s="501"/>
      <c r="DQ349" s="501"/>
      <c r="DR349" s="501"/>
      <c r="DS349" s="501"/>
      <c r="DT349" s="501"/>
      <c r="DU349" s="501"/>
      <c r="DV349" s="501"/>
      <c r="DW349" s="501"/>
      <c r="DX349" s="501"/>
      <c r="DY349" s="501"/>
      <c r="DZ349" s="501"/>
      <c r="EA349" s="501"/>
      <c r="EB349" s="501"/>
      <c r="EC349" s="501"/>
      <c r="ED349" s="501"/>
      <c r="EE349" s="501"/>
      <c r="EF349" s="501"/>
      <c r="EG349" s="501"/>
      <c r="EH349" s="501"/>
      <c r="EI349" s="501"/>
      <c r="EJ349" s="501"/>
      <c r="EK349" s="501"/>
      <c r="EL349" s="501"/>
      <c r="EM349" s="501"/>
      <c r="EN349" s="501"/>
      <c r="EO349" s="501"/>
      <c r="EP349" s="501"/>
      <c r="EQ349" s="501"/>
      <c r="ER349" s="501"/>
      <c r="ES349" s="501"/>
      <c r="ET349" s="501"/>
      <c r="EU349" s="501"/>
      <c r="EV349" s="501"/>
      <c r="EW349" s="501"/>
      <c r="EX349" s="501"/>
      <c r="EY349" s="501"/>
      <c r="EZ349" s="501"/>
      <c r="FA349" s="501"/>
      <c r="FB349" s="501"/>
      <c r="FC349" s="501"/>
      <c r="FD349" s="501"/>
      <c r="FE349" s="501"/>
      <c r="FF349" s="501"/>
      <c r="FG349" s="501"/>
      <c r="FH349" s="501"/>
      <c r="FI349" s="501"/>
    </row>
    <row r="350" spans="1:165" ht="25.9" customHeight="1" x14ac:dyDescent="0.35">
      <c r="A350" s="501"/>
      <c r="B350" s="501"/>
      <c r="C350" s="279"/>
      <c r="D350" s="543"/>
      <c r="E350" s="503"/>
      <c r="F350" s="501"/>
      <c r="G350" s="501"/>
      <c r="H350" s="501"/>
      <c r="I350" s="503"/>
      <c r="J350" s="503"/>
      <c r="K350" s="503"/>
      <c r="L350" s="503"/>
      <c r="M350" s="503"/>
      <c r="N350" s="503"/>
      <c r="O350" s="501"/>
      <c r="P350" s="501"/>
      <c r="Q350" s="501"/>
      <c r="R350" s="501"/>
      <c r="S350" s="501"/>
      <c r="T350" s="504"/>
      <c r="U350" s="504"/>
      <c r="V350" s="501"/>
      <c r="W350" s="501"/>
      <c r="X350" s="501"/>
      <c r="Y350" s="501"/>
      <c r="Z350" s="501"/>
      <c r="AA350" s="501"/>
      <c r="AB350" s="501"/>
      <c r="AC350" s="501"/>
      <c r="AD350" s="501"/>
      <c r="AE350" s="501"/>
      <c r="AF350" s="501"/>
      <c r="AG350" s="501"/>
      <c r="AH350" s="501"/>
      <c r="AI350" s="501"/>
      <c r="AJ350" s="501"/>
      <c r="AK350" s="501"/>
      <c r="AL350" s="501"/>
      <c r="AM350" s="501"/>
      <c r="AN350" s="501"/>
      <c r="AO350" s="501"/>
      <c r="AP350" s="501"/>
      <c r="AQ350" s="501"/>
      <c r="AR350" s="501"/>
      <c r="AS350" s="501"/>
      <c r="AT350" s="501"/>
      <c r="AU350" s="501"/>
      <c r="AV350" s="501"/>
      <c r="AW350" s="501"/>
      <c r="AX350" s="501"/>
      <c r="AY350" s="501"/>
      <c r="AZ350" s="501"/>
      <c r="BA350" s="501"/>
      <c r="BB350" s="501"/>
      <c r="BC350" s="501"/>
      <c r="BD350" s="501"/>
      <c r="BE350" s="501"/>
      <c r="BF350" s="501"/>
      <c r="BG350" s="501"/>
      <c r="BH350" s="501"/>
      <c r="BI350" s="501"/>
      <c r="BJ350" s="501"/>
      <c r="BK350" s="501"/>
      <c r="BL350" s="501"/>
      <c r="BM350" s="501"/>
      <c r="BN350" s="501"/>
      <c r="BO350" s="501"/>
      <c r="BP350" s="501"/>
      <c r="BQ350" s="501"/>
      <c r="BR350" s="501"/>
      <c r="BS350" s="501"/>
      <c r="BT350" s="501"/>
      <c r="BU350" s="501"/>
      <c r="BV350" s="501"/>
      <c r="BW350" s="501"/>
      <c r="BX350" s="501"/>
      <c r="BY350" s="501"/>
      <c r="BZ350" s="501"/>
      <c r="CA350" s="501"/>
      <c r="CB350" s="501"/>
      <c r="CC350" s="501"/>
      <c r="CD350" s="501"/>
      <c r="CE350" s="501"/>
      <c r="CF350" s="501"/>
      <c r="CG350" s="501"/>
      <c r="CH350" s="501"/>
      <c r="CI350" s="501"/>
      <c r="CJ350" s="501"/>
      <c r="CK350" s="501"/>
      <c r="CL350" s="501"/>
      <c r="CM350" s="501"/>
      <c r="CN350" s="501"/>
      <c r="CO350" s="501"/>
      <c r="CP350" s="501"/>
      <c r="CQ350" s="501"/>
      <c r="CR350" s="501"/>
      <c r="CS350" s="501"/>
      <c r="CT350" s="501"/>
      <c r="CU350" s="501"/>
      <c r="CV350" s="501"/>
      <c r="CW350" s="501"/>
      <c r="CX350" s="501"/>
      <c r="CY350" s="501"/>
      <c r="CZ350" s="501"/>
      <c r="DA350" s="501"/>
      <c r="DB350" s="501"/>
      <c r="DC350" s="501"/>
      <c r="DD350" s="501"/>
      <c r="DE350" s="501"/>
      <c r="DF350" s="501"/>
      <c r="DG350" s="501"/>
      <c r="DH350" s="501"/>
      <c r="DI350" s="501"/>
      <c r="DJ350" s="501"/>
      <c r="DK350" s="501"/>
      <c r="DL350" s="501"/>
      <c r="DM350" s="501"/>
      <c r="DN350" s="501"/>
      <c r="DO350" s="501"/>
      <c r="DP350" s="501"/>
      <c r="DQ350" s="501"/>
      <c r="DR350" s="501"/>
      <c r="DS350" s="501"/>
      <c r="DT350" s="501"/>
      <c r="DU350" s="501"/>
      <c r="DV350" s="501"/>
      <c r="DW350" s="501"/>
      <c r="DX350" s="501"/>
      <c r="DY350" s="501"/>
      <c r="DZ350" s="501"/>
      <c r="EA350" s="501"/>
      <c r="EB350" s="501"/>
      <c r="EC350" s="501"/>
      <c r="ED350" s="501"/>
      <c r="EE350" s="501"/>
      <c r="EF350" s="501"/>
      <c r="EG350" s="501"/>
      <c r="EH350" s="501"/>
      <c r="EI350" s="501"/>
      <c r="EJ350" s="501"/>
      <c r="EK350" s="501"/>
      <c r="EL350" s="501"/>
      <c r="EM350" s="501"/>
      <c r="EN350" s="501"/>
      <c r="EO350" s="501"/>
      <c r="EP350" s="501"/>
      <c r="EQ350" s="501"/>
      <c r="ER350" s="501"/>
      <c r="ES350" s="501"/>
      <c r="ET350" s="501"/>
      <c r="EU350" s="501"/>
      <c r="EV350" s="501"/>
      <c r="EW350" s="501"/>
      <c r="EX350" s="501"/>
      <c r="EY350" s="501"/>
      <c r="EZ350" s="501"/>
      <c r="FA350" s="501"/>
      <c r="FB350" s="501"/>
      <c r="FC350" s="501"/>
      <c r="FD350" s="501"/>
      <c r="FE350" s="501"/>
      <c r="FF350" s="501"/>
      <c r="FG350" s="501"/>
      <c r="FH350" s="501"/>
      <c r="FI350" s="501"/>
    </row>
    <row r="351" spans="1:165" ht="25.9" customHeight="1" x14ac:dyDescent="0.35">
      <c r="A351" s="501"/>
      <c r="B351" s="501"/>
      <c r="C351" s="279"/>
      <c r="D351" s="543"/>
      <c r="E351" s="503"/>
      <c r="F351" s="501"/>
      <c r="G351" s="501"/>
      <c r="H351" s="501"/>
      <c r="I351" s="503"/>
      <c r="J351" s="503"/>
      <c r="K351" s="503"/>
      <c r="L351" s="503"/>
      <c r="M351" s="503"/>
      <c r="N351" s="503"/>
      <c r="O351" s="501"/>
      <c r="P351" s="501"/>
      <c r="Q351" s="501"/>
      <c r="R351" s="501"/>
      <c r="S351" s="501"/>
      <c r="T351" s="504"/>
      <c r="U351" s="504"/>
      <c r="V351" s="501"/>
      <c r="W351" s="501"/>
      <c r="X351" s="501"/>
      <c r="Y351" s="501"/>
      <c r="Z351" s="501"/>
      <c r="AA351" s="501"/>
      <c r="AB351" s="501"/>
      <c r="AC351" s="501"/>
      <c r="AD351" s="501"/>
      <c r="AE351" s="501"/>
      <c r="AF351" s="501"/>
      <c r="AG351" s="501"/>
      <c r="AH351" s="501"/>
      <c r="AI351" s="501"/>
      <c r="AJ351" s="501"/>
      <c r="AK351" s="501"/>
      <c r="AL351" s="501"/>
      <c r="AM351" s="501"/>
      <c r="AN351" s="501"/>
      <c r="AO351" s="501"/>
      <c r="AP351" s="501"/>
      <c r="AQ351" s="501"/>
      <c r="AR351" s="501"/>
      <c r="AS351" s="501"/>
      <c r="AT351" s="501"/>
      <c r="AU351" s="501"/>
      <c r="AV351" s="501"/>
      <c r="AW351" s="501"/>
      <c r="AX351" s="501"/>
      <c r="AY351" s="501"/>
      <c r="AZ351" s="501"/>
      <c r="BA351" s="501"/>
      <c r="BB351" s="501"/>
      <c r="BC351" s="501"/>
      <c r="BD351" s="501"/>
      <c r="BE351" s="501"/>
      <c r="BF351" s="501"/>
      <c r="BG351" s="501"/>
      <c r="BH351" s="501"/>
      <c r="BI351" s="501"/>
      <c r="BJ351" s="501"/>
      <c r="BK351" s="501"/>
      <c r="BL351" s="501"/>
      <c r="BM351" s="501"/>
      <c r="BN351" s="501"/>
      <c r="BO351" s="501"/>
      <c r="BP351" s="501"/>
      <c r="BQ351" s="501"/>
      <c r="BR351" s="501"/>
      <c r="BS351" s="501"/>
      <c r="BT351" s="501"/>
      <c r="BU351" s="501"/>
      <c r="BV351" s="501"/>
      <c r="BW351" s="501"/>
      <c r="BX351" s="501"/>
      <c r="BY351" s="501"/>
      <c r="BZ351" s="501"/>
      <c r="CA351" s="501"/>
      <c r="CB351" s="501"/>
      <c r="CC351" s="501"/>
      <c r="CD351" s="501"/>
      <c r="CE351" s="501"/>
      <c r="CF351" s="501"/>
      <c r="CG351" s="501"/>
      <c r="CH351" s="501"/>
      <c r="CI351" s="501"/>
      <c r="CJ351" s="501"/>
      <c r="CK351" s="501"/>
      <c r="CL351" s="501"/>
      <c r="CM351" s="501"/>
      <c r="CN351" s="501"/>
      <c r="CO351" s="501"/>
      <c r="CP351" s="501"/>
      <c r="CQ351" s="501"/>
      <c r="CR351" s="501"/>
      <c r="CS351" s="501"/>
      <c r="CT351" s="501"/>
      <c r="CU351" s="501"/>
      <c r="CV351" s="501"/>
      <c r="CW351" s="501"/>
      <c r="CX351" s="501"/>
      <c r="CY351" s="501"/>
      <c r="CZ351" s="501"/>
      <c r="DA351" s="501"/>
      <c r="DB351" s="501"/>
      <c r="DC351" s="501"/>
      <c r="DD351" s="501"/>
      <c r="DE351" s="501"/>
      <c r="DF351" s="501"/>
      <c r="DG351" s="501"/>
      <c r="DH351" s="501"/>
      <c r="DI351" s="501"/>
      <c r="DJ351" s="501"/>
      <c r="DK351" s="501"/>
      <c r="DL351" s="501"/>
      <c r="DM351" s="501"/>
      <c r="DN351" s="501"/>
      <c r="DO351" s="501"/>
      <c r="DP351" s="501"/>
      <c r="DQ351" s="501"/>
      <c r="DR351" s="501"/>
      <c r="DS351" s="501"/>
      <c r="DT351" s="501"/>
      <c r="DU351" s="501"/>
      <c r="DV351" s="501"/>
      <c r="DW351" s="501"/>
      <c r="DX351" s="501"/>
      <c r="DY351" s="501"/>
      <c r="DZ351" s="501"/>
      <c r="EA351" s="501"/>
      <c r="EB351" s="501"/>
      <c r="EC351" s="501"/>
      <c r="ED351" s="501"/>
      <c r="EE351" s="501"/>
      <c r="EF351" s="501"/>
      <c r="EG351" s="501"/>
      <c r="EH351" s="501"/>
      <c r="EI351" s="501"/>
      <c r="EJ351" s="501"/>
      <c r="EK351" s="501"/>
      <c r="EL351" s="501"/>
      <c r="EM351" s="501"/>
      <c r="EN351" s="501"/>
      <c r="EO351" s="501"/>
      <c r="EP351" s="501"/>
      <c r="EQ351" s="501"/>
      <c r="ER351" s="501"/>
      <c r="ES351" s="501"/>
      <c r="ET351" s="501"/>
      <c r="EU351" s="501"/>
      <c r="EV351" s="501"/>
      <c r="EW351" s="501"/>
      <c r="EX351" s="501"/>
      <c r="EY351" s="501"/>
      <c r="EZ351" s="501"/>
      <c r="FA351" s="501"/>
      <c r="FB351" s="501"/>
      <c r="FC351" s="501"/>
      <c r="FD351" s="501"/>
      <c r="FE351" s="501"/>
      <c r="FF351" s="501"/>
      <c r="FG351" s="501"/>
      <c r="FH351" s="501"/>
      <c r="FI351" s="501"/>
    </row>
    <row r="352" spans="1:165" ht="25.9" customHeight="1" x14ac:dyDescent="0.35">
      <c r="A352" s="501"/>
      <c r="B352" s="501"/>
      <c r="C352" s="279"/>
      <c r="D352" s="543"/>
      <c r="E352" s="503"/>
      <c r="F352" s="501"/>
      <c r="G352" s="501"/>
      <c r="H352" s="501"/>
      <c r="I352" s="503"/>
      <c r="J352" s="503"/>
      <c r="K352" s="503"/>
      <c r="L352" s="503"/>
      <c r="M352" s="503"/>
      <c r="N352" s="503"/>
      <c r="O352" s="501"/>
      <c r="P352" s="501"/>
      <c r="Q352" s="501"/>
      <c r="R352" s="501"/>
      <c r="S352" s="501"/>
      <c r="T352" s="504"/>
      <c r="U352" s="504"/>
      <c r="V352" s="501"/>
      <c r="W352" s="501"/>
      <c r="X352" s="501"/>
      <c r="Y352" s="501"/>
      <c r="Z352" s="501"/>
      <c r="AA352" s="501"/>
      <c r="AB352" s="501"/>
      <c r="AC352" s="501"/>
      <c r="AD352" s="501"/>
      <c r="AE352" s="501"/>
      <c r="AF352" s="501"/>
      <c r="AG352" s="501"/>
      <c r="AH352" s="501"/>
      <c r="AI352" s="501"/>
      <c r="AJ352" s="501"/>
      <c r="AK352" s="501"/>
      <c r="AL352" s="501"/>
      <c r="AM352" s="501"/>
      <c r="AN352" s="501"/>
      <c r="AO352" s="501"/>
      <c r="AP352" s="501"/>
      <c r="AQ352" s="501"/>
      <c r="AR352" s="501"/>
      <c r="AS352" s="501"/>
      <c r="AT352" s="501"/>
      <c r="AU352" s="501"/>
      <c r="AV352" s="501"/>
      <c r="AW352" s="501"/>
      <c r="AX352" s="501"/>
      <c r="AY352" s="501"/>
      <c r="AZ352" s="501"/>
      <c r="BA352" s="501"/>
      <c r="BB352" s="501"/>
      <c r="BC352" s="501"/>
      <c r="BD352" s="501"/>
      <c r="BE352" s="501"/>
      <c r="BF352" s="501"/>
      <c r="BG352" s="501"/>
      <c r="BH352" s="501"/>
      <c r="BI352" s="501"/>
      <c r="BJ352" s="501"/>
      <c r="BK352" s="501"/>
      <c r="BL352" s="501"/>
      <c r="BM352" s="501"/>
      <c r="BN352" s="501"/>
      <c r="BO352" s="501"/>
      <c r="BP352" s="501"/>
      <c r="BQ352" s="501"/>
      <c r="BR352" s="501"/>
      <c r="BS352" s="501"/>
      <c r="BT352" s="501"/>
      <c r="BU352" s="501"/>
      <c r="BV352" s="501"/>
      <c r="BW352" s="501"/>
      <c r="BX352" s="501"/>
      <c r="BY352" s="501"/>
      <c r="BZ352" s="501"/>
      <c r="CA352" s="501"/>
      <c r="CB352" s="501"/>
      <c r="CC352" s="501"/>
      <c r="CD352" s="501"/>
      <c r="CE352" s="501"/>
      <c r="CF352" s="501"/>
      <c r="CG352" s="501"/>
      <c r="CH352" s="501"/>
      <c r="CI352" s="501"/>
      <c r="CJ352" s="501"/>
      <c r="CK352" s="501"/>
      <c r="CL352" s="501"/>
      <c r="CM352" s="501"/>
      <c r="CN352" s="501"/>
      <c r="CO352" s="501"/>
      <c r="CP352" s="501"/>
      <c r="CQ352" s="501"/>
      <c r="CR352" s="501"/>
      <c r="CS352" s="501"/>
      <c r="CT352" s="501"/>
      <c r="CU352" s="501"/>
      <c r="CV352" s="501"/>
      <c r="CW352" s="501"/>
      <c r="CX352" s="501"/>
      <c r="CY352" s="501"/>
      <c r="CZ352" s="501"/>
      <c r="DA352" s="501"/>
      <c r="DB352" s="501"/>
      <c r="DC352" s="501"/>
      <c r="DD352" s="501"/>
      <c r="DE352" s="501"/>
      <c r="DF352" s="501"/>
      <c r="DG352" s="501"/>
      <c r="DH352" s="501"/>
      <c r="DI352" s="501"/>
      <c r="DJ352" s="501"/>
      <c r="DK352" s="501"/>
      <c r="DL352" s="501"/>
      <c r="DM352" s="501"/>
      <c r="DN352" s="501"/>
      <c r="DO352" s="501"/>
      <c r="DP352" s="501"/>
      <c r="DQ352" s="501"/>
      <c r="DR352" s="501"/>
      <c r="DS352" s="501"/>
      <c r="DT352" s="501"/>
      <c r="DU352" s="501"/>
      <c r="DV352" s="501"/>
      <c r="DW352" s="501"/>
      <c r="DX352" s="501"/>
      <c r="DY352" s="501"/>
      <c r="DZ352" s="501"/>
      <c r="EA352" s="501"/>
      <c r="EB352" s="501"/>
      <c r="EC352" s="501"/>
      <c r="ED352" s="501"/>
      <c r="EE352" s="501"/>
      <c r="EF352" s="501"/>
      <c r="EG352" s="501"/>
      <c r="EH352" s="501"/>
      <c r="EI352" s="501"/>
      <c r="EJ352" s="501"/>
      <c r="EK352" s="501"/>
      <c r="EL352" s="501"/>
      <c r="EM352" s="501"/>
      <c r="EN352" s="501"/>
      <c r="EO352" s="501"/>
      <c r="EP352" s="501"/>
      <c r="EQ352" s="501"/>
      <c r="ER352" s="501"/>
      <c r="ES352" s="501"/>
      <c r="ET352" s="501"/>
      <c r="EU352" s="501"/>
      <c r="EV352" s="501"/>
      <c r="EW352" s="501"/>
      <c r="EX352" s="501"/>
      <c r="EY352" s="501"/>
      <c r="EZ352" s="501"/>
      <c r="FA352" s="501"/>
      <c r="FB352" s="501"/>
      <c r="FC352" s="501"/>
      <c r="FD352" s="501"/>
      <c r="FE352" s="501"/>
      <c r="FF352" s="501"/>
      <c r="FG352" s="501"/>
      <c r="FH352" s="501"/>
      <c r="FI352" s="501"/>
    </row>
    <row r="353" spans="1:165" ht="25.9" customHeight="1" x14ac:dyDescent="0.35">
      <c r="A353" s="501"/>
      <c r="B353" s="501"/>
      <c r="C353" s="279"/>
      <c r="D353" s="543"/>
      <c r="E353" s="503"/>
      <c r="F353" s="501"/>
      <c r="G353" s="501"/>
      <c r="H353" s="501"/>
      <c r="I353" s="503"/>
      <c r="J353" s="503"/>
      <c r="K353" s="503"/>
      <c r="L353" s="503"/>
      <c r="M353" s="503"/>
      <c r="N353" s="503"/>
      <c r="O353" s="501"/>
      <c r="P353" s="501"/>
      <c r="Q353" s="501"/>
      <c r="R353" s="501"/>
      <c r="S353" s="501"/>
      <c r="T353" s="504"/>
      <c r="U353" s="504"/>
      <c r="V353" s="501"/>
      <c r="W353" s="501"/>
      <c r="X353" s="501"/>
      <c r="Y353" s="501"/>
      <c r="Z353" s="501"/>
      <c r="AA353" s="501"/>
      <c r="AB353" s="501"/>
      <c r="AC353" s="501"/>
      <c r="AD353" s="501"/>
      <c r="AE353" s="501"/>
      <c r="AF353" s="501"/>
      <c r="AG353" s="501"/>
      <c r="AH353" s="501"/>
      <c r="AI353" s="501"/>
      <c r="AJ353" s="501"/>
      <c r="AK353" s="501"/>
      <c r="AL353" s="501"/>
      <c r="AM353" s="501"/>
      <c r="AN353" s="501"/>
      <c r="AO353" s="501"/>
      <c r="AP353" s="501"/>
      <c r="AQ353" s="501"/>
      <c r="AR353" s="501"/>
      <c r="AS353" s="501"/>
      <c r="AT353" s="501"/>
      <c r="AU353" s="501"/>
      <c r="AV353" s="501"/>
      <c r="AW353" s="501"/>
      <c r="AX353" s="501"/>
      <c r="AY353" s="501"/>
      <c r="AZ353" s="501"/>
      <c r="BA353" s="501"/>
      <c r="BB353" s="501"/>
      <c r="BC353" s="501"/>
      <c r="BD353" s="501"/>
      <c r="BE353" s="501"/>
      <c r="BF353" s="501"/>
      <c r="BG353" s="501"/>
      <c r="BH353" s="501"/>
      <c r="BI353" s="501"/>
      <c r="BJ353" s="501"/>
      <c r="BK353" s="501"/>
      <c r="BL353" s="501"/>
      <c r="BM353" s="501"/>
      <c r="BN353" s="501"/>
      <c r="BO353" s="501"/>
      <c r="BP353" s="501"/>
      <c r="BQ353" s="501"/>
      <c r="BR353" s="501"/>
      <c r="BS353" s="501"/>
      <c r="BT353" s="501"/>
      <c r="BU353" s="501"/>
      <c r="BV353" s="501"/>
      <c r="BW353" s="501"/>
      <c r="BX353" s="501"/>
      <c r="BY353" s="501"/>
      <c r="BZ353" s="501"/>
      <c r="CA353" s="501"/>
      <c r="CB353" s="501"/>
      <c r="CC353" s="501"/>
      <c r="CD353" s="501"/>
      <c r="CE353" s="501"/>
      <c r="CF353" s="501"/>
      <c r="CG353" s="501"/>
      <c r="CH353" s="501"/>
      <c r="CI353" s="501"/>
      <c r="CJ353" s="501"/>
      <c r="CK353" s="501"/>
      <c r="CL353" s="501"/>
      <c r="CM353" s="501"/>
      <c r="CN353" s="501"/>
      <c r="CO353" s="501"/>
      <c r="CP353" s="501"/>
      <c r="CQ353" s="501"/>
      <c r="CR353" s="501"/>
      <c r="CS353" s="501"/>
      <c r="CT353" s="501"/>
      <c r="CU353" s="501"/>
      <c r="CV353" s="501"/>
      <c r="CW353" s="501"/>
      <c r="CX353" s="501"/>
      <c r="CY353" s="501"/>
      <c r="CZ353" s="501"/>
      <c r="DA353" s="501"/>
      <c r="DB353" s="501"/>
      <c r="DC353" s="501"/>
      <c r="DD353" s="501"/>
      <c r="DE353" s="501"/>
      <c r="DF353" s="501"/>
      <c r="DG353" s="501"/>
      <c r="DH353" s="501"/>
      <c r="DI353" s="501"/>
      <c r="DJ353" s="501"/>
      <c r="DK353" s="501"/>
      <c r="DL353" s="501"/>
      <c r="DM353" s="501"/>
      <c r="DN353" s="501"/>
      <c r="DO353" s="501"/>
      <c r="DP353" s="501"/>
      <c r="DQ353" s="501"/>
      <c r="DR353" s="501"/>
      <c r="DS353" s="501"/>
      <c r="DT353" s="501"/>
      <c r="DU353" s="501"/>
      <c r="DV353" s="501"/>
      <c r="DW353" s="501"/>
      <c r="DX353" s="501"/>
      <c r="DY353" s="501"/>
      <c r="DZ353" s="501"/>
      <c r="EA353" s="501"/>
      <c r="EB353" s="501"/>
      <c r="EC353" s="501"/>
      <c r="ED353" s="501"/>
      <c r="EE353" s="501"/>
      <c r="EF353" s="501"/>
      <c r="EG353" s="501"/>
      <c r="EH353" s="501"/>
      <c r="EI353" s="501"/>
      <c r="EJ353" s="501"/>
      <c r="EK353" s="501"/>
      <c r="EL353" s="501"/>
      <c r="EM353" s="501"/>
      <c r="EN353" s="501"/>
      <c r="EO353" s="501"/>
      <c r="EP353" s="501"/>
      <c r="EQ353" s="501"/>
      <c r="ER353" s="501"/>
      <c r="ES353" s="501"/>
      <c r="ET353" s="501"/>
      <c r="EU353" s="501"/>
      <c r="EV353" s="501"/>
      <c r="EW353" s="501"/>
      <c r="EX353" s="501"/>
      <c r="EY353" s="501"/>
      <c r="EZ353" s="501"/>
      <c r="FA353" s="501"/>
      <c r="FB353" s="501"/>
      <c r="FC353" s="501"/>
      <c r="FD353" s="501"/>
      <c r="FE353" s="501"/>
      <c r="FF353" s="501"/>
      <c r="FG353" s="501"/>
      <c r="FH353" s="501"/>
      <c r="FI353" s="501"/>
    </row>
    <row r="354" spans="1:165" ht="25.9" customHeight="1" x14ac:dyDescent="0.35">
      <c r="A354" s="501"/>
      <c r="B354" s="501"/>
      <c r="C354" s="279"/>
      <c r="D354" s="543"/>
      <c r="E354" s="503"/>
      <c r="F354" s="501"/>
      <c r="G354" s="501"/>
      <c r="H354" s="501"/>
      <c r="I354" s="503"/>
      <c r="J354" s="503"/>
      <c r="K354" s="503"/>
      <c r="L354" s="503"/>
      <c r="M354" s="503"/>
      <c r="N354" s="503"/>
      <c r="O354" s="501"/>
      <c r="P354" s="501"/>
      <c r="Q354" s="501"/>
      <c r="R354" s="501"/>
      <c r="S354" s="501"/>
      <c r="T354" s="504"/>
      <c r="U354" s="504"/>
      <c r="V354" s="501"/>
      <c r="W354" s="501"/>
      <c r="X354" s="501"/>
      <c r="Y354" s="501"/>
      <c r="Z354" s="501"/>
      <c r="AA354" s="501"/>
      <c r="AB354" s="501"/>
      <c r="AC354" s="501"/>
      <c r="AD354" s="501"/>
      <c r="AE354" s="501"/>
      <c r="AF354" s="501"/>
      <c r="AG354" s="501"/>
      <c r="AH354" s="501"/>
      <c r="AI354" s="501"/>
      <c r="AJ354" s="501"/>
      <c r="AK354" s="501"/>
      <c r="AL354" s="501"/>
      <c r="AM354" s="501"/>
      <c r="AN354" s="501"/>
      <c r="AO354" s="501"/>
      <c r="AP354" s="501"/>
      <c r="AQ354" s="501"/>
      <c r="AR354" s="501"/>
      <c r="AS354" s="501"/>
      <c r="AT354" s="501"/>
      <c r="AU354" s="501"/>
      <c r="AV354" s="501"/>
      <c r="AW354" s="501"/>
      <c r="AX354" s="501"/>
      <c r="AY354" s="501"/>
      <c r="AZ354" s="501"/>
      <c r="BA354" s="501"/>
      <c r="BB354" s="501"/>
      <c r="BC354" s="501"/>
      <c r="BD354" s="501"/>
      <c r="BE354" s="501"/>
      <c r="BF354" s="501"/>
      <c r="BG354" s="501"/>
      <c r="BH354" s="501"/>
      <c r="BI354" s="501"/>
      <c r="BJ354" s="501"/>
      <c r="BK354" s="501"/>
      <c r="BL354" s="501"/>
      <c r="BM354" s="501"/>
      <c r="BN354" s="501"/>
      <c r="BO354" s="501"/>
      <c r="BP354" s="501"/>
      <c r="BQ354" s="501"/>
      <c r="BR354" s="501"/>
      <c r="BS354" s="501"/>
      <c r="BT354" s="501"/>
      <c r="BU354" s="501"/>
      <c r="BV354" s="501"/>
      <c r="BW354" s="501"/>
      <c r="BX354" s="501"/>
      <c r="BY354" s="501"/>
      <c r="BZ354" s="501"/>
      <c r="CA354" s="501"/>
      <c r="CB354" s="501"/>
      <c r="CC354" s="501"/>
      <c r="CD354" s="501"/>
      <c r="CE354" s="501"/>
      <c r="CF354" s="501"/>
      <c r="CG354" s="501"/>
      <c r="CH354" s="501"/>
      <c r="CI354" s="501"/>
      <c r="CJ354" s="501"/>
      <c r="CK354" s="501"/>
      <c r="CL354" s="501"/>
      <c r="CM354" s="501"/>
      <c r="CN354" s="501"/>
      <c r="CO354" s="501"/>
      <c r="CP354" s="501"/>
      <c r="CQ354" s="501"/>
      <c r="CR354" s="501"/>
      <c r="CS354" s="501"/>
      <c r="CT354" s="501"/>
      <c r="CU354" s="501"/>
      <c r="CV354" s="501"/>
      <c r="CW354" s="501"/>
      <c r="CX354" s="501"/>
      <c r="CY354" s="501"/>
      <c r="CZ354" s="501"/>
      <c r="DA354" s="501"/>
      <c r="DB354" s="501"/>
      <c r="DC354" s="501"/>
      <c r="DD354" s="501"/>
      <c r="DE354" s="501"/>
      <c r="DF354" s="501"/>
      <c r="DG354" s="501"/>
      <c r="DH354" s="501"/>
      <c r="DI354" s="501"/>
      <c r="DJ354" s="501"/>
      <c r="DK354" s="501"/>
      <c r="DL354" s="501"/>
      <c r="DM354" s="501"/>
      <c r="DN354" s="501"/>
      <c r="DO354" s="501"/>
      <c r="DP354" s="501"/>
      <c r="DQ354" s="501"/>
      <c r="DR354" s="501"/>
      <c r="DS354" s="501"/>
      <c r="DT354" s="501"/>
      <c r="DU354" s="501"/>
      <c r="DV354" s="501"/>
      <c r="DW354" s="501"/>
      <c r="DX354" s="501"/>
      <c r="DY354" s="501"/>
      <c r="DZ354" s="501"/>
      <c r="EA354" s="501"/>
      <c r="EB354" s="501"/>
      <c r="EC354" s="501"/>
      <c r="ED354" s="501"/>
      <c r="EE354" s="501"/>
      <c r="EF354" s="501"/>
      <c r="EG354" s="501"/>
      <c r="EH354" s="501"/>
      <c r="EI354" s="501"/>
      <c r="EJ354" s="501"/>
      <c r="EK354" s="501"/>
      <c r="EL354" s="501"/>
      <c r="EM354" s="501"/>
      <c r="EN354" s="501"/>
      <c r="EO354" s="501"/>
      <c r="EP354" s="501"/>
      <c r="EQ354" s="501"/>
      <c r="ER354" s="501"/>
      <c r="ES354" s="501"/>
      <c r="ET354" s="501"/>
      <c r="EU354" s="501"/>
      <c r="EV354" s="501"/>
      <c r="EW354" s="501"/>
      <c r="EX354" s="501"/>
      <c r="EY354" s="501"/>
      <c r="EZ354" s="501"/>
      <c r="FA354" s="501"/>
      <c r="FB354" s="501"/>
      <c r="FC354" s="501"/>
      <c r="FD354" s="501"/>
      <c r="FE354" s="501"/>
      <c r="FF354" s="501"/>
      <c r="FG354" s="501"/>
      <c r="FH354" s="501"/>
      <c r="FI354" s="501"/>
    </row>
    <row r="355" spans="1:165" ht="25.9" customHeight="1" x14ac:dyDescent="0.35">
      <c r="A355" s="501"/>
      <c r="B355" s="501"/>
      <c r="C355" s="279"/>
      <c r="D355" s="543"/>
      <c r="E355" s="503"/>
      <c r="F355" s="501"/>
      <c r="G355" s="501"/>
      <c r="H355" s="501"/>
      <c r="I355" s="503"/>
      <c r="J355" s="503"/>
      <c r="K355" s="503"/>
      <c r="L355" s="503"/>
      <c r="M355" s="503"/>
      <c r="N355" s="503"/>
      <c r="O355" s="501"/>
      <c r="P355" s="501"/>
      <c r="Q355" s="501"/>
      <c r="R355" s="501"/>
      <c r="S355" s="501"/>
      <c r="T355" s="504"/>
      <c r="U355" s="504"/>
      <c r="V355" s="501"/>
      <c r="W355" s="501"/>
      <c r="X355" s="501"/>
      <c r="Y355" s="501"/>
      <c r="Z355" s="501"/>
      <c r="AA355" s="501"/>
      <c r="AB355" s="501"/>
      <c r="AC355" s="501"/>
      <c r="AD355" s="501"/>
      <c r="AE355" s="501"/>
      <c r="AF355" s="501"/>
      <c r="AG355" s="501"/>
      <c r="AH355" s="501"/>
      <c r="AI355" s="501"/>
      <c r="AJ355" s="501"/>
      <c r="AK355" s="501"/>
      <c r="AL355" s="501"/>
      <c r="AM355" s="501"/>
      <c r="AN355" s="501"/>
      <c r="AO355" s="501"/>
      <c r="AP355" s="501"/>
      <c r="AQ355" s="501"/>
      <c r="AR355" s="501"/>
      <c r="AS355" s="501"/>
      <c r="AT355" s="501"/>
      <c r="AU355" s="501"/>
      <c r="AV355" s="501"/>
      <c r="AW355" s="501"/>
      <c r="AX355" s="501"/>
      <c r="AY355" s="501"/>
      <c r="AZ355" s="501"/>
      <c r="BA355" s="501"/>
      <c r="BB355" s="501"/>
      <c r="BC355" s="501"/>
      <c r="BD355" s="501"/>
      <c r="BE355" s="501"/>
      <c r="BF355" s="501"/>
      <c r="BG355" s="501"/>
      <c r="BH355" s="501"/>
      <c r="BI355" s="501"/>
      <c r="BJ355" s="501"/>
      <c r="BK355" s="501"/>
      <c r="BL355" s="501"/>
      <c r="BM355" s="501"/>
      <c r="BN355" s="501"/>
      <c r="BO355" s="501"/>
      <c r="BP355" s="501"/>
      <c r="BQ355" s="501"/>
      <c r="BR355" s="501"/>
      <c r="BS355" s="501"/>
      <c r="BT355" s="501"/>
      <c r="BU355" s="501"/>
      <c r="BV355" s="501"/>
      <c r="BW355" s="501"/>
      <c r="BX355" s="501"/>
      <c r="BY355" s="501"/>
      <c r="BZ355" s="501"/>
      <c r="CA355" s="501"/>
      <c r="CB355" s="501"/>
      <c r="CC355" s="501"/>
      <c r="CD355" s="501"/>
      <c r="CE355" s="501"/>
      <c r="CF355" s="501"/>
      <c r="CG355" s="501"/>
      <c r="CH355" s="501"/>
      <c r="CI355" s="501"/>
      <c r="CJ355" s="501"/>
      <c r="CK355" s="501"/>
      <c r="CL355" s="501"/>
      <c r="CM355" s="501"/>
      <c r="CN355" s="501"/>
      <c r="CO355" s="501"/>
      <c r="CP355" s="501"/>
      <c r="CQ355" s="501"/>
      <c r="CR355" s="501"/>
      <c r="CS355" s="501"/>
      <c r="CT355" s="501"/>
      <c r="CU355" s="501"/>
      <c r="CV355" s="501"/>
      <c r="CW355" s="501"/>
      <c r="CX355" s="501"/>
      <c r="CY355" s="501"/>
      <c r="CZ355" s="501"/>
      <c r="DA355" s="501"/>
      <c r="DB355" s="501"/>
      <c r="DC355" s="501"/>
      <c r="DD355" s="501"/>
      <c r="DE355" s="501"/>
      <c r="DF355" s="501"/>
      <c r="DG355" s="501"/>
      <c r="DH355" s="501"/>
      <c r="DI355" s="501"/>
      <c r="DJ355" s="501"/>
      <c r="DK355" s="501"/>
      <c r="DL355" s="501"/>
      <c r="DM355" s="501"/>
      <c r="DN355" s="501"/>
      <c r="DO355" s="501"/>
      <c r="DP355" s="501"/>
      <c r="DQ355" s="501"/>
      <c r="DR355" s="501"/>
      <c r="DS355" s="501"/>
      <c r="DT355" s="501"/>
      <c r="DU355" s="501"/>
      <c r="DV355" s="501"/>
      <c r="DW355" s="501"/>
      <c r="DX355" s="501"/>
      <c r="DY355" s="501"/>
      <c r="DZ355" s="501"/>
      <c r="EA355" s="501"/>
      <c r="EB355" s="501"/>
      <c r="EC355" s="501"/>
      <c r="ED355" s="501"/>
      <c r="EE355" s="501"/>
      <c r="EF355" s="501"/>
      <c r="EG355" s="501"/>
      <c r="EH355" s="501"/>
      <c r="EI355" s="501"/>
      <c r="EJ355" s="501"/>
      <c r="EK355" s="501"/>
      <c r="EL355" s="501"/>
      <c r="EM355" s="501"/>
      <c r="EN355" s="501"/>
      <c r="EO355" s="501"/>
      <c r="EP355" s="501"/>
      <c r="EQ355" s="501"/>
      <c r="ER355" s="501"/>
      <c r="ES355" s="501"/>
      <c r="ET355" s="501"/>
      <c r="EU355" s="501"/>
      <c r="EV355" s="501"/>
      <c r="EW355" s="501"/>
      <c r="EX355" s="501"/>
      <c r="EY355" s="501"/>
      <c r="EZ355" s="501"/>
      <c r="FA355" s="501"/>
      <c r="FB355" s="501"/>
      <c r="FC355" s="501"/>
      <c r="FD355" s="501"/>
      <c r="FE355" s="501"/>
      <c r="FF355" s="501"/>
      <c r="FG355" s="501"/>
      <c r="FH355" s="501"/>
      <c r="FI355" s="501"/>
    </row>
    <row r="356" spans="1:165" ht="25.9" customHeight="1" x14ac:dyDescent="0.35">
      <c r="A356" s="501"/>
      <c r="B356" s="501"/>
      <c r="C356" s="279"/>
      <c r="D356" s="543"/>
      <c r="E356" s="503"/>
      <c r="F356" s="501"/>
      <c r="G356" s="501"/>
      <c r="H356" s="501"/>
      <c r="I356" s="503"/>
      <c r="J356" s="503"/>
      <c r="K356" s="503"/>
      <c r="L356" s="503"/>
      <c r="M356" s="503"/>
      <c r="N356" s="503"/>
      <c r="O356" s="501"/>
      <c r="P356" s="501"/>
      <c r="Q356" s="501"/>
      <c r="R356" s="501"/>
      <c r="S356" s="501"/>
      <c r="T356" s="504"/>
      <c r="U356" s="504"/>
      <c r="V356" s="501"/>
      <c r="W356" s="501"/>
      <c r="X356" s="501"/>
      <c r="Y356" s="501"/>
      <c r="Z356" s="501"/>
      <c r="AA356" s="501"/>
      <c r="AB356" s="501"/>
      <c r="AC356" s="501"/>
      <c r="AD356" s="501"/>
      <c r="AE356" s="501"/>
      <c r="AF356" s="501"/>
      <c r="AG356" s="501"/>
      <c r="AH356" s="501"/>
      <c r="AI356" s="501"/>
      <c r="AJ356" s="501"/>
      <c r="AK356" s="501"/>
      <c r="AL356" s="501"/>
      <c r="AM356" s="501"/>
      <c r="AN356" s="501"/>
      <c r="AO356" s="501"/>
      <c r="AP356" s="501"/>
      <c r="AQ356" s="501"/>
      <c r="AR356" s="501"/>
      <c r="AS356" s="501"/>
      <c r="AT356" s="501"/>
      <c r="AU356" s="501"/>
      <c r="AV356" s="501"/>
      <c r="AW356" s="501"/>
      <c r="AX356" s="501"/>
      <c r="AY356" s="501"/>
      <c r="AZ356" s="501"/>
      <c r="BA356" s="501"/>
      <c r="BB356" s="501"/>
      <c r="BC356" s="501"/>
      <c r="BD356" s="501"/>
      <c r="BE356" s="501"/>
      <c r="BF356" s="501"/>
      <c r="BG356" s="501"/>
      <c r="BH356" s="501"/>
      <c r="BI356" s="501"/>
      <c r="BJ356" s="501"/>
      <c r="BK356" s="501"/>
      <c r="BL356" s="501"/>
      <c r="BM356" s="501"/>
      <c r="BN356" s="501"/>
      <c r="BO356" s="501"/>
      <c r="BP356" s="501"/>
      <c r="BQ356" s="501"/>
      <c r="BR356" s="501"/>
      <c r="BS356" s="501"/>
      <c r="BT356" s="501"/>
      <c r="BU356" s="501"/>
      <c r="BV356" s="501"/>
      <c r="BW356" s="501"/>
      <c r="BX356" s="501"/>
      <c r="BY356" s="501"/>
      <c r="BZ356" s="501"/>
      <c r="CA356" s="501"/>
      <c r="CB356" s="501"/>
      <c r="CC356" s="501"/>
      <c r="CD356" s="501"/>
      <c r="CE356" s="501"/>
      <c r="CF356" s="501"/>
      <c r="CG356" s="501"/>
      <c r="CH356" s="501"/>
      <c r="CI356" s="501"/>
      <c r="CJ356" s="501"/>
      <c r="CK356" s="501"/>
      <c r="CL356" s="501"/>
      <c r="CM356" s="501"/>
      <c r="CN356" s="501"/>
      <c r="CO356" s="501"/>
      <c r="CP356" s="501"/>
      <c r="CQ356" s="501"/>
      <c r="CR356" s="501"/>
      <c r="CS356" s="501"/>
      <c r="CT356" s="501"/>
      <c r="CU356" s="501"/>
      <c r="CV356" s="501"/>
      <c r="CW356" s="501"/>
      <c r="CX356" s="501"/>
      <c r="CY356" s="501"/>
      <c r="CZ356" s="501"/>
      <c r="DA356" s="501"/>
      <c r="DB356" s="501"/>
      <c r="DC356" s="501"/>
      <c r="DD356" s="501"/>
      <c r="DE356" s="501"/>
      <c r="DF356" s="501"/>
      <c r="DG356" s="501"/>
      <c r="DH356" s="501"/>
      <c r="DI356" s="501"/>
      <c r="DJ356" s="501"/>
      <c r="DK356" s="501"/>
      <c r="DL356" s="501"/>
      <c r="DM356" s="501"/>
      <c r="DN356" s="501"/>
      <c r="DO356" s="501"/>
      <c r="DP356" s="501"/>
      <c r="DQ356" s="501"/>
      <c r="DR356" s="501"/>
      <c r="DS356" s="501"/>
      <c r="DT356" s="501"/>
      <c r="DU356" s="501"/>
      <c r="DV356" s="501"/>
      <c r="DW356" s="501"/>
      <c r="DX356" s="501"/>
      <c r="DY356" s="501"/>
      <c r="DZ356" s="501"/>
      <c r="EA356" s="501"/>
      <c r="EB356" s="501"/>
      <c r="EC356" s="501"/>
      <c r="ED356" s="501"/>
      <c r="EE356" s="501"/>
      <c r="EF356" s="501"/>
      <c r="EG356" s="501"/>
      <c r="EH356" s="501"/>
      <c r="EI356" s="501"/>
      <c r="EJ356" s="501"/>
      <c r="EK356" s="501"/>
      <c r="EL356" s="501"/>
      <c r="EM356" s="501"/>
      <c r="EN356" s="501"/>
      <c r="EO356" s="501"/>
      <c r="EP356" s="501"/>
      <c r="EQ356" s="501"/>
      <c r="ER356" s="501"/>
      <c r="ES356" s="501"/>
      <c r="ET356" s="501"/>
      <c r="EU356" s="501"/>
      <c r="EV356" s="501"/>
      <c r="EW356" s="501"/>
      <c r="EX356" s="501"/>
      <c r="EY356" s="501"/>
      <c r="EZ356" s="501"/>
      <c r="FA356" s="501"/>
      <c r="FB356" s="501"/>
      <c r="FC356" s="501"/>
      <c r="FD356" s="501"/>
      <c r="FE356" s="501"/>
      <c r="FF356" s="501"/>
      <c r="FG356" s="501"/>
      <c r="FH356" s="501"/>
      <c r="FI356" s="501"/>
    </row>
    <row r="357" spans="1:165" ht="25.9" customHeight="1" x14ac:dyDescent="0.35">
      <c r="A357" s="501"/>
      <c r="B357" s="501"/>
      <c r="C357" s="279"/>
      <c r="D357" s="543"/>
      <c r="E357" s="503"/>
      <c r="F357" s="501"/>
      <c r="G357" s="501"/>
      <c r="H357" s="501"/>
      <c r="I357" s="503"/>
      <c r="J357" s="503"/>
      <c r="K357" s="503"/>
      <c r="L357" s="503"/>
      <c r="M357" s="503"/>
      <c r="N357" s="503"/>
      <c r="O357" s="501"/>
      <c r="P357" s="501"/>
      <c r="Q357" s="501"/>
      <c r="R357" s="501"/>
      <c r="S357" s="501"/>
      <c r="T357" s="504"/>
      <c r="U357" s="504"/>
      <c r="V357" s="501"/>
      <c r="W357" s="501"/>
      <c r="X357" s="501"/>
      <c r="Y357" s="501"/>
      <c r="Z357" s="501"/>
      <c r="AA357" s="501"/>
      <c r="AB357" s="501"/>
      <c r="AC357" s="501"/>
      <c r="AD357" s="501"/>
      <c r="AE357" s="501"/>
      <c r="AF357" s="501"/>
      <c r="AG357" s="501"/>
      <c r="AH357" s="501"/>
      <c r="AI357" s="501"/>
      <c r="AJ357" s="501"/>
      <c r="AK357" s="501"/>
      <c r="AL357" s="501"/>
      <c r="AM357" s="501"/>
      <c r="AN357" s="501"/>
      <c r="AO357" s="501"/>
      <c r="AP357" s="501"/>
      <c r="AQ357" s="501"/>
      <c r="AR357" s="501"/>
      <c r="AS357" s="501"/>
      <c r="AT357" s="501"/>
      <c r="AU357" s="501"/>
      <c r="AV357" s="501"/>
      <c r="AW357" s="501"/>
      <c r="AX357" s="501"/>
      <c r="AY357" s="501"/>
      <c r="AZ357" s="501"/>
      <c r="BA357" s="501"/>
      <c r="BB357" s="501"/>
      <c r="BC357" s="501"/>
      <c r="BD357" s="501"/>
      <c r="BE357" s="501"/>
      <c r="BF357" s="501"/>
      <c r="BG357" s="501"/>
      <c r="BH357" s="501"/>
      <c r="BI357" s="501"/>
      <c r="BJ357" s="501"/>
      <c r="BK357" s="501"/>
      <c r="BL357" s="501"/>
      <c r="BM357" s="501"/>
      <c r="BN357" s="501"/>
      <c r="BO357" s="501"/>
      <c r="BP357" s="501"/>
      <c r="BQ357" s="501"/>
      <c r="BR357" s="501"/>
      <c r="BS357" s="501"/>
      <c r="BT357" s="501"/>
      <c r="BU357" s="501"/>
      <c r="BV357" s="501"/>
      <c r="BW357" s="501"/>
      <c r="BX357" s="501"/>
      <c r="BY357" s="501"/>
      <c r="BZ357" s="501"/>
      <c r="CA357" s="501"/>
      <c r="CB357" s="501"/>
      <c r="CC357" s="501"/>
      <c r="CD357" s="501"/>
      <c r="CE357" s="501"/>
      <c r="CF357" s="501"/>
      <c r="CG357" s="501"/>
      <c r="CH357" s="501"/>
      <c r="CI357" s="501"/>
      <c r="CJ357" s="501"/>
      <c r="CK357" s="501"/>
      <c r="CL357" s="501"/>
      <c r="CM357" s="501"/>
      <c r="CN357" s="501"/>
      <c r="CO357" s="501"/>
      <c r="CP357" s="501"/>
      <c r="CQ357" s="501"/>
      <c r="CR357" s="501"/>
      <c r="CS357" s="501"/>
      <c r="CT357" s="501"/>
      <c r="CU357" s="501"/>
      <c r="CV357" s="501"/>
      <c r="CW357" s="501"/>
      <c r="CX357" s="501"/>
      <c r="CY357" s="501"/>
      <c r="CZ357" s="501"/>
      <c r="DA357" s="501"/>
      <c r="DB357" s="501"/>
      <c r="DC357" s="501"/>
      <c r="DD357" s="501"/>
      <c r="DE357" s="501"/>
      <c r="DF357" s="501"/>
      <c r="DG357" s="501"/>
      <c r="DH357" s="501"/>
      <c r="DI357" s="501"/>
      <c r="DJ357" s="501"/>
      <c r="DK357" s="501"/>
      <c r="DL357" s="501"/>
      <c r="DM357" s="501"/>
      <c r="DN357" s="501"/>
      <c r="DO357" s="501"/>
      <c r="DP357" s="501"/>
      <c r="DQ357" s="501"/>
      <c r="DR357" s="501"/>
      <c r="DS357" s="501"/>
      <c r="DT357" s="501"/>
      <c r="DU357" s="501"/>
      <c r="DV357" s="501"/>
      <c r="DW357" s="501"/>
      <c r="DX357" s="501"/>
      <c r="DY357" s="501"/>
      <c r="DZ357" s="501"/>
      <c r="EA357" s="501"/>
      <c r="EB357" s="501"/>
      <c r="EC357" s="501"/>
      <c r="ED357" s="501"/>
      <c r="EE357" s="501"/>
      <c r="EF357" s="501"/>
      <c r="EG357" s="501"/>
      <c r="EH357" s="501"/>
      <c r="EI357" s="501"/>
      <c r="EJ357" s="501"/>
      <c r="EK357" s="501"/>
      <c r="EL357" s="501"/>
      <c r="EM357" s="501"/>
      <c r="EN357" s="501"/>
      <c r="EO357" s="501"/>
      <c r="EP357" s="501"/>
      <c r="EQ357" s="501"/>
      <c r="ER357" s="501"/>
      <c r="ES357" s="501"/>
      <c r="ET357" s="501"/>
      <c r="EU357" s="501"/>
      <c r="EV357" s="501"/>
      <c r="EW357" s="501"/>
      <c r="EX357" s="501"/>
      <c r="EY357" s="501"/>
      <c r="EZ357" s="501"/>
      <c r="FA357" s="501"/>
      <c r="FB357" s="501"/>
      <c r="FC357" s="501"/>
      <c r="FD357" s="501"/>
      <c r="FE357" s="501"/>
      <c r="FF357" s="501"/>
      <c r="FG357" s="501"/>
      <c r="FH357" s="501"/>
      <c r="FI357" s="501"/>
    </row>
    <row r="358" spans="1:165" ht="25.9" customHeight="1" x14ac:dyDescent="0.35">
      <c r="A358" s="501"/>
      <c r="B358" s="501"/>
      <c r="C358" s="279"/>
      <c r="D358" s="543"/>
      <c r="E358" s="503"/>
      <c r="F358" s="501"/>
      <c r="G358" s="501"/>
      <c r="H358" s="501"/>
      <c r="I358" s="503"/>
      <c r="J358" s="503"/>
      <c r="K358" s="503"/>
      <c r="L358" s="503"/>
      <c r="M358" s="503"/>
      <c r="N358" s="503"/>
      <c r="O358" s="501"/>
      <c r="P358" s="501"/>
      <c r="Q358" s="501"/>
      <c r="R358" s="501"/>
      <c r="S358" s="501"/>
      <c r="T358" s="504"/>
      <c r="U358" s="504"/>
      <c r="V358" s="501"/>
      <c r="W358" s="501"/>
      <c r="X358" s="501"/>
      <c r="Y358" s="501"/>
      <c r="Z358" s="501"/>
      <c r="AA358" s="501"/>
      <c r="AB358" s="501"/>
      <c r="AC358" s="501"/>
      <c r="AD358" s="501"/>
      <c r="AE358" s="501"/>
      <c r="AF358" s="501"/>
      <c r="AG358" s="501"/>
      <c r="AH358" s="501"/>
      <c r="AI358" s="501"/>
      <c r="AJ358" s="501"/>
      <c r="AK358" s="501"/>
      <c r="AL358" s="501"/>
      <c r="AM358" s="501"/>
      <c r="AN358" s="501"/>
      <c r="AO358" s="501"/>
      <c r="AP358" s="501"/>
      <c r="AQ358" s="501"/>
      <c r="AR358" s="501"/>
      <c r="AS358" s="501"/>
      <c r="AT358" s="501"/>
      <c r="AU358" s="501"/>
      <c r="AV358" s="501"/>
      <c r="AW358" s="501"/>
      <c r="AX358" s="501"/>
      <c r="AY358" s="501"/>
      <c r="AZ358" s="501"/>
      <c r="BA358" s="501"/>
      <c r="BB358" s="501"/>
      <c r="BC358" s="501"/>
      <c r="BD358" s="501"/>
      <c r="BE358" s="501"/>
      <c r="BF358" s="501"/>
      <c r="BG358" s="501"/>
      <c r="BH358" s="501"/>
      <c r="BI358" s="501"/>
      <c r="BJ358" s="501"/>
      <c r="BK358" s="501"/>
      <c r="BL358" s="501"/>
      <c r="BM358" s="501"/>
      <c r="BN358" s="501"/>
      <c r="BO358" s="501"/>
      <c r="BP358" s="501"/>
      <c r="BQ358" s="501"/>
      <c r="BR358" s="501"/>
      <c r="BS358" s="501"/>
      <c r="BT358" s="501"/>
      <c r="BU358" s="501"/>
      <c r="BV358" s="501"/>
      <c r="BW358" s="501"/>
      <c r="BX358" s="501"/>
      <c r="BY358" s="501"/>
      <c r="BZ358" s="501"/>
      <c r="CA358" s="501"/>
      <c r="CB358" s="501"/>
      <c r="CC358" s="501"/>
      <c r="CD358" s="501"/>
      <c r="CE358" s="501"/>
      <c r="CF358" s="501"/>
      <c r="CG358" s="501"/>
      <c r="CH358" s="501"/>
      <c r="CI358" s="501"/>
      <c r="CJ358" s="501"/>
      <c r="CK358" s="501"/>
      <c r="CL358" s="501"/>
      <c r="CM358" s="501"/>
      <c r="CN358" s="501"/>
      <c r="CO358" s="501"/>
      <c r="CP358" s="501"/>
      <c r="CQ358" s="501"/>
      <c r="CR358" s="501"/>
      <c r="CS358" s="501"/>
      <c r="CT358" s="501"/>
      <c r="CU358" s="501"/>
      <c r="CV358" s="501"/>
      <c r="CW358" s="501"/>
      <c r="CX358" s="501"/>
      <c r="CY358" s="501"/>
      <c r="CZ358" s="501"/>
      <c r="DA358" s="501"/>
      <c r="DB358" s="501"/>
      <c r="DC358" s="501"/>
      <c r="DD358" s="501"/>
      <c r="DE358" s="501"/>
      <c r="DF358" s="501"/>
      <c r="DG358" s="501"/>
      <c r="DH358" s="501"/>
      <c r="DI358" s="501"/>
      <c r="DJ358" s="501"/>
      <c r="DK358" s="501"/>
      <c r="DL358" s="501"/>
      <c r="DM358" s="501"/>
      <c r="DN358" s="501"/>
      <c r="DO358" s="501"/>
      <c r="DP358" s="501"/>
      <c r="DQ358" s="501"/>
      <c r="DR358" s="501"/>
      <c r="DS358" s="501"/>
      <c r="DT358" s="501"/>
      <c r="DU358" s="501"/>
      <c r="DV358" s="501"/>
      <c r="DW358" s="501"/>
      <c r="DX358" s="501"/>
      <c r="DY358" s="501"/>
      <c r="DZ358" s="501"/>
      <c r="EA358" s="501"/>
      <c r="EB358" s="501"/>
      <c r="EC358" s="501"/>
      <c r="ED358" s="501"/>
      <c r="EE358" s="501"/>
      <c r="EF358" s="501"/>
      <c r="EG358" s="501"/>
      <c r="EH358" s="501"/>
      <c r="EI358" s="501"/>
      <c r="EJ358" s="501"/>
      <c r="EK358" s="501"/>
      <c r="EL358" s="501"/>
      <c r="EM358" s="501"/>
      <c r="EN358" s="501"/>
      <c r="EO358" s="501"/>
      <c r="EP358" s="501"/>
      <c r="EQ358" s="501"/>
      <c r="ER358" s="501"/>
      <c r="ES358" s="501"/>
      <c r="ET358" s="501"/>
      <c r="EU358" s="501"/>
      <c r="EV358" s="501"/>
      <c r="EW358" s="501"/>
      <c r="EX358" s="501"/>
      <c r="EY358" s="501"/>
      <c r="EZ358" s="501"/>
      <c r="FA358" s="501"/>
      <c r="FB358" s="501"/>
      <c r="FC358" s="501"/>
      <c r="FD358" s="501"/>
      <c r="FE358" s="501"/>
      <c r="FF358" s="501"/>
      <c r="FG358" s="501"/>
      <c r="FH358" s="501"/>
      <c r="FI358" s="501"/>
    </row>
    <row r="359" spans="1:165" ht="25.9" customHeight="1" x14ac:dyDescent="0.35">
      <c r="A359" s="501"/>
      <c r="B359" s="501"/>
      <c r="C359" s="279"/>
      <c r="D359" s="543"/>
      <c r="E359" s="503"/>
      <c r="F359" s="501"/>
      <c r="G359" s="501"/>
      <c r="H359" s="501"/>
      <c r="I359" s="503"/>
      <c r="J359" s="503"/>
      <c r="K359" s="503"/>
      <c r="L359" s="503"/>
      <c r="M359" s="503"/>
      <c r="N359" s="503"/>
      <c r="O359" s="501"/>
      <c r="P359" s="501"/>
      <c r="Q359" s="501"/>
      <c r="R359" s="501"/>
      <c r="S359" s="501"/>
      <c r="T359" s="504"/>
      <c r="U359" s="504"/>
      <c r="V359" s="501"/>
      <c r="W359" s="501"/>
      <c r="X359" s="501"/>
      <c r="Y359" s="501"/>
      <c r="Z359" s="501"/>
      <c r="AA359" s="501"/>
      <c r="AB359" s="501"/>
      <c r="AC359" s="501"/>
      <c r="AD359" s="501"/>
      <c r="AE359" s="501"/>
      <c r="AF359" s="501"/>
      <c r="AG359" s="501"/>
      <c r="AH359" s="501"/>
      <c r="AI359" s="501"/>
      <c r="AJ359" s="501"/>
      <c r="AK359" s="501"/>
      <c r="AL359" s="501"/>
      <c r="AM359" s="501"/>
      <c r="AN359" s="501"/>
      <c r="AO359" s="501"/>
      <c r="AP359" s="501"/>
      <c r="AQ359" s="501"/>
      <c r="AR359" s="501"/>
      <c r="AS359" s="501"/>
      <c r="AT359" s="501"/>
      <c r="AU359" s="501"/>
      <c r="AV359" s="501"/>
      <c r="AW359" s="501"/>
      <c r="AX359" s="501"/>
      <c r="AY359" s="501"/>
      <c r="AZ359" s="501"/>
      <c r="BA359" s="501"/>
      <c r="BB359" s="501"/>
      <c r="BC359" s="501"/>
      <c r="BD359" s="501"/>
      <c r="BE359" s="501"/>
      <c r="BF359" s="501"/>
      <c r="BG359" s="501"/>
      <c r="BH359" s="501"/>
      <c r="BI359" s="501"/>
      <c r="BJ359" s="501"/>
      <c r="BK359" s="501"/>
      <c r="BL359" s="501"/>
      <c r="BM359" s="501"/>
      <c r="BN359" s="501"/>
      <c r="BO359" s="501"/>
      <c r="BP359" s="501"/>
      <c r="BQ359" s="501"/>
      <c r="BR359" s="501"/>
      <c r="BS359" s="501"/>
      <c r="BT359" s="501"/>
      <c r="BU359" s="501"/>
      <c r="BV359" s="501"/>
      <c r="BW359" s="501"/>
      <c r="BX359" s="501"/>
      <c r="BY359" s="501"/>
      <c r="BZ359" s="501"/>
      <c r="CA359" s="501"/>
      <c r="CB359" s="501"/>
      <c r="CC359" s="501"/>
      <c r="CD359" s="501"/>
      <c r="CE359" s="501"/>
      <c r="CF359" s="501"/>
      <c r="CG359" s="501"/>
      <c r="CH359" s="501"/>
      <c r="CI359" s="501"/>
      <c r="CJ359" s="501"/>
      <c r="CK359" s="501"/>
      <c r="CL359" s="501"/>
      <c r="CM359" s="501"/>
      <c r="CN359" s="501"/>
      <c r="CO359" s="501"/>
      <c r="CP359" s="501"/>
      <c r="CQ359" s="501"/>
      <c r="CR359" s="501"/>
      <c r="CS359" s="501"/>
      <c r="CT359" s="501"/>
      <c r="CU359" s="501"/>
      <c r="CV359" s="501"/>
      <c r="CW359" s="501"/>
      <c r="CX359" s="501"/>
      <c r="CY359" s="501"/>
      <c r="CZ359" s="501"/>
      <c r="DA359" s="501"/>
      <c r="DB359" s="501"/>
      <c r="DC359" s="501"/>
      <c r="DD359" s="501"/>
      <c r="DE359" s="501"/>
      <c r="DF359" s="501"/>
      <c r="DG359" s="501"/>
      <c r="DH359" s="501"/>
      <c r="DI359" s="501"/>
      <c r="DJ359" s="501"/>
      <c r="DK359" s="501"/>
      <c r="DL359" s="501"/>
      <c r="DM359" s="501"/>
      <c r="DN359" s="501"/>
      <c r="DO359" s="501"/>
      <c r="DP359" s="501"/>
      <c r="DQ359" s="501"/>
      <c r="DR359" s="501"/>
      <c r="DS359" s="501"/>
      <c r="DT359" s="501"/>
      <c r="DU359" s="501"/>
      <c r="DV359" s="501"/>
      <c r="DW359" s="501"/>
      <c r="DX359" s="501"/>
      <c r="DY359" s="501"/>
      <c r="DZ359" s="501"/>
      <c r="EA359" s="501"/>
      <c r="EB359" s="501"/>
      <c r="EC359" s="501"/>
      <c r="ED359" s="501"/>
      <c r="EE359" s="501"/>
      <c r="EF359" s="501"/>
      <c r="EG359" s="501"/>
      <c r="EH359" s="501"/>
      <c r="EI359" s="501"/>
      <c r="EJ359" s="501"/>
      <c r="EK359" s="501"/>
      <c r="EL359" s="501"/>
      <c r="EM359" s="501"/>
      <c r="EN359" s="501"/>
      <c r="EO359" s="501"/>
      <c r="EP359" s="501"/>
      <c r="EQ359" s="501"/>
      <c r="ER359" s="501"/>
      <c r="ES359" s="501"/>
      <c r="ET359" s="501"/>
      <c r="EU359" s="501"/>
      <c r="EV359" s="501"/>
      <c r="EW359" s="501"/>
      <c r="EX359" s="501"/>
      <c r="EY359" s="501"/>
      <c r="EZ359" s="501"/>
      <c r="FA359" s="501"/>
      <c r="FB359" s="501"/>
      <c r="FC359" s="501"/>
      <c r="FD359" s="501"/>
      <c r="FE359" s="501"/>
      <c r="FF359" s="501"/>
      <c r="FG359" s="501"/>
      <c r="FH359" s="501"/>
      <c r="FI359" s="501"/>
    </row>
    <row r="360" spans="1:165" ht="25.9" customHeight="1" x14ac:dyDescent="0.35">
      <c r="A360" s="501"/>
      <c r="B360" s="501"/>
      <c r="C360" s="279"/>
      <c r="D360" s="543"/>
      <c r="E360" s="503"/>
      <c r="F360" s="501"/>
      <c r="G360" s="501"/>
      <c r="H360" s="501"/>
      <c r="I360" s="503"/>
      <c r="J360" s="503"/>
      <c r="K360" s="503"/>
      <c r="L360" s="503"/>
      <c r="M360" s="503"/>
      <c r="N360" s="503"/>
      <c r="O360" s="501"/>
      <c r="P360" s="501"/>
      <c r="Q360" s="501"/>
      <c r="R360" s="501"/>
      <c r="S360" s="501"/>
      <c r="T360" s="504"/>
      <c r="U360" s="504"/>
      <c r="V360" s="501"/>
      <c r="W360" s="501"/>
      <c r="X360" s="501"/>
      <c r="Y360" s="501"/>
      <c r="Z360" s="501"/>
      <c r="AA360" s="501"/>
      <c r="AB360" s="501"/>
      <c r="AC360" s="501"/>
      <c r="AD360" s="501"/>
      <c r="AE360" s="501"/>
      <c r="AF360" s="501"/>
      <c r="AG360" s="501"/>
      <c r="AH360" s="501"/>
      <c r="AI360" s="501"/>
      <c r="AJ360" s="501"/>
      <c r="AK360" s="501"/>
      <c r="AL360" s="501"/>
      <c r="AM360" s="501"/>
      <c r="AN360" s="501"/>
      <c r="AO360" s="501"/>
      <c r="AP360" s="501"/>
      <c r="AQ360" s="501"/>
      <c r="AR360" s="501"/>
      <c r="AS360" s="501"/>
      <c r="AT360" s="501"/>
      <c r="AU360" s="501"/>
      <c r="AV360" s="501"/>
      <c r="AW360" s="501"/>
      <c r="AX360" s="501"/>
      <c r="AY360" s="501"/>
      <c r="AZ360" s="501"/>
      <c r="BA360" s="501"/>
      <c r="BB360" s="501"/>
      <c r="BC360" s="501"/>
      <c r="BD360" s="501"/>
      <c r="BE360" s="501"/>
      <c r="BF360" s="501"/>
      <c r="BG360" s="501"/>
      <c r="BH360" s="501"/>
      <c r="BI360" s="501"/>
      <c r="BJ360" s="501"/>
      <c r="BK360" s="501"/>
      <c r="BL360" s="501"/>
      <c r="BM360" s="501"/>
      <c r="BN360" s="501"/>
      <c r="BO360" s="501"/>
      <c r="BP360" s="501"/>
      <c r="BQ360" s="501"/>
      <c r="BR360" s="501"/>
      <c r="BS360" s="501"/>
      <c r="BT360" s="501"/>
      <c r="BU360" s="501"/>
      <c r="BV360" s="501"/>
      <c r="BW360" s="501"/>
      <c r="BX360" s="501"/>
      <c r="BY360" s="501"/>
      <c r="BZ360" s="501"/>
      <c r="CA360" s="501"/>
      <c r="CB360" s="501"/>
      <c r="CC360" s="501"/>
      <c r="CD360" s="501"/>
      <c r="CE360" s="501"/>
      <c r="CF360" s="501"/>
      <c r="CG360" s="501"/>
      <c r="CH360" s="501"/>
      <c r="CI360" s="501"/>
      <c r="CJ360" s="501"/>
      <c r="CK360" s="501"/>
      <c r="CL360" s="501"/>
      <c r="CM360" s="501"/>
      <c r="CN360" s="501"/>
      <c r="CO360" s="501"/>
      <c r="CP360" s="501"/>
      <c r="CQ360" s="501"/>
      <c r="CR360" s="501"/>
      <c r="CS360" s="501"/>
      <c r="CT360" s="501"/>
      <c r="CU360" s="501"/>
      <c r="CV360" s="501"/>
      <c r="CW360" s="501"/>
      <c r="CX360" s="501"/>
      <c r="CY360" s="501"/>
      <c r="CZ360" s="501"/>
      <c r="DA360" s="501"/>
      <c r="DB360" s="501"/>
      <c r="DC360" s="501"/>
      <c r="DD360" s="501"/>
      <c r="DE360" s="501"/>
      <c r="DF360" s="501"/>
      <c r="DG360" s="501"/>
      <c r="DH360" s="501"/>
      <c r="DI360" s="501"/>
      <c r="DJ360" s="501"/>
      <c r="DK360" s="501"/>
      <c r="DL360" s="501"/>
      <c r="DM360" s="501"/>
      <c r="DN360" s="501"/>
      <c r="DO360" s="501"/>
      <c r="DP360" s="501"/>
      <c r="DQ360" s="501"/>
      <c r="DR360" s="501"/>
      <c r="DS360" s="501"/>
      <c r="DT360" s="501"/>
      <c r="DU360" s="501"/>
      <c r="DV360" s="501"/>
      <c r="DW360" s="501"/>
      <c r="DX360" s="501"/>
      <c r="DY360" s="501"/>
      <c r="DZ360" s="501"/>
      <c r="EA360" s="501"/>
      <c r="EB360" s="501"/>
      <c r="EC360" s="501"/>
      <c r="ED360" s="501"/>
      <c r="EE360" s="501"/>
      <c r="EF360" s="501"/>
      <c r="EG360" s="501"/>
      <c r="EH360" s="501"/>
      <c r="EI360" s="501"/>
      <c r="EJ360" s="501"/>
      <c r="EK360" s="501"/>
      <c r="EL360" s="501"/>
      <c r="EM360" s="501"/>
      <c r="EN360" s="501"/>
      <c r="EO360" s="501"/>
      <c r="EP360" s="501"/>
      <c r="EQ360" s="501"/>
      <c r="ER360" s="501"/>
      <c r="ES360" s="501"/>
      <c r="ET360" s="501"/>
      <c r="EU360" s="501"/>
      <c r="EV360" s="501"/>
      <c r="EW360" s="501"/>
      <c r="EX360" s="501"/>
      <c r="EY360" s="501"/>
      <c r="EZ360" s="501"/>
      <c r="FA360" s="501"/>
      <c r="FB360" s="501"/>
      <c r="FC360" s="501"/>
      <c r="FD360" s="501"/>
      <c r="FE360" s="501"/>
      <c r="FF360" s="501"/>
      <c r="FG360" s="501"/>
      <c r="FH360" s="501"/>
      <c r="FI360" s="501"/>
    </row>
    <row r="361" spans="1:165" ht="25.9" customHeight="1" x14ac:dyDescent="0.35">
      <c r="A361" s="501"/>
      <c r="B361" s="501"/>
      <c r="C361" s="279"/>
      <c r="D361" s="543"/>
      <c r="E361" s="503"/>
      <c r="F361" s="501"/>
      <c r="G361" s="501"/>
      <c r="H361" s="501"/>
      <c r="I361" s="503"/>
      <c r="J361" s="503"/>
      <c r="K361" s="503"/>
      <c r="L361" s="503"/>
      <c r="M361" s="503"/>
      <c r="N361" s="503"/>
      <c r="O361" s="501"/>
      <c r="P361" s="501"/>
      <c r="Q361" s="501"/>
      <c r="R361" s="501"/>
      <c r="S361" s="501"/>
      <c r="T361" s="504"/>
      <c r="U361" s="504"/>
      <c r="V361" s="501"/>
      <c r="W361" s="501"/>
      <c r="X361" s="501"/>
      <c r="Y361" s="501"/>
      <c r="Z361" s="501"/>
      <c r="AA361" s="501"/>
      <c r="AB361" s="501"/>
      <c r="AC361" s="501"/>
      <c r="AD361" s="501"/>
      <c r="AE361" s="501"/>
      <c r="AF361" s="501"/>
      <c r="AG361" s="501"/>
      <c r="AH361" s="501"/>
      <c r="AI361" s="501"/>
      <c r="AJ361" s="501"/>
      <c r="AK361" s="501"/>
      <c r="AL361" s="501"/>
      <c r="AM361" s="501"/>
      <c r="AN361" s="501"/>
      <c r="AO361" s="501"/>
      <c r="AP361" s="501"/>
      <c r="AQ361" s="501"/>
      <c r="AR361" s="501"/>
      <c r="AS361" s="501"/>
      <c r="AT361" s="501"/>
      <c r="AU361" s="501"/>
      <c r="AV361" s="501"/>
      <c r="AW361" s="501"/>
      <c r="AX361" s="501"/>
      <c r="AY361" s="501"/>
      <c r="AZ361" s="501"/>
      <c r="BA361" s="501"/>
      <c r="BB361" s="501"/>
      <c r="BC361" s="501"/>
      <c r="BD361" s="501"/>
      <c r="BE361" s="501"/>
      <c r="BF361" s="501"/>
      <c r="BG361" s="501"/>
      <c r="BH361" s="501"/>
      <c r="BI361" s="501"/>
      <c r="BJ361" s="501"/>
      <c r="BK361" s="501"/>
      <c r="BL361" s="501"/>
      <c r="BM361" s="501"/>
      <c r="BN361" s="501"/>
      <c r="BO361" s="501"/>
      <c r="BP361" s="501"/>
      <c r="BQ361" s="501"/>
      <c r="BR361" s="501"/>
      <c r="BS361" s="501"/>
      <c r="BT361" s="501"/>
      <c r="BU361" s="501"/>
      <c r="BV361" s="501"/>
      <c r="BW361" s="501"/>
      <c r="BX361" s="501"/>
      <c r="BY361" s="501"/>
      <c r="BZ361" s="501"/>
      <c r="CA361" s="501"/>
      <c r="CB361" s="501"/>
      <c r="CC361" s="501"/>
      <c r="CD361" s="501"/>
      <c r="CE361" s="501"/>
      <c r="CF361" s="501"/>
      <c r="CG361" s="501"/>
      <c r="CH361" s="501"/>
      <c r="CI361" s="501"/>
      <c r="CJ361" s="501"/>
      <c r="CK361" s="501"/>
      <c r="CL361" s="501"/>
      <c r="CM361" s="501"/>
      <c r="CN361" s="501"/>
      <c r="CO361" s="501"/>
      <c r="CP361" s="501"/>
      <c r="CQ361" s="501"/>
      <c r="CR361" s="501"/>
      <c r="CS361" s="501"/>
      <c r="CT361" s="501"/>
      <c r="CU361" s="501"/>
      <c r="CV361" s="501"/>
      <c r="CW361" s="501"/>
      <c r="CX361" s="501"/>
      <c r="CY361" s="501"/>
      <c r="CZ361" s="501"/>
      <c r="DA361" s="501"/>
      <c r="DB361" s="501"/>
      <c r="DC361" s="501"/>
      <c r="DD361" s="501"/>
      <c r="DE361" s="501"/>
      <c r="DF361" s="501"/>
      <c r="DG361" s="501"/>
      <c r="DH361" s="501"/>
      <c r="DI361" s="501"/>
      <c r="DJ361" s="501"/>
      <c r="DK361" s="501"/>
      <c r="DL361" s="501"/>
      <c r="DM361" s="501"/>
      <c r="DN361" s="501"/>
      <c r="DO361" s="501"/>
      <c r="DP361" s="501"/>
      <c r="DQ361" s="501"/>
      <c r="DR361" s="501"/>
      <c r="DS361" s="501"/>
      <c r="DT361" s="501"/>
      <c r="DU361" s="501"/>
      <c r="DV361" s="501"/>
      <c r="DW361" s="501"/>
      <c r="DX361" s="501"/>
      <c r="DY361" s="501"/>
      <c r="DZ361" s="501"/>
      <c r="EA361" s="501"/>
      <c r="EB361" s="501"/>
      <c r="EC361" s="501"/>
      <c r="ED361" s="501"/>
      <c r="EE361" s="501"/>
      <c r="EF361" s="501"/>
      <c r="EG361" s="501"/>
      <c r="EH361" s="501"/>
      <c r="EI361" s="501"/>
      <c r="EJ361" s="501"/>
      <c r="EK361" s="501"/>
      <c r="EL361" s="501"/>
      <c r="EM361" s="501"/>
      <c r="EN361" s="501"/>
      <c r="EO361" s="501"/>
      <c r="EP361" s="501"/>
      <c r="EQ361" s="501"/>
      <c r="ER361" s="501"/>
      <c r="ES361" s="501"/>
      <c r="ET361" s="501"/>
      <c r="EU361" s="501"/>
      <c r="EV361" s="501"/>
      <c r="EW361" s="501"/>
      <c r="EX361" s="501"/>
      <c r="EY361" s="501"/>
      <c r="EZ361" s="501"/>
      <c r="FA361" s="501"/>
      <c r="FB361" s="501"/>
      <c r="FC361" s="501"/>
      <c r="FD361" s="501"/>
      <c r="FE361" s="501"/>
      <c r="FF361" s="501"/>
      <c r="FG361" s="501"/>
      <c r="FH361" s="501"/>
      <c r="FI361" s="501"/>
    </row>
    <row r="362" spans="1:165" ht="25.9" customHeight="1" x14ac:dyDescent="0.35">
      <c r="A362" s="501"/>
      <c r="B362" s="501"/>
      <c r="C362" s="279"/>
      <c r="D362" s="543"/>
      <c r="E362" s="503"/>
      <c r="F362" s="501"/>
      <c r="G362" s="501"/>
      <c r="H362" s="501"/>
      <c r="I362" s="503"/>
      <c r="J362" s="503"/>
      <c r="K362" s="503"/>
      <c r="L362" s="503"/>
      <c r="M362" s="503"/>
      <c r="N362" s="503"/>
      <c r="O362" s="501"/>
      <c r="P362" s="501"/>
      <c r="Q362" s="501"/>
      <c r="R362" s="501"/>
      <c r="S362" s="501"/>
      <c r="T362" s="504"/>
      <c r="U362" s="504"/>
      <c r="V362" s="501"/>
      <c r="W362" s="501"/>
      <c r="X362" s="501"/>
      <c r="Y362" s="501"/>
      <c r="Z362" s="501"/>
      <c r="AA362" s="501"/>
      <c r="AB362" s="501"/>
      <c r="AC362" s="501"/>
      <c r="AD362" s="501"/>
      <c r="AE362" s="501"/>
      <c r="AF362" s="501"/>
      <c r="AG362" s="501"/>
      <c r="AH362" s="501"/>
      <c r="AI362" s="501"/>
      <c r="AJ362" s="501"/>
      <c r="AK362" s="501"/>
      <c r="AL362" s="501"/>
      <c r="AM362" s="501"/>
      <c r="AN362" s="501"/>
      <c r="AO362" s="501"/>
      <c r="AP362" s="501"/>
      <c r="AQ362" s="501"/>
      <c r="AR362" s="501"/>
      <c r="AS362" s="501"/>
      <c r="AT362" s="501"/>
      <c r="AU362" s="501"/>
      <c r="AV362" s="501"/>
      <c r="AW362" s="501"/>
      <c r="AX362" s="501"/>
      <c r="AY362" s="501"/>
      <c r="AZ362" s="501"/>
      <c r="BA362" s="501"/>
      <c r="BB362" s="501"/>
      <c r="BC362" s="501"/>
      <c r="BD362" s="501"/>
      <c r="BE362" s="501"/>
      <c r="BF362" s="501"/>
      <c r="BG362" s="501"/>
      <c r="BH362" s="501"/>
      <c r="BI362" s="501"/>
      <c r="BJ362" s="501"/>
      <c r="BK362" s="501"/>
      <c r="BL362" s="501"/>
      <c r="BM362" s="501"/>
      <c r="BN362" s="501"/>
      <c r="BO362" s="501"/>
      <c r="BP362" s="501"/>
      <c r="BQ362" s="501"/>
      <c r="BR362" s="501"/>
      <c r="BS362" s="501"/>
      <c r="BT362" s="501"/>
      <c r="BU362" s="501"/>
      <c r="BV362" s="501"/>
      <c r="BW362" s="501"/>
      <c r="BX362" s="501"/>
      <c r="BY362" s="501"/>
      <c r="BZ362" s="501"/>
      <c r="CA362" s="501"/>
      <c r="CB362" s="501"/>
      <c r="CC362" s="501"/>
      <c r="CD362" s="501"/>
      <c r="CE362" s="501"/>
      <c r="CF362" s="501"/>
      <c r="CG362" s="501"/>
      <c r="CH362" s="501"/>
      <c r="CI362" s="501"/>
      <c r="CJ362" s="501"/>
      <c r="CK362" s="501"/>
      <c r="CL362" s="501"/>
      <c r="CM362" s="501"/>
      <c r="CN362" s="501"/>
      <c r="CO362" s="501"/>
      <c r="CP362" s="501"/>
      <c r="CQ362" s="501"/>
      <c r="CR362" s="501"/>
      <c r="CS362" s="501"/>
      <c r="CT362" s="501"/>
      <c r="CU362" s="501"/>
      <c r="CV362" s="501"/>
      <c r="CW362" s="501"/>
      <c r="CX362" s="501"/>
      <c r="CY362" s="501"/>
      <c r="CZ362" s="501"/>
      <c r="DA362" s="501"/>
      <c r="DB362" s="501"/>
      <c r="DC362" s="501"/>
      <c r="DD362" s="501"/>
      <c r="DE362" s="501"/>
      <c r="DF362" s="501"/>
      <c r="DG362" s="501"/>
      <c r="DH362" s="501"/>
      <c r="DI362" s="501"/>
      <c r="DJ362" s="501"/>
      <c r="DK362" s="501"/>
      <c r="DL362" s="501"/>
      <c r="DM362" s="501"/>
      <c r="DN362" s="501"/>
      <c r="DO362" s="501"/>
      <c r="DP362" s="501"/>
      <c r="DQ362" s="501"/>
      <c r="DR362" s="501"/>
      <c r="DS362" s="501"/>
      <c r="DT362" s="501"/>
      <c r="DU362" s="501"/>
      <c r="DV362" s="501"/>
      <c r="DW362" s="501"/>
      <c r="DX362" s="501"/>
      <c r="DY362" s="501"/>
      <c r="DZ362" s="501"/>
      <c r="EA362" s="501"/>
      <c r="EB362" s="501"/>
      <c r="EC362" s="501"/>
      <c r="ED362" s="501"/>
      <c r="EE362" s="501"/>
      <c r="EF362" s="501"/>
      <c r="EG362" s="501"/>
      <c r="EH362" s="501"/>
      <c r="EI362" s="501"/>
      <c r="EJ362" s="501"/>
      <c r="EK362" s="501"/>
      <c r="EL362" s="501"/>
      <c r="EM362" s="501"/>
      <c r="EN362" s="501"/>
      <c r="EO362" s="501"/>
      <c r="EP362" s="501"/>
      <c r="EQ362" s="501"/>
      <c r="ER362" s="501"/>
      <c r="ES362" s="501"/>
      <c r="ET362" s="501"/>
      <c r="EU362" s="501"/>
      <c r="EV362" s="501"/>
      <c r="EW362" s="501"/>
      <c r="EX362" s="501"/>
      <c r="EY362" s="501"/>
      <c r="EZ362" s="501"/>
      <c r="FA362" s="501"/>
      <c r="FB362" s="501"/>
      <c r="FC362" s="501"/>
      <c r="FD362" s="501"/>
      <c r="FE362" s="501"/>
      <c r="FF362" s="501"/>
      <c r="FG362" s="501"/>
      <c r="FH362" s="501"/>
      <c r="FI362" s="501"/>
    </row>
    <row r="363" spans="1:165" ht="25.9" customHeight="1" x14ac:dyDescent="0.35">
      <c r="A363" s="501"/>
      <c r="B363" s="501"/>
      <c r="C363" s="279"/>
      <c r="D363" s="543"/>
      <c r="E363" s="503"/>
      <c r="F363" s="501"/>
      <c r="G363" s="501"/>
      <c r="H363" s="501"/>
      <c r="I363" s="503"/>
      <c r="J363" s="503"/>
      <c r="K363" s="503"/>
      <c r="L363" s="503"/>
      <c r="M363" s="503"/>
      <c r="N363" s="503"/>
      <c r="O363" s="501"/>
      <c r="P363" s="501"/>
      <c r="Q363" s="501"/>
      <c r="R363" s="501"/>
      <c r="S363" s="501"/>
      <c r="T363" s="504"/>
      <c r="U363" s="504"/>
      <c r="V363" s="501"/>
      <c r="W363" s="501"/>
      <c r="X363" s="501"/>
      <c r="Y363" s="501"/>
      <c r="Z363" s="501"/>
      <c r="AA363" s="501"/>
      <c r="AB363" s="501"/>
      <c r="AC363" s="501"/>
      <c r="AD363" s="501"/>
      <c r="AE363" s="501"/>
      <c r="AF363" s="501"/>
      <c r="AG363" s="501"/>
      <c r="AH363" s="501"/>
      <c r="AI363" s="501"/>
      <c r="AJ363" s="501"/>
      <c r="AK363" s="501"/>
      <c r="AL363" s="501"/>
      <c r="AM363" s="501"/>
      <c r="AN363" s="501"/>
      <c r="AO363" s="501"/>
      <c r="AP363" s="501"/>
      <c r="AQ363" s="501"/>
      <c r="AR363" s="501"/>
      <c r="AS363" s="501"/>
      <c r="AT363" s="501"/>
      <c r="AU363" s="501"/>
      <c r="AV363" s="501"/>
      <c r="AW363" s="501"/>
      <c r="AX363" s="501"/>
      <c r="AY363" s="501"/>
      <c r="AZ363" s="501"/>
      <c r="BA363" s="501"/>
      <c r="BB363" s="501"/>
      <c r="BC363" s="501"/>
      <c r="BD363" s="501"/>
      <c r="BE363" s="501"/>
      <c r="BF363" s="501"/>
      <c r="BG363" s="501"/>
      <c r="BH363" s="501"/>
      <c r="BI363" s="501"/>
      <c r="BJ363" s="501"/>
      <c r="BK363" s="501"/>
      <c r="BL363" s="501"/>
      <c r="BM363" s="501"/>
      <c r="BN363" s="501"/>
      <c r="BO363" s="501"/>
      <c r="BP363" s="501"/>
      <c r="BQ363" s="501"/>
      <c r="BR363" s="501"/>
      <c r="BS363" s="501"/>
      <c r="BT363" s="501"/>
      <c r="BU363" s="501"/>
      <c r="BV363" s="501"/>
      <c r="BW363" s="501"/>
      <c r="BX363" s="501"/>
      <c r="BY363" s="501"/>
      <c r="BZ363" s="501"/>
      <c r="CA363" s="501"/>
      <c r="CB363" s="501"/>
      <c r="CC363" s="501"/>
      <c r="CD363" s="501"/>
      <c r="CE363" s="501"/>
      <c r="CF363" s="501"/>
      <c r="CG363" s="501"/>
      <c r="CH363" s="501"/>
      <c r="CI363" s="501"/>
      <c r="CJ363" s="501"/>
      <c r="CK363" s="501"/>
      <c r="CL363" s="501"/>
      <c r="CM363" s="501"/>
      <c r="CN363" s="501"/>
      <c r="CO363" s="501"/>
      <c r="CP363" s="501"/>
      <c r="CQ363" s="501"/>
      <c r="CR363" s="501"/>
      <c r="CS363" s="501"/>
      <c r="CT363" s="501"/>
      <c r="CU363" s="501"/>
      <c r="CV363" s="501"/>
      <c r="CW363" s="501"/>
      <c r="CX363" s="501"/>
      <c r="CY363" s="501"/>
      <c r="CZ363" s="501"/>
      <c r="DA363" s="501"/>
      <c r="DB363" s="501"/>
      <c r="DC363" s="501"/>
      <c r="DD363" s="501"/>
      <c r="DE363" s="501"/>
      <c r="DF363" s="501"/>
      <c r="DG363" s="501"/>
      <c r="DH363" s="501"/>
      <c r="DI363" s="501"/>
      <c r="DJ363" s="501"/>
      <c r="DK363" s="501"/>
      <c r="DL363" s="501"/>
      <c r="DM363" s="501"/>
      <c r="DN363" s="501"/>
      <c r="DO363" s="501"/>
      <c r="DP363" s="501"/>
      <c r="DQ363" s="501"/>
      <c r="DR363" s="501"/>
      <c r="DS363" s="501"/>
      <c r="DT363" s="501"/>
      <c r="DU363" s="501"/>
      <c r="DV363" s="501"/>
      <c r="DW363" s="501"/>
      <c r="DX363" s="501"/>
      <c r="DY363" s="501"/>
      <c r="DZ363" s="501"/>
      <c r="EA363" s="501"/>
      <c r="EB363" s="501"/>
      <c r="EC363" s="501"/>
      <c r="ED363" s="501"/>
      <c r="EE363" s="501"/>
      <c r="EF363" s="501"/>
      <c r="EG363" s="501"/>
      <c r="EH363" s="501"/>
      <c r="EI363" s="501"/>
      <c r="EJ363" s="501"/>
      <c r="EK363" s="501"/>
      <c r="EL363" s="501"/>
      <c r="EM363" s="501"/>
      <c r="EN363" s="501"/>
      <c r="EO363" s="501"/>
      <c r="EP363" s="501"/>
      <c r="EQ363" s="501"/>
      <c r="ER363" s="501"/>
      <c r="ES363" s="501"/>
      <c r="ET363" s="501"/>
      <c r="EU363" s="501"/>
      <c r="EV363" s="501"/>
      <c r="EW363" s="501"/>
      <c r="EX363" s="501"/>
      <c r="EY363" s="501"/>
      <c r="EZ363" s="501"/>
      <c r="FA363" s="501"/>
      <c r="FB363" s="501"/>
      <c r="FC363" s="501"/>
      <c r="FD363" s="501"/>
      <c r="FE363" s="501"/>
      <c r="FF363" s="501"/>
      <c r="FG363" s="501"/>
      <c r="FH363" s="501"/>
      <c r="FI363" s="501"/>
    </row>
    <row r="364" spans="1:165" ht="25.9" customHeight="1" x14ac:dyDescent="0.35">
      <c r="A364" s="501"/>
      <c r="B364" s="501"/>
      <c r="C364" s="279"/>
      <c r="D364" s="543"/>
      <c r="E364" s="503"/>
      <c r="F364" s="501"/>
      <c r="G364" s="501"/>
      <c r="H364" s="501"/>
      <c r="I364" s="503"/>
      <c r="J364" s="503"/>
      <c r="K364" s="503"/>
      <c r="L364" s="503"/>
      <c r="M364" s="503"/>
      <c r="N364" s="503"/>
      <c r="O364" s="501"/>
      <c r="P364" s="501"/>
      <c r="Q364" s="501"/>
      <c r="R364" s="501"/>
      <c r="S364" s="501"/>
      <c r="T364" s="504"/>
      <c r="U364" s="504"/>
      <c r="V364" s="501"/>
      <c r="W364" s="501"/>
      <c r="X364" s="501"/>
      <c r="Y364" s="501"/>
      <c r="Z364" s="501"/>
      <c r="AA364" s="501"/>
      <c r="AB364" s="501"/>
      <c r="AC364" s="501"/>
      <c r="AD364" s="501"/>
      <c r="AE364" s="501"/>
      <c r="AF364" s="501"/>
      <c r="AG364" s="501"/>
      <c r="AH364" s="501"/>
      <c r="AI364" s="501"/>
      <c r="AJ364" s="501"/>
      <c r="AK364" s="501"/>
      <c r="AL364" s="501"/>
      <c r="AM364" s="501"/>
      <c r="AN364" s="501"/>
      <c r="AO364" s="501"/>
      <c r="AP364" s="501"/>
      <c r="AQ364" s="501"/>
      <c r="AR364" s="501"/>
      <c r="AS364" s="501"/>
      <c r="AT364" s="501"/>
      <c r="AU364" s="501"/>
      <c r="AV364" s="501"/>
      <c r="AW364" s="501"/>
      <c r="AX364" s="501"/>
      <c r="AY364" s="501"/>
      <c r="AZ364" s="501"/>
      <c r="BA364" s="501"/>
      <c r="BB364" s="501"/>
      <c r="BC364" s="501"/>
      <c r="BD364" s="501"/>
      <c r="BE364" s="501"/>
      <c r="BF364" s="501"/>
      <c r="BG364" s="501"/>
      <c r="BH364" s="501"/>
      <c r="BI364" s="501"/>
      <c r="BJ364" s="501"/>
      <c r="BK364" s="501"/>
      <c r="BL364" s="501"/>
      <c r="BM364" s="501"/>
      <c r="BN364" s="501"/>
      <c r="BO364" s="501"/>
      <c r="BP364" s="501"/>
      <c r="BQ364" s="501"/>
      <c r="BR364" s="501"/>
      <c r="BS364" s="501"/>
      <c r="BT364" s="501"/>
      <c r="BU364" s="501"/>
      <c r="BV364" s="501"/>
      <c r="BW364" s="501"/>
      <c r="BX364" s="501"/>
      <c r="BY364" s="501"/>
      <c r="BZ364" s="501"/>
      <c r="CA364" s="501"/>
      <c r="CB364" s="501"/>
      <c r="CC364" s="501"/>
      <c r="CD364" s="501"/>
      <c r="CE364" s="501"/>
      <c r="CF364" s="501"/>
      <c r="CG364" s="501"/>
      <c r="CH364" s="501"/>
      <c r="CI364" s="501"/>
      <c r="CJ364" s="501"/>
      <c r="CK364" s="501"/>
      <c r="CL364" s="501"/>
      <c r="CM364" s="501"/>
      <c r="CN364" s="501"/>
      <c r="CO364" s="501"/>
      <c r="CP364" s="501"/>
      <c r="CQ364" s="501"/>
      <c r="CR364" s="501"/>
      <c r="CS364" s="501"/>
      <c r="CT364" s="501"/>
      <c r="CU364" s="501"/>
      <c r="CV364" s="501"/>
      <c r="CW364" s="501"/>
      <c r="CX364" s="501"/>
      <c r="CY364" s="501"/>
      <c r="CZ364" s="501"/>
      <c r="DA364" s="501"/>
      <c r="DB364" s="501"/>
      <c r="DC364" s="501"/>
      <c r="DD364" s="501"/>
      <c r="DE364" s="501"/>
      <c r="DF364" s="501"/>
      <c r="DG364" s="501"/>
      <c r="DH364" s="501"/>
      <c r="DI364" s="501"/>
      <c r="DJ364" s="501"/>
      <c r="DK364" s="501"/>
      <c r="DL364" s="501"/>
      <c r="DM364" s="501"/>
      <c r="DN364" s="501"/>
      <c r="DO364" s="501"/>
      <c r="DP364" s="501"/>
      <c r="DQ364" s="501"/>
      <c r="DR364" s="501"/>
      <c r="DS364" s="501"/>
      <c r="DT364" s="501"/>
      <c r="DU364" s="501"/>
      <c r="DV364" s="501"/>
      <c r="DW364" s="501"/>
      <c r="DX364" s="501"/>
      <c r="DY364" s="501"/>
      <c r="DZ364" s="501"/>
      <c r="EA364" s="501"/>
      <c r="EB364" s="501"/>
      <c r="EC364" s="501"/>
      <c r="ED364" s="501"/>
      <c r="EE364" s="501"/>
      <c r="EF364" s="501"/>
      <c r="EG364" s="501"/>
      <c r="EH364" s="501"/>
      <c r="EI364" s="501"/>
      <c r="EJ364" s="501"/>
      <c r="EK364" s="501"/>
      <c r="EL364" s="501"/>
      <c r="EM364" s="501"/>
      <c r="EN364" s="501"/>
      <c r="EO364" s="501"/>
      <c r="EP364" s="501"/>
      <c r="EQ364" s="501"/>
      <c r="ER364" s="501"/>
      <c r="ES364" s="501"/>
      <c r="ET364" s="501"/>
      <c r="EU364" s="501"/>
      <c r="EV364" s="501"/>
      <c r="EW364" s="501"/>
      <c r="EX364" s="501"/>
      <c r="EY364" s="501"/>
      <c r="EZ364" s="501"/>
      <c r="FA364" s="501"/>
      <c r="FB364" s="501"/>
      <c r="FC364" s="501"/>
      <c r="FD364" s="501"/>
      <c r="FE364" s="501"/>
      <c r="FF364" s="501"/>
      <c r="FG364" s="501"/>
      <c r="FH364" s="501"/>
      <c r="FI364" s="501"/>
    </row>
    <row r="365" spans="1:165" ht="25.9" customHeight="1" x14ac:dyDescent="0.35">
      <c r="A365" s="501"/>
      <c r="B365" s="501"/>
      <c r="C365" s="279"/>
      <c r="D365" s="543"/>
      <c r="E365" s="503"/>
      <c r="F365" s="501"/>
      <c r="G365" s="501"/>
      <c r="H365" s="501"/>
      <c r="I365" s="503"/>
      <c r="J365" s="503"/>
      <c r="K365" s="503"/>
      <c r="L365" s="503"/>
      <c r="M365" s="503"/>
      <c r="N365" s="503"/>
      <c r="O365" s="501"/>
      <c r="P365" s="501"/>
      <c r="Q365" s="501"/>
      <c r="R365" s="501"/>
      <c r="S365" s="501"/>
      <c r="T365" s="504"/>
      <c r="U365" s="504"/>
      <c r="V365" s="501"/>
      <c r="W365" s="501"/>
      <c r="X365" s="501"/>
      <c r="Y365" s="501"/>
      <c r="Z365" s="501"/>
      <c r="AA365" s="501"/>
      <c r="AB365" s="501"/>
      <c r="AC365" s="501"/>
      <c r="AD365" s="501"/>
      <c r="AE365" s="501"/>
      <c r="AF365" s="501"/>
      <c r="AG365" s="501"/>
      <c r="AH365" s="501"/>
      <c r="AI365" s="501"/>
      <c r="AJ365" s="501"/>
      <c r="AK365" s="501"/>
      <c r="AL365" s="501"/>
      <c r="AM365" s="501"/>
      <c r="AN365" s="501"/>
      <c r="AO365" s="501"/>
      <c r="AP365" s="501"/>
      <c r="AQ365" s="501"/>
      <c r="AR365" s="501"/>
      <c r="AS365" s="501"/>
      <c r="AT365" s="501"/>
      <c r="AU365" s="501"/>
      <c r="AV365" s="501"/>
      <c r="AW365" s="501"/>
      <c r="AX365" s="501"/>
      <c r="AY365" s="501"/>
      <c r="AZ365" s="501"/>
      <c r="BA365" s="501"/>
      <c r="BB365" s="501"/>
      <c r="BC365" s="501"/>
      <c r="BD365" s="501"/>
      <c r="BE365" s="501"/>
      <c r="BF365" s="501"/>
      <c r="BG365" s="501"/>
      <c r="BH365" s="501"/>
      <c r="BI365" s="501"/>
      <c r="BJ365" s="501"/>
      <c r="BK365" s="501"/>
      <c r="BL365" s="501"/>
      <c r="BM365" s="501"/>
      <c r="BN365" s="501"/>
      <c r="BO365" s="501"/>
      <c r="BP365" s="501"/>
      <c r="BQ365" s="501"/>
      <c r="BR365" s="501"/>
      <c r="BS365" s="501"/>
      <c r="BT365" s="501"/>
      <c r="BU365" s="501"/>
      <c r="BV365" s="501"/>
      <c r="BW365" s="501"/>
      <c r="BX365" s="501"/>
      <c r="BY365" s="501"/>
      <c r="BZ365" s="501"/>
      <c r="CA365" s="501"/>
      <c r="CB365" s="501"/>
      <c r="CC365" s="501"/>
      <c r="CD365" s="501"/>
      <c r="CE365" s="501"/>
      <c r="CF365" s="501"/>
      <c r="CG365" s="501"/>
      <c r="CH365" s="501"/>
      <c r="CI365" s="501"/>
      <c r="CJ365" s="501"/>
      <c r="CK365" s="501"/>
      <c r="CL365" s="501"/>
      <c r="CM365" s="501"/>
      <c r="CN365" s="501"/>
      <c r="CO365" s="501"/>
      <c r="CP365" s="501"/>
      <c r="CQ365" s="501"/>
      <c r="CR365" s="501"/>
      <c r="CS365" s="501"/>
      <c r="CT365" s="501"/>
      <c r="CU365" s="501"/>
      <c r="CV365" s="501"/>
      <c r="CW365" s="501"/>
      <c r="CX365" s="501"/>
      <c r="CY365" s="501"/>
      <c r="CZ365" s="501"/>
      <c r="DA365" s="501"/>
      <c r="DB365" s="501"/>
      <c r="DC365" s="501"/>
      <c r="DD365" s="501"/>
      <c r="DE365" s="501"/>
      <c r="DF365" s="501"/>
      <c r="DG365" s="501"/>
      <c r="DH365" s="501"/>
      <c r="DI365" s="501"/>
      <c r="DJ365" s="501"/>
      <c r="DK365" s="501"/>
      <c r="DL365" s="501"/>
      <c r="DM365" s="501"/>
      <c r="DN365" s="501"/>
      <c r="DO365" s="501"/>
      <c r="DP365" s="501"/>
      <c r="DQ365" s="501"/>
      <c r="DR365" s="501"/>
      <c r="DS365" s="501"/>
      <c r="DT365" s="501"/>
      <c r="DU365" s="501"/>
      <c r="DV365" s="501"/>
      <c r="DW365" s="501"/>
      <c r="DX365" s="501"/>
      <c r="DY365" s="501"/>
      <c r="DZ365" s="501"/>
      <c r="EA365" s="501"/>
      <c r="EB365" s="501"/>
      <c r="EC365" s="501"/>
      <c r="ED365" s="501"/>
      <c r="EE365" s="501"/>
      <c r="EF365" s="501"/>
      <c r="EG365" s="501"/>
      <c r="EH365" s="501"/>
      <c r="EI365" s="501"/>
      <c r="EJ365" s="501"/>
      <c r="EK365" s="501"/>
      <c r="EL365" s="501"/>
      <c r="EM365" s="501"/>
      <c r="EN365" s="501"/>
      <c r="EO365" s="501"/>
      <c r="EP365" s="501"/>
      <c r="EQ365" s="501"/>
      <c r="ER365" s="501"/>
      <c r="ES365" s="501"/>
      <c r="ET365" s="501"/>
      <c r="EU365" s="501"/>
      <c r="EV365" s="501"/>
      <c r="EW365" s="501"/>
      <c r="EX365" s="501"/>
      <c r="EY365" s="501"/>
      <c r="EZ365" s="501"/>
      <c r="FA365" s="501"/>
      <c r="FB365" s="501"/>
      <c r="FC365" s="501"/>
      <c r="FD365" s="501"/>
      <c r="FE365" s="501"/>
      <c r="FF365" s="501"/>
      <c r="FG365" s="501"/>
      <c r="FH365" s="501"/>
      <c r="FI365" s="501"/>
    </row>
    <row r="366" spans="1:165" ht="25.9" customHeight="1" x14ac:dyDescent="0.35">
      <c r="A366" s="501"/>
      <c r="B366" s="501"/>
      <c r="C366" s="279"/>
      <c r="D366" s="543"/>
      <c r="E366" s="503"/>
      <c r="F366" s="501"/>
      <c r="G366" s="501"/>
      <c r="H366" s="501"/>
      <c r="I366" s="503"/>
      <c r="J366" s="503"/>
      <c r="K366" s="503"/>
      <c r="L366" s="503"/>
      <c r="M366" s="503"/>
      <c r="N366" s="503"/>
      <c r="O366" s="501"/>
      <c r="P366" s="501"/>
      <c r="Q366" s="501"/>
      <c r="R366" s="501"/>
      <c r="S366" s="501"/>
      <c r="T366" s="504"/>
      <c r="U366" s="504"/>
      <c r="V366" s="501"/>
      <c r="W366" s="501"/>
      <c r="X366" s="501"/>
      <c r="Y366" s="501"/>
      <c r="Z366" s="501"/>
      <c r="AA366" s="501"/>
      <c r="AB366" s="501"/>
      <c r="AC366" s="501"/>
      <c r="AD366" s="501"/>
      <c r="AE366" s="501"/>
      <c r="AF366" s="501"/>
      <c r="AG366" s="501"/>
      <c r="AH366" s="501"/>
      <c r="AI366" s="501"/>
      <c r="AJ366" s="501"/>
      <c r="AK366" s="501"/>
      <c r="AL366" s="501"/>
      <c r="AM366" s="501"/>
      <c r="AN366" s="501"/>
      <c r="AO366" s="501"/>
      <c r="AP366" s="501"/>
      <c r="AQ366" s="501"/>
      <c r="AR366" s="501"/>
      <c r="AS366" s="501"/>
      <c r="AT366" s="501"/>
      <c r="AU366" s="501"/>
      <c r="AV366" s="501"/>
      <c r="AW366" s="501"/>
      <c r="AX366" s="501"/>
      <c r="AY366" s="501"/>
      <c r="AZ366" s="501"/>
      <c r="BA366" s="501"/>
      <c r="BB366" s="501"/>
      <c r="BC366" s="501"/>
      <c r="BD366" s="501"/>
      <c r="BE366" s="501"/>
      <c r="BF366" s="501"/>
      <c r="BG366" s="501"/>
      <c r="BH366" s="501"/>
      <c r="BI366" s="501"/>
      <c r="BJ366" s="501"/>
      <c r="BK366" s="501"/>
      <c r="BL366" s="501"/>
      <c r="BM366" s="501"/>
      <c r="BN366" s="501"/>
      <c r="BO366" s="501"/>
      <c r="BP366" s="501"/>
      <c r="BQ366" s="501"/>
      <c r="BR366" s="501"/>
      <c r="BS366" s="501"/>
      <c r="BT366" s="501"/>
      <c r="BU366" s="501"/>
      <c r="BV366" s="501"/>
      <c r="BW366" s="501"/>
      <c r="BX366" s="501"/>
      <c r="BY366" s="501"/>
      <c r="BZ366" s="501"/>
      <c r="CA366" s="501"/>
      <c r="CB366" s="501"/>
      <c r="CC366" s="501"/>
      <c r="CD366" s="501"/>
      <c r="CE366" s="501"/>
      <c r="CF366" s="501"/>
      <c r="CG366" s="501"/>
      <c r="CH366" s="501"/>
      <c r="CI366" s="501"/>
      <c r="CJ366" s="501"/>
      <c r="CK366" s="501"/>
      <c r="CL366" s="501"/>
      <c r="CM366" s="501"/>
      <c r="CN366" s="501"/>
      <c r="CO366" s="501"/>
      <c r="CP366" s="501"/>
      <c r="CQ366" s="501"/>
      <c r="CR366" s="501"/>
      <c r="CS366" s="501"/>
      <c r="CT366" s="501"/>
      <c r="CU366" s="501"/>
      <c r="CV366" s="501"/>
      <c r="CW366" s="501"/>
      <c r="CX366" s="501"/>
      <c r="CY366" s="501"/>
      <c r="CZ366" s="501"/>
      <c r="DA366" s="501"/>
      <c r="DB366" s="501"/>
      <c r="DC366" s="501"/>
      <c r="DD366" s="501"/>
      <c r="DE366" s="501"/>
      <c r="DF366" s="501"/>
      <c r="DG366" s="501"/>
      <c r="DH366" s="501"/>
      <c r="DI366" s="501"/>
      <c r="DJ366" s="501"/>
      <c r="DK366" s="501"/>
      <c r="DL366" s="501"/>
      <c r="DM366" s="501"/>
      <c r="DN366" s="501"/>
      <c r="DO366" s="501"/>
      <c r="DP366" s="501"/>
      <c r="DQ366" s="501"/>
      <c r="DR366" s="501"/>
      <c r="DS366" s="501"/>
      <c r="DT366" s="501"/>
      <c r="DU366" s="501"/>
      <c r="DV366" s="501"/>
      <c r="DW366" s="501"/>
      <c r="DX366" s="501"/>
      <c r="DY366" s="501"/>
      <c r="DZ366" s="501"/>
      <c r="EA366" s="501"/>
      <c r="EB366" s="501"/>
      <c r="EC366" s="501"/>
      <c r="ED366" s="501"/>
      <c r="EE366" s="501"/>
      <c r="EF366" s="501"/>
      <c r="EG366" s="501"/>
      <c r="EH366" s="501"/>
      <c r="EI366" s="501"/>
      <c r="EJ366" s="501"/>
      <c r="EK366" s="501"/>
      <c r="EL366" s="501"/>
      <c r="EM366" s="501"/>
      <c r="EN366" s="501"/>
      <c r="EO366" s="501"/>
      <c r="EP366" s="501"/>
      <c r="EQ366" s="501"/>
      <c r="ER366" s="501"/>
      <c r="ES366" s="501"/>
      <c r="ET366" s="501"/>
      <c r="EU366" s="501"/>
      <c r="EV366" s="501"/>
      <c r="EW366" s="501"/>
      <c r="EX366" s="501"/>
      <c r="EY366" s="501"/>
      <c r="EZ366" s="501"/>
      <c r="FA366" s="501"/>
      <c r="FB366" s="501"/>
      <c r="FC366" s="501"/>
      <c r="FD366" s="501"/>
      <c r="FE366" s="501"/>
      <c r="FF366" s="501"/>
      <c r="FG366" s="501"/>
      <c r="FH366" s="501"/>
      <c r="FI366" s="501"/>
    </row>
    <row r="367" spans="1:165" ht="25.9" customHeight="1" x14ac:dyDescent="0.35">
      <c r="A367" s="501"/>
      <c r="B367" s="501"/>
      <c r="C367" s="279"/>
      <c r="D367" s="543"/>
      <c r="E367" s="503"/>
      <c r="F367" s="501"/>
      <c r="G367" s="501"/>
      <c r="H367" s="501"/>
      <c r="I367" s="503"/>
      <c r="J367" s="503"/>
      <c r="K367" s="503"/>
      <c r="L367" s="503"/>
      <c r="M367" s="503"/>
      <c r="N367" s="503"/>
      <c r="O367" s="501"/>
      <c r="P367" s="501"/>
      <c r="Q367" s="501"/>
      <c r="R367" s="501"/>
      <c r="S367" s="501"/>
      <c r="T367" s="504"/>
      <c r="U367" s="504"/>
      <c r="V367" s="501"/>
      <c r="W367" s="501"/>
      <c r="X367" s="501"/>
      <c r="Y367" s="501"/>
      <c r="Z367" s="501"/>
      <c r="AA367" s="501"/>
      <c r="AB367" s="501"/>
      <c r="AC367" s="501"/>
      <c r="AD367" s="501"/>
      <c r="AE367" s="501"/>
      <c r="AF367" s="501"/>
      <c r="AG367" s="501"/>
      <c r="AH367" s="501"/>
      <c r="AI367" s="501"/>
      <c r="AJ367" s="501"/>
      <c r="AK367" s="501"/>
      <c r="AL367" s="501"/>
      <c r="AM367" s="501"/>
      <c r="AN367" s="501"/>
      <c r="AO367" s="501"/>
      <c r="AP367" s="501"/>
      <c r="AQ367" s="501"/>
      <c r="AR367" s="501"/>
      <c r="AS367" s="501"/>
      <c r="AT367" s="501"/>
      <c r="AU367" s="501"/>
      <c r="AV367" s="501"/>
      <c r="AW367" s="501"/>
      <c r="AX367" s="501"/>
      <c r="AY367" s="501"/>
      <c r="AZ367" s="501"/>
      <c r="BA367" s="501"/>
      <c r="BB367" s="501"/>
      <c r="BC367" s="501"/>
      <c r="BD367" s="501"/>
      <c r="BE367" s="501"/>
      <c r="BF367" s="501"/>
      <c r="BG367" s="501"/>
      <c r="BH367" s="501"/>
      <c r="BI367" s="501"/>
      <c r="BJ367" s="501"/>
      <c r="BK367" s="501"/>
      <c r="BL367" s="501"/>
      <c r="BM367" s="501"/>
      <c r="BN367" s="501"/>
      <c r="BO367" s="501"/>
      <c r="BP367" s="501"/>
      <c r="BQ367" s="501"/>
      <c r="BR367" s="501"/>
      <c r="BS367" s="501"/>
      <c r="BT367" s="501"/>
      <c r="BU367" s="501"/>
      <c r="BV367" s="501"/>
      <c r="BW367" s="501"/>
      <c r="BX367" s="501"/>
      <c r="BY367" s="501"/>
      <c r="BZ367" s="501"/>
      <c r="CA367" s="501"/>
      <c r="CB367" s="501"/>
      <c r="CC367" s="501"/>
      <c r="CD367" s="501"/>
      <c r="CE367" s="501"/>
      <c r="CF367" s="501"/>
      <c r="CG367" s="501"/>
      <c r="CH367" s="501"/>
      <c r="CI367" s="501"/>
      <c r="CJ367" s="501"/>
      <c r="CK367" s="501"/>
      <c r="CL367" s="501"/>
      <c r="CM367" s="501"/>
      <c r="CN367" s="501"/>
      <c r="CO367" s="501"/>
      <c r="CP367" s="501"/>
      <c r="CQ367" s="501"/>
      <c r="CR367" s="501"/>
      <c r="CS367" s="501"/>
      <c r="CT367" s="501"/>
      <c r="CU367" s="501"/>
      <c r="CV367" s="501"/>
      <c r="CW367" s="501"/>
      <c r="CX367" s="501"/>
      <c r="CY367" s="501"/>
      <c r="CZ367" s="501"/>
      <c r="DA367" s="501"/>
      <c r="DB367" s="501"/>
      <c r="DC367" s="501"/>
      <c r="DD367" s="501"/>
      <c r="DE367" s="501"/>
      <c r="DF367" s="501"/>
      <c r="DG367" s="501"/>
      <c r="DH367" s="501"/>
      <c r="DI367" s="501"/>
      <c r="DJ367" s="501"/>
      <c r="DK367" s="501"/>
      <c r="DL367" s="501"/>
      <c r="DM367" s="501"/>
      <c r="DN367" s="501"/>
      <c r="DO367" s="501"/>
      <c r="DP367" s="501"/>
      <c r="DQ367" s="501"/>
      <c r="DR367" s="501"/>
      <c r="DS367" s="501"/>
      <c r="DT367" s="501"/>
      <c r="DU367" s="501"/>
      <c r="DV367" s="501"/>
      <c r="DW367" s="501"/>
      <c r="DX367" s="501"/>
      <c r="DY367" s="501"/>
      <c r="DZ367" s="501"/>
      <c r="EA367" s="501"/>
      <c r="EB367" s="501"/>
      <c r="EC367" s="501"/>
      <c r="ED367" s="501"/>
      <c r="EE367" s="501"/>
      <c r="EF367" s="501"/>
      <c r="EG367" s="501"/>
      <c r="EH367" s="501"/>
      <c r="EI367" s="501"/>
      <c r="EJ367" s="501"/>
      <c r="EK367" s="501"/>
      <c r="EL367" s="501"/>
      <c r="EM367" s="501"/>
      <c r="EN367" s="501"/>
      <c r="EO367" s="501"/>
      <c r="EP367" s="501"/>
      <c r="EQ367" s="501"/>
      <c r="ER367" s="501"/>
      <c r="ES367" s="501"/>
      <c r="ET367" s="501"/>
      <c r="EU367" s="501"/>
      <c r="EV367" s="501"/>
      <c r="EW367" s="501"/>
      <c r="EX367" s="501"/>
      <c r="EY367" s="501"/>
      <c r="EZ367" s="501"/>
      <c r="FA367" s="501"/>
      <c r="FB367" s="501"/>
      <c r="FC367" s="501"/>
      <c r="FD367" s="501"/>
      <c r="FE367" s="501"/>
      <c r="FF367" s="501"/>
      <c r="FG367" s="501"/>
      <c r="FH367" s="501"/>
      <c r="FI367" s="501"/>
    </row>
    <row r="368" spans="1:165" ht="25.9" customHeight="1" x14ac:dyDescent="0.35">
      <c r="A368" s="501"/>
      <c r="B368" s="501"/>
      <c r="C368" s="279"/>
      <c r="D368" s="543"/>
      <c r="E368" s="503"/>
      <c r="F368" s="501"/>
      <c r="G368" s="501"/>
      <c r="H368" s="501"/>
      <c r="I368" s="503"/>
      <c r="J368" s="503"/>
      <c r="K368" s="503"/>
      <c r="L368" s="503"/>
      <c r="M368" s="503"/>
      <c r="N368" s="503"/>
      <c r="O368" s="501"/>
      <c r="P368" s="501"/>
      <c r="Q368" s="501"/>
      <c r="R368" s="501"/>
      <c r="S368" s="501"/>
      <c r="T368" s="504"/>
      <c r="U368" s="504"/>
      <c r="V368" s="501"/>
      <c r="W368" s="501"/>
      <c r="X368" s="501"/>
      <c r="Y368" s="501"/>
      <c r="Z368" s="501"/>
      <c r="AA368" s="501"/>
      <c r="AB368" s="501"/>
      <c r="AC368" s="501"/>
      <c r="AD368" s="501"/>
      <c r="AE368" s="501"/>
      <c r="AF368" s="501"/>
      <c r="AG368" s="501"/>
      <c r="AH368" s="501"/>
      <c r="AI368" s="501"/>
      <c r="AJ368" s="501"/>
      <c r="AK368" s="501"/>
      <c r="AL368" s="501"/>
      <c r="AM368" s="501"/>
      <c r="AN368" s="501"/>
      <c r="AO368" s="501"/>
      <c r="AP368" s="501"/>
      <c r="AQ368" s="501"/>
      <c r="AR368" s="501"/>
      <c r="AS368" s="501"/>
      <c r="AT368" s="501"/>
      <c r="AU368" s="501"/>
      <c r="AV368" s="501"/>
      <c r="AW368" s="501"/>
      <c r="AX368" s="501"/>
      <c r="AY368" s="501"/>
      <c r="AZ368" s="501"/>
      <c r="BA368" s="501"/>
      <c r="BB368" s="501"/>
      <c r="BC368" s="501"/>
      <c r="BD368" s="501"/>
      <c r="BE368" s="501"/>
      <c r="BF368" s="501"/>
      <c r="BG368" s="501"/>
      <c r="BH368" s="501"/>
      <c r="BI368" s="501"/>
      <c r="BJ368" s="501"/>
      <c r="BK368" s="501"/>
      <c r="BL368" s="501"/>
      <c r="BM368" s="501"/>
      <c r="BN368" s="501"/>
      <c r="BO368" s="501"/>
      <c r="BP368" s="501"/>
      <c r="BQ368" s="501"/>
      <c r="BR368" s="501"/>
      <c r="BS368" s="501"/>
      <c r="BT368" s="501"/>
      <c r="BU368" s="501"/>
      <c r="BV368" s="501"/>
      <c r="BW368" s="501"/>
      <c r="BX368" s="501"/>
      <c r="BY368" s="501"/>
      <c r="BZ368" s="501"/>
      <c r="CA368" s="501"/>
      <c r="CB368" s="501"/>
      <c r="CC368" s="501"/>
      <c r="CD368" s="501"/>
      <c r="CE368" s="501"/>
      <c r="CF368" s="501"/>
      <c r="CG368" s="501"/>
      <c r="CH368" s="501"/>
      <c r="CI368" s="501"/>
      <c r="CJ368" s="501"/>
      <c r="CK368" s="501"/>
      <c r="CL368" s="501"/>
      <c r="CM368" s="501"/>
      <c r="CN368" s="501"/>
      <c r="CO368" s="501"/>
      <c r="CP368" s="501"/>
      <c r="CQ368" s="501"/>
      <c r="CR368" s="501"/>
      <c r="CS368" s="501"/>
      <c r="CT368" s="501"/>
      <c r="CU368" s="501"/>
      <c r="CV368" s="501"/>
      <c r="CW368" s="501"/>
      <c r="CX368" s="501"/>
      <c r="CY368" s="501"/>
      <c r="CZ368" s="501"/>
      <c r="DA368" s="501"/>
      <c r="DB368" s="501"/>
      <c r="DC368" s="501"/>
      <c r="DD368" s="501"/>
      <c r="DE368" s="501"/>
      <c r="DF368" s="501"/>
      <c r="DG368" s="501"/>
      <c r="DH368" s="501"/>
      <c r="DI368" s="501"/>
      <c r="DJ368" s="501"/>
      <c r="DK368" s="501"/>
      <c r="DL368" s="501"/>
      <c r="DM368" s="501"/>
      <c r="DN368" s="501"/>
      <c r="DO368" s="501"/>
      <c r="DP368" s="501"/>
      <c r="DQ368" s="501"/>
      <c r="DR368" s="501"/>
      <c r="DS368" s="501"/>
      <c r="DT368" s="501"/>
      <c r="DU368" s="501"/>
      <c r="DV368" s="501"/>
      <c r="DW368" s="501"/>
      <c r="DX368" s="501"/>
      <c r="DY368" s="501"/>
      <c r="DZ368" s="501"/>
      <c r="EA368" s="501"/>
      <c r="EB368" s="501"/>
      <c r="EC368" s="501"/>
      <c r="ED368" s="501"/>
      <c r="EE368" s="501"/>
      <c r="EF368" s="501"/>
      <c r="EG368" s="501"/>
      <c r="EH368" s="501"/>
      <c r="EI368" s="501"/>
      <c r="EJ368" s="501"/>
      <c r="EK368" s="501"/>
      <c r="EL368" s="501"/>
      <c r="EM368" s="501"/>
      <c r="EN368" s="501"/>
      <c r="EO368" s="501"/>
      <c r="EP368" s="501"/>
      <c r="EQ368" s="501"/>
      <c r="ER368" s="501"/>
      <c r="ES368" s="501"/>
      <c r="ET368" s="501"/>
      <c r="EU368" s="501"/>
      <c r="EV368" s="501"/>
      <c r="EW368" s="501"/>
      <c r="EX368" s="501"/>
      <c r="EY368" s="501"/>
      <c r="EZ368" s="501"/>
      <c r="FA368" s="501"/>
      <c r="FB368" s="501"/>
      <c r="FC368" s="501"/>
      <c r="FD368" s="501"/>
      <c r="FE368" s="501"/>
      <c r="FF368" s="501"/>
      <c r="FG368" s="501"/>
      <c r="FH368" s="501"/>
      <c r="FI368" s="501"/>
    </row>
    <row r="369" spans="1:165" ht="25.9" customHeight="1" x14ac:dyDescent="0.35">
      <c r="A369" s="501"/>
      <c r="B369" s="501"/>
      <c r="C369" s="279"/>
      <c r="D369" s="543"/>
      <c r="E369" s="503"/>
      <c r="F369" s="501"/>
      <c r="G369" s="501"/>
      <c r="H369" s="501"/>
      <c r="I369" s="503"/>
      <c r="J369" s="503"/>
      <c r="K369" s="503"/>
      <c r="L369" s="503"/>
      <c r="M369" s="503"/>
      <c r="N369" s="503"/>
      <c r="O369" s="501"/>
      <c r="P369" s="501"/>
      <c r="Q369" s="501"/>
      <c r="R369" s="501"/>
      <c r="S369" s="501"/>
      <c r="T369" s="504"/>
      <c r="U369" s="504"/>
      <c r="V369" s="501"/>
      <c r="W369" s="501"/>
      <c r="X369" s="501"/>
      <c r="Y369" s="501"/>
      <c r="Z369" s="501"/>
      <c r="AA369" s="501"/>
      <c r="AB369" s="501"/>
      <c r="AC369" s="501"/>
      <c r="AD369" s="501"/>
      <c r="AE369" s="501"/>
      <c r="AF369" s="501"/>
      <c r="AG369" s="501"/>
      <c r="AH369" s="501"/>
      <c r="AI369" s="501"/>
      <c r="AJ369" s="501"/>
      <c r="AK369" s="501"/>
      <c r="AL369" s="501"/>
      <c r="AM369" s="501"/>
      <c r="AN369" s="501"/>
      <c r="AO369" s="501"/>
      <c r="AP369" s="501"/>
      <c r="AQ369" s="501"/>
      <c r="AR369" s="501"/>
      <c r="AS369" s="501"/>
      <c r="AT369" s="501"/>
      <c r="AU369" s="501"/>
      <c r="AV369" s="501"/>
      <c r="AW369" s="501"/>
      <c r="AX369" s="501"/>
      <c r="AY369" s="501"/>
      <c r="AZ369" s="501"/>
      <c r="BA369" s="501"/>
      <c r="BB369" s="501"/>
      <c r="BC369" s="501"/>
      <c r="BD369" s="501"/>
      <c r="BE369" s="501"/>
      <c r="BF369" s="501"/>
      <c r="BG369" s="501"/>
      <c r="BH369" s="501"/>
      <c r="BI369" s="501"/>
      <c r="BJ369" s="501"/>
      <c r="BK369" s="501"/>
      <c r="BL369" s="501"/>
      <c r="BM369" s="501"/>
      <c r="BN369" s="501"/>
      <c r="BO369" s="501"/>
      <c r="BP369" s="501"/>
      <c r="BQ369" s="501"/>
      <c r="BR369" s="501"/>
      <c r="BS369" s="501"/>
      <c r="BT369" s="501"/>
      <c r="BU369" s="501"/>
      <c r="BV369" s="501"/>
      <c r="BW369" s="501"/>
      <c r="BX369" s="501"/>
      <c r="BY369" s="501"/>
      <c r="BZ369" s="501"/>
      <c r="CA369" s="501"/>
      <c r="CB369" s="501"/>
      <c r="CC369" s="501"/>
      <c r="CD369" s="501"/>
      <c r="CE369" s="501"/>
      <c r="CF369" s="501"/>
      <c r="CG369" s="501"/>
      <c r="CH369" s="501"/>
      <c r="CI369" s="501"/>
      <c r="CJ369" s="501"/>
      <c r="CK369" s="501"/>
      <c r="CL369" s="501"/>
      <c r="CM369" s="501"/>
      <c r="CN369" s="501"/>
      <c r="CO369" s="501"/>
      <c r="CP369" s="501"/>
      <c r="CQ369" s="501"/>
      <c r="CR369" s="501"/>
      <c r="CS369" s="501"/>
      <c r="CT369" s="501"/>
      <c r="CU369" s="501"/>
      <c r="CV369" s="501"/>
      <c r="CW369" s="501"/>
      <c r="CX369" s="501"/>
      <c r="CY369" s="501"/>
      <c r="CZ369" s="501"/>
      <c r="DA369" s="501"/>
      <c r="DB369" s="501"/>
      <c r="DC369" s="501"/>
      <c r="DD369" s="501"/>
      <c r="DE369" s="501"/>
      <c r="DF369" s="501"/>
      <c r="DG369" s="501"/>
      <c r="DH369" s="501"/>
      <c r="DI369" s="501"/>
      <c r="DJ369" s="501"/>
      <c r="DK369" s="501"/>
      <c r="DL369" s="501"/>
      <c r="DM369" s="501"/>
      <c r="DN369" s="501"/>
      <c r="DO369" s="501"/>
      <c r="DP369" s="501"/>
      <c r="DQ369" s="501"/>
      <c r="DR369" s="501"/>
      <c r="DS369" s="501"/>
      <c r="DT369" s="501"/>
      <c r="DU369" s="501"/>
      <c r="DV369" s="501"/>
      <c r="DW369" s="501"/>
      <c r="DX369" s="501"/>
      <c r="DY369" s="501"/>
      <c r="DZ369" s="501"/>
      <c r="EA369" s="501"/>
      <c r="EB369" s="501"/>
      <c r="EC369" s="501"/>
      <c r="ED369" s="501"/>
      <c r="EE369" s="501"/>
      <c r="EF369" s="501"/>
      <c r="EG369" s="501"/>
      <c r="EH369" s="501"/>
      <c r="EI369" s="501"/>
      <c r="EJ369" s="501"/>
      <c r="EK369" s="501"/>
      <c r="EL369" s="501"/>
      <c r="EM369" s="501"/>
      <c r="EN369" s="501"/>
      <c r="EO369" s="501"/>
      <c r="EP369" s="501"/>
      <c r="EQ369" s="501"/>
      <c r="ER369" s="501"/>
      <c r="ES369" s="501"/>
      <c r="ET369" s="501"/>
      <c r="EU369" s="501"/>
      <c r="EV369" s="501"/>
      <c r="EW369" s="501"/>
      <c r="EX369" s="501"/>
      <c r="EY369" s="501"/>
      <c r="EZ369" s="501"/>
      <c r="FA369" s="501"/>
      <c r="FB369" s="501"/>
      <c r="FC369" s="501"/>
      <c r="FD369" s="501"/>
      <c r="FE369" s="501"/>
      <c r="FF369" s="501"/>
      <c r="FG369" s="501"/>
      <c r="FH369" s="501"/>
      <c r="FI369" s="501"/>
    </row>
    <row r="370" spans="1:165" ht="25.9" customHeight="1" x14ac:dyDescent="0.35">
      <c r="A370" s="501"/>
      <c r="B370" s="501"/>
      <c r="C370" s="279"/>
      <c r="D370" s="543"/>
      <c r="E370" s="503"/>
      <c r="F370" s="501"/>
      <c r="G370" s="501"/>
      <c r="H370" s="501"/>
      <c r="I370" s="503"/>
      <c r="J370" s="503"/>
      <c r="K370" s="503"/>
      <c r="L370" s="503"/>
      <c r="M370" s="503"/>
      <c r="N370" s="503"/>
      <c r="O370" s="501"/>
      <c r="P370" s="501"/>
      <c r="Q370" s="501"/>
      <c r="R370" s="501"/>
      <c r="S370" s="501"/>
      <c r="T370" s="504"/>
      <c r="U370" s="504"/>
      <c r="V370" s="501"/>
      <c r="W370" s="501"/>
      <c r="X370" s="501"/>
      <c r="Y370" s="501"/>
      <c r="Z370" s="501"/>
      <c r="AA370" s="501"/>
      <c r="AB370" s="501"/>
      <c r="AC370" s="501"/>
      <c r="AD370" s="501"/>
      <c r="AE370" s="501"/>
      <c r="AF370" s="501"/>
      <c r="AG370" s="501"/>
      <c r="AH370" s="501"/>
      <c r="AI370" s="501"/>
      <c r="AJ370" s="501"/>
      <c r="AK370" s="501"/>
      <c r="AL370" s="501"/>
      <c r="AM370" s="501"/>
      <c r="AN370" s="501"/>
      <c r="AO370" s="501"/>
      <c r="AP370" s="501"/>
      <c r="AQ370" s="501"/>
      <c r="AR370" s="501"/>
      <c r="AS370" s="501"/>
      <c r="AT370" s="501"/>
      <c r="AU370" s="501"/>
      <c r="AV370" s="501"/>
      <c r="AW370" s="501"/>
      <c r="AX370" s="501"/>
      <c r="AY370" s="501"/>
      <c r="AZ370" s="501"/>
      <c r="BA370" s="501"/>
      <c r="BB370" s="501"/>
      <c r="BC370" s="501"/>
      <c r="BD370" s="501"/>
      <c r="BE370" s="501"/>
      <c r="BF370" s="501"/>
      <c r="BG370" s="501"/>
      <c r="BH370" s="501"/>
      <c r="BI370" s="501"/>
      <c r="BJ370" s="501"/>
      <c r="BK370" s="501"/>
      <c r="BL370" s="501"/>
      <c r="BM370" s="501"/>
      <c r="BN370" s="501"/>
      <c r="BO370" s="501"/>
      <c r="BP370" s="501"/>
      <c r="BQ370" s="501"/>
      <c r="BR370" s="501"/>
      <c r="BS370" s="501"/>
      <c r="BT370" s="501"/>
      <c r="BU370" s="501"/>
      <c r="BV370" s="501"/>
      <c r="BW370" s="501"/>
      <c r="BX370" s="501"/>
      <c r="BY370" s="501"/>
      <c r="BZ370" s="501"/>
      <c r="CA370" s="501"/>
      <c r="CB370" s="501"/>
      <c r="CC370" s="501"/>
      <c r="CD370" s="501"/>
      <c r="CE370" s="501"/>
      <c r="CF370" s="501"/>
      <c r="CG370" s="501"/>
      <c r="CH370" s="501"/>
      <c r="CI370" s="501"/>
      <c r="CJ370" s="501"/>
      <c r="CK370" s="501"/>
      <c r="CL370" s="501"/>
      <c r="CM370" s="501"/>
      <c r="CN370" s="501"/>
      <c r="CO370" s="501"/>
      <c r="CP370" s="501"/>
      <c r="CQ370" s="501"/>
      <c r="CR370" s="501"/>
      <c r="CS370" s="501"/>
      <c r="CT370" s="501"/>
      <c r="CU370" s="501"/>
      <c r="CV370" s="501"/>
      <c r="CW370" s="501"/>
      <c r="CX370" s="501"/>
      <c r="CY370" s="501"/>
      <c r="CZ370" s="501"/>
      <c r="DA370" s="501"/>
      <c r="DB370" s="501"/>
      <c r="DC370" s="501"/>
      <c r="DD370" s="501"/>
      <c r="DE370" s="501"/>
      <c r="DF370" s="501"/>
      <c r="DG370" s="501"/>
      <c r="DH370" s="501"/>
      <c r="DI370" s="501"/>
      <c r="DJ370" s="501"/>
      <c r="DK370" s="501"/>
      <c r="DL370" s="501"/>
      <c r="DM370" s="501"/>
      <c r="DN370" s="501"/>
      <c r="DO370" s="501"/>
      <c r="DP370" s="501"/>
      <c r="DQ370" s="501"/>
      <c r="DR370" s="501"/>
      <c r="DS370" s="501"/>
      <c r="DT370" s="501"/>
      <c r="DU370" s="501"/>
      <c r="DV370" s="501"/>
      <c r="DW370" s="501"/>
      <c r="DX370" s="501"/>
      <c r="DY370" s="501"/>
      <c r="DZ370" s="501"/>
      <c r="EA370" s="501"/>
      <c r="EB370" s="501"/>
      <c r="EC370" s="501"/>
      <c r="ED370" s="501"/>
      <c r="EE370" s="501"/>
      <c r="EF370" s="501"/>
      <c r="EG370" s="501"/>
      <c r="EH370" s="501"/>
      <c r="EI370" s="501"/>
      <c r="EJ370" s="501"/>
      <c r="EK370" s="501"/>
      <c r="EL370" s="501"/>
      <c r="EM370" s="501"/>
      <c r="EN370" s="501"/>
      <c r="EO370" s="501"/>
      <c r="EP370" s="501"/>
      <c r="EQ370" s="501"/>
      <c r="ER370" s="501"/>
      <c r="ES370" s="501"/>
      <c r="ET370" s="501"/>
      <c r="EU370" s="501"/>
      <c r="EV370" s="501"/>
      <c r="EW370" s="501"/>
      <c r="EX370" s="501"/>
      <c r="EY370" s="501"/>
      <c r="EZ370" s="501"/>
      <c r="FA370" s="501"/>
      <c r="FB370" s="501"/>
      <c r="FC370" s="501"/>
      <c r="FD370" s="501"/>
      <c r="FE370" s="501"/>
      <c r="FF370" s="501"/>
      <c r="FG370" s="501"/>
      <c r="FH370" s="501"/>
      <c r="FI370" s="501"/>
    </row>
    <row r="371" spans="1:165" ht="25.9" customHeight="1" x14ac:dyDescent="0.35">
      <c r="A371" s="501"/>
      <c r="B371" s="501"/>
      <c r="C371" s="279"/>
      <c r="D371" s="543"/>
      <c r="E371" s="503"/>
      <c r="F371" s="501"/>
      <c r="G371" s="501"/>
      <c r="H371" s="501"/>
      <c r="I371" s="503"/>
      <c r="J371" s="503"/>
      <c r="K371" s="503"/>
      <c r="L371" s="503"/>
      <c r="M371" s="503"/>
      <c r="N371" s="503"/>
      <c r="O371" s="501"/>
      <c r="P371" s="501"/>
      <c r="Q371" s="501"/>
      <c r="R371" s="501"/>
      <c r="S371" s="501"/>
      <c r="T371" s="504"/>
      <c r="U371" s="504"/>
      <c r="V371" s="501"/>
      <c r="W371" s="501"/>
      <c r="X371" s="501"/>
      <c r="Y371" s="501"/>
      <c r="Z371" s="501"/>
      <c r="AA371" s="501"/>
      <c r="AB371" s="501"/>
      <c r="AC371" s="501"/>
      <c r="AD371" s="501"/>
      <c r="AE371" s="501"/>
      <c r="AF371" s="501"/>
      <c r="AG371" s="501"/>
      <c r="AH371" s="501"/>
      <c r="AI371" s="501"/>
      <c r="AJ371" s="501"/>
      <c r="AK371" s="501"/>
      <c r="AL371" s="501"/>
      <c r="AM371" s="501"/>
      <c r="AN371" s="501"/>
      <c r="AO371" s="501"/>
      <c r="AP371" s="501"/>
      <c r="AQ371" s="501"/>
      <c r="AR371" s="501"/>
      <c r="AS371" s="501"/>
      <c r="AT371" s="501"/>
      <c r="AU371" s="501"/>
      <c r="AV371" s="501"/>
      <c r="AW371" s="501"/>
      <c r="AX371" s="501"/>
      <c r="AY371" s="501"/>
      <c r="AZ371" s="501"/>
      <c r="BA371" s="501"/>
      <c r="BB371" s="501"/>
      <c r="BC371" s="501"/>
      <c r="BD371" s="501"/>
      <c r="BE371" s="501"/>
      <c r="BF371" s="501"/>
      <c r="BG371" s="501"/>
      <c r="BH371" s="501"/>
      <c r="BI371" s="501"/>
      <c r="BJ371" s="501"/>
      <c r="BK371" s="501"/>
      <c r="BL371" s="501"/>
      <c r="BM371" s="501"/>
      <c r="BN371" s="501"/>
      <c r="BO371" s="501"/>
      <c r="BP371" s="501"/>
      <c r="BQ371" s="501"/>
      <c r="BR371" s="501"/>
      <c r="BS371" s="501"/>
      <c r="BT371" s="501"/>
      <c r="BU371" s="501"/>
      <c r="BV371" s="501"/>
      <c r="BW371" s="501"/>
      <c r="BX371" s="501"/>
      <c r="BY371" s="501"/>
      <c r="BZ371" s="501"/>
      <c r="CA371" s="501"/>
      <c r="CB371" s="501"/>
      <c r="CC371" s="501"/>
      <c r="CD371" s="501"/>
      <c r="CE371" s="501"/>
      <c r="CF371" s="501"/>
      <c r="CG371" s="501"/>
      <c r="CH371" s="501"/>
      <c r="CI371" s="501"/>
      <c r="CJ371" s="501"/>
      <c r="CK371" s="501"/>
      <c r="CL371" s="501"/>
      <c r="CM371" s="501"/>
      <c r="CN371" s="501"/>
      <c r="CO371" s="501"/>
      <c r="CP371" s="501"/>
      <c r="CQ371" s="501"/>
      <c r="CR371" s="501"/>
      <c r="CS371" s="501"/>
      <c r="CT371" s="501"/>
      <c r="CU371" s="501"/>
      <c r="CV371" s="501"/>
      <c r="CW371" s="501"/>
      <c r="CX371" s="501"/>
      <c r="CY371" s="501"/>
      <c r="CZ371" s="501"/>
      <c r="DA371" s="501"/>
      <c r="DB371" s="501"/>
      <c r="DC371" s="501"/>
      <c r="DD371" s="501"/>
      <c r="DE371" s="501"/>
      <c r="DF371" s="501"/>
      <c r="DG371" s="501"/>
      <c r="DH371" s="501"/>
      <c r="DI371" s="501"/>
      <c r="DJ371" s="501"/>
      <c r="DK371" s="501"/>
      <c r="DL371" s="501"/>
      <c r="DM371" s="501"/>
      <c r="DN371" s="501"/>
      <c r="DO371" s="501"/>
      <c r="DP371" s="501"/>
      <c r="DQ371" s="501"/>
      <c r="DR371" s="501"/>
      <c r="DS371" s="501"/>
      <c r="DT371" s="501"/>
      <c r="DU371" s="501"/>
      <c r="DV371" s="501"/>
      <c r="DW371" s="501"/>
      <c r="DX371" s="501"/>
      <c r="DY371" s="501"/>
      <c r="DZ371" s="501"/>
      <c r="EA371" s="501"/>
      <c r="EB371" s="501"/>
      <c r="EC371" s="501"/>
      <c r="ED371" s="501"/>
      <c r="EE371" s="501"/>
      <c r="EF371" s="501"/>
      <c r="EG371" s="501"/>
      <c r="EH371" s="501"/>
      <c r="EI371" s="501"/>
      <c r="EJ371" s="501"/>
      <c r="EK371" s="501"/>
      <c r="EL371" s="501"/>
      <c r="EM371" s="501"/>
      <c r="EN371" s="501"/>
      <c r="EO371" s="501"/>
      <c r="EP371" s="501"/>
      <c r="EQ371" s="501"/>
      <c r="ER371" s="501"/>
      <c r="ES371" s="501"/>
      <c r="ET371" s="501"/>
      <c r="EU371" s="501"/>
      <c r="EV371" s="501"/>
      <c r="EW371" s="501"/>
      <c r="EX371" s="501"/>
      <c r="EY371" s="501"/>
      <c r="EZ371" s="501"/>
      <c r="FA371" s="501"/>
      <c r="FB371" s="501"/>
      <c r="FC371" s="501"/>
      <c r="FD371" s="501"/>
      <c r="FE371" s="501"/>
      <c r="FF371" s="501"/>
      <c r="FG371" s="501"/>
      <c r="FH371" s="501"/>
      <c r="FI371" s="501"/>
    </row>
    <row r="372" spans="1:165" ht="25.9" customHeight="1" x14ac:dyDescent="0.35">
      <c r="A372" s="501"/>
      <c r="B372" s="501"/>
      <c r="C372" s="279"/>
      <c r="D372" s="543"/>
      <c r="E372" s="503"/>
      <c r="F372" s="501"/>
      <c r="G372" s="501"/>
      <c r="H372" s="501"/>
      <c r="I372" s="503"/>
      <c r="J372" s="503"/>
      <c r="K372" s="503"/>
      <c r="L372" s="503"/>
      <c r="M372" s="503"/>
      <c r="N372" s="503"/>
      <c r="O372" s="501"/>
      <c r="P372" s="501"/>
      <c r="Q372" s="501"/>
      <c r="R372" s="501"/>
      <c r="S372" s="501"/>
      <c r="T372" s="504"/>
      <c r="U372" s="504"/>
      <c r="V372" s="501"/>
      <c r="W372" s="501"/>
      <c r="X372" s="501"/>
      <c r="Y372" s="501"/>
      <c r="Z372" s="501"/>
      <c r="AA372" s="501"/>
      <c r="AB372" s="501"/>
      <c r="AC372" s="501"/>
      <c r="AD372" s="501"/>
      <c r="AE372" s="501"/>
      <c r="AF372" s="501"/>
      <c r="AG372" s="501"/>
      <c r="AH372" s="501"/>
      <c r="AI372" s="501"/>
      <c r="AJ372" s="501"/>
      <c r="AK372" s="501"/>
      <c r="AL372" s="501"/>
      <c r="AM372" s="501"/>
      <c r="AN372" s="501"/>
      <c r="AO372" s="501"/>
      <c r="AP372" s="501"/>
      <c r="AQ372" s="501"/>
      <c r="AR372" s="501"/>
      <c r="AS372" s="501"/>
      <c r="AT372" s="501"/>
      <c r="AU372" s="501"/>
      <c r="AV372" s="501"/>
      <c r="AW372" s="501"/>
      <c r="AX372" s="501"/>
      <c r="AY372" s="501"/>
      <c r="AZ372" s="501"/>
      <c r="BA372" s="501"/>
      <c r="BB372" s="501"/>
      <c r="BC372" s="501"/>
      <c r="BD372" s="501"/>
      <c r="BE372" s="501"/>
      <c r="BF372" s="501"/>
      <c r="BG372" s="501"/>
      <c r="BH372" s="501"/>
      <c r="BI372" s="501"/>
      <c r="BJ372" s="501"/>
      <c r="BK372" s="501"/>
      <c r="BL372" s="501"/>
      <c r="BM372" s="501"/>
      <c r="BN372" s="501"/>
      <c r="BO372" s="501"/>
      <c r="BP372" s="501"/>
      <c r="BQ372" s="501"/>
      <c r="BR372" s="501"/>
      <c r="BS372" s="501"/>
      <c r="BT372" s="501"/>
      <c r="BU372" s="501"/>
      <c r="BV372" s="501"/>
      <c r="BW372" s="501"/>
      <c r="BX372" s="501"/>
      <c r="BY372" s="501"/>
      <c r="BZ372" s="501"/>
      <c r="CA372" s="501"/>
      <c r="CB372" s="501"/>
      <c r="CC372" s="501"/>
      <c r="CD372" s="501"/>
      <c r="CE372" s="501"/>
      <c r="CF372" s="501"/>
      <c r="CG372" s="501"/>
      <c r="CH372" s="501"/>
      <c r="CI372" s="501"/>
      <c r="CJ372" s="501"/>
      <c r="CK372" s="501"/>
      <c r="CL372" s="501"/>
      <c r="CM372" s="501"/>
      <c r="CN372" s="501"/>
      <c r="CO372" s="501"/>
      <c r="CP372" s="501"/>
      <c r="CQ372" s="501"/>
      <c r="CR372" s="501"/>
      <c r="CS372" s="501"/>
      <c r="CT372" s="501"/>
      <c r="CU372" s="501"/>
      <c r="CV372" s="501"/>
      <c r="CW372" s="501"/>
      <c r="CX372" s="501"/>
      <c r="CY372" s="501"/>
      <c r="CZ372" s="501"/>
      <c r="DA372" s="501"/>
      <c r="DB372" s="501"/>
      <c r="DC372" s="501"/>
      <c r="DD372" s="501"/>
      <c r="DE372" s="501"/>
      <c r="DF372" s="501"/>
      <c r="DG372" s="501"/>
      <c r="DH372" s="501"/>
      <c r="DI372" s="501"/>
      <c r="DJ372" s="501"/>
      <c r="DK372" s="501"/>
      <c r="DL372" s="501"/>
      <c r="DM372" s="501"/>
      <c r="DN372" s="501"/>
      <c r="DO372" s="501"/>
      <c r="DP372" s="501"/>
      <c r="DQ372" s="501"/>
      <c r="DR372" s="501"/>
      <c r="DS372" s="501"/>
      <c r="DT372" s="501"/>
      <c r="DU372" s="501"/>
      <c r="DV372" s="501"/>
      <c r="DW372" s="501"/>
      <c r="DX372" s="501"/>
      <c r="DY372" s="501"/>
      <c r="DZ372" s="501"/>
      <c r="EA372" s="501"/>
      <c r="EB372" s="501"/>
      <c r="EC372" s="501"/>
      <c r="ED372" s="501"/>
      <c r="EE372" s="501"/>
      <c r="EF372" s="501"/>
      <c r="EG372" s="501"/>
      <c r="EH372" s="501"/>
      <c r="EI372" s="501"/>
      <c r="EJ372" s="501"/>
      <c r="EK372" s="501"/>
      <c r="EL372" s="501"/>
      <c r="EM372" s="501"/>
      <c r="EN372" s="501"/>
      <c r="EO372" s="501"/>
      <c r="EP372" s="501"/>
      <c r="EQ372" s="501"/>
      <c r="ER372" s="501"/>
      <c r="ES372" s="501"/>
      <c r="ET372" s="501"/>
      <c r="EU372" s="501"/>
      <c r="EV372" s="501"/>
      <c r="EW372" s="501"/>
      <c r="EX372" s="501"/>
      <c r="EY372" s="501"/>
      <c r="EZ372" s="501"/>
      <c r="FA372" s="501"/>
      <c r="FB372" s="501"/>
      <c r="FC372" s="501"/>
      <c r="FD372" s="501"/>
      <c r="FE372" s="501"/>
      <c r="FF372" s="501"/>
      <c r="FG372" s="501"/>
      <c r="FH372" s="501"/>
      <c r="FI372" s="501"/>
    </row>
    <row r="373" spans="1:165" ht="25.9" customHeight="1" x14ac:dyDescent="0.35">
      <c r="A373" s="501"/>
      <c r="B373" s="501"/>
      <c r="C373" s="279"/>
      <c r="D373" s="543"/>
      <c r="E373" s="503"/>
      <c r="F373" s="501"/>
      <c r="G373" s="501"/>
      <c r="H373" s="501"/>
      <c r="I373" s="503"/>
      <c r="J373" s="503"/>
      <c r="K373" s="503"/>
      <c r="L373" s="503"/>
      <c r="M373" s="503"/>
      <c r="N373" s="503"/>
      <c r="O373" s="501"/>
      <c r="P373" s="501"/>
      <c r="Q373" s="501"/>
      <c r="R373" s="501"/>
      <c r="S373" s="501"/>
      <c r="T373" s="504"/>
      <c r="U373" s="504"/>
      <c r="V373" s="501"/>
      <c r="W373" s="501"/>
      <c r="X373" s="501"/>
      <c r="Y373" s="501"/>
      <c r="Z373" s="501"/>
      <c r="AA373" s="501"/>
      <c r="AB373" s="501"/>
      <c r="AC373" s="501"/>
      <c r="AD373" s="501"/>
      <c r="AE373" s="501"/>
      <c r="AF373" s="501"/>
      <c r="AG373" s="501"/>
      <c r="AH373" s="501"/>
      <c r="AI373" s="501"/>
      <c r="AJ373" s="501"/>
      <c r="AK373" s="501"/>
      <c r="AL373" s="501"/>
      <c r="AM373" s="501"/>
      <c r="AN373" s="501"/>
      <c r="AO373" s="501"/>
      <c r="AP373" s="501"/>
      <c r="AQ373" s="501"/>
      <c r="AR373" s="501"/>
      <c r="AS373" s="501"/>
      <c r="AT373" s="501"/>
      <c r="AU373" s="501"/>
      <c r="AV373" s="501"/>
      <c r="AW373" s="501"/>
      <c r="AX373" s="501"/>
      <c r="AY373" s="501"/>
      <c r="AZ373" s="501"/>
      <c r="BA373" s="501"/>
      <c r="BB373" s="501"/>
      <c r="BC373" s="501"/>
      <c r="BD373" s="501"/>
      <c r="BE373" s="501"/>
      <c r="BF373" s="501"/>
      <c r="BG373" s="501"/>
      <c r="BH373" s="501"/>
      <c r="BI373" s="501"/>
      <c r="BJ373" s="501"/>
      <c r="BK373" s="501"/>
      <c r="BL373" s="501"/>
      <c r="BM373" s="501"/>
      <c r="BN373" s="501"/>
      <c r="BO373" s="501"/>
      <c r="BP373" s="501"/>
      <c r="BQ373" s="501"/>
      <c r="BR373" s="501"/>
      <c r="BS373" s="501"/>
      <c r="BT373" s="501"/>
      <c r="BU373" s="501"/>
      <c r="BV373" s="501"/>
      <c r="BW373" s="501"/>
      <c r="BX373" s="501"/>
      <c r="BY373" s="501"/>
      <c r="BZ373" s="501"/>
      <c r="CA373" s="501"/>
      <c r="CB373" s="501"/>
      <c r="CC373" s="501"/>
      <c r="CD373" s="501"/>
      <c r="CE373" s="501"/>
      <c r="CF373" s="501"/>
      <c r="CG373" s="501"/>
      <c r="CH373" s="501"/>
      <c r="CI373" s="501"/>
      <c r="CJ373" s="501"/>
      <c r="CK373" s="501"/>
      <c r="CL373" s="501"/>
      <c r="CM373" s="501"/>
      <c r="CN373" s="501"/>
      <c r="CO373" s="501"/>
      <c r="CP373" s="501"/>
      <c r="CQ373" s="501"/>
      <c r="CR373" s="501"/>
      <c r="CS373" s="501"/>
      <c r="CT373" s="501"/>
      <c r="CU373" s="501"/>
      <c r="CV373" s="501"/>
      <c r="CW373" s="501"/>
      <c r="CX373" s="501"/>
      <c r="CY373" s="501"/>
      <c r="CZ373" s="501"/>
      <c r="DA373" s="501"/>
      <c r="DB373" s="501"/>
      <c r="DC373" s="501"/>
      <c r="DD373" s="501"/>
      <c r="DE373" s="501"/>
      <c r="DF373" s="501"/>
      <c r="DG373" s="501"/>
      <c r="DH373" s="501"/>
      <c r="DI373" s="501"/>
      <c r="DJ373" s="501"/>
      <c r="DK373" s="501"/>
      <c r="DL373" s="501"/>
      <c r="DM373" s="501"/>
      <c r="DN373" s="501"/>
      <c r="DO373" s="501"/>
      <c r="DP373" s="501"/>
      <c r="DQ373" s="501"/>
      <c r="DR373" s="501"/>
      <c r="DS373" s="501"/>
      <c r="DT373" s="501"/>
      <c r="DU373" s="501"/>
      <c r="DV373" s="501"/>
      <c r="DW373" s="501"/>
      <c r="DX373" s="501"/>
      <c r="DY373" s="501"/>
      <c r="DZ373" s="501"/>
      <c r="EA373" s="501"/>
      <c r="EB373" s="501"/>
      <c r="EC373" s="501"/>
      <c r="ED373" s="501"/>
      <c r="EE373" s="501"/>
      <c r="EF373" s="501"/>
      <c r="EG373" s="501"/>
      <c r="EH373" s="501"/>
      <c r="EI373" s="501"/>
      <c r="EJ373" s="501"/>
      <c r="EK373" s="501"/>
      <c r="EL373" s="501"/>
      <c r="EM373" s="501"/>
      <c r="EN373" s="501"/>
      <c r="EO373" s="501"/>
      <c r="EP373" s="501"/>
      <c r="EQ373" s="501"/>
      <c r="ER373" s="501"/>
      <c r="ES373" s="501"/>
      <c r="ET373" s="501"/>
      <c r="EU373" s="501"/>
      <c r="EV373" s="501"/>
      <c r="EW373" s="501"/>
      <c r="EX373" s="501"/>
      <c r="EY373" s="501"/>
      <c r="EZ373" s="501"/>
      <c r="FA373" s="501"/>
      <c r="FB373" s="501"/>
      <c r="FC373" s="501"/>
      <c r="FD373" s="501"/>
      <c r="FE373" s="501"/>
      <c r="FF373" s="501"/>
      <c r="FG373" s="501"/>
      <c r="FH373" s="501"/>
      <c r="FI373" s="501"/>
    </row>
    <row r="374" spans="1:165" ht="25.9" customHeight="1" x14ac:dyDescent="0.35">
      <c r="A374" s="501"/>
      <c r="B374" s="501"/>
      <c r="C374" s="279"/>
      <c r="D374" s="543"/>
      <c r="E374" s="503"/>
      <c r="F374" s="501"/>
      <c r="G374" s="501"/>
      <c r="H374" s="501"/>
      <c r="I374" s="503"/>
      <c r="J374" s="503"/>
      <c r="K374" s="503"/>
      <c r="L374" s="503"/>
      <c r="M374" s="503"/>
      <c r="N374" s="503"/>
      <c r="O374" s="501"/>
      <c r="P374" s="501"/>
      <c r="Q374" s="501"/>
      <c r="R374" s="501"/>
      <c r="S374" s="501"/>
      <c r="T374" s="504"/>
      <c r="U374" s="504"/>
      <c r="V374" s="501"/>
      <c r="W374" s="501"/>
      <c r="X374" s="501"/>
      <c r="Y374" s="501"/>
      <c r="Z374" s="501"/>
      <c r="AA374" s="501"/>
      <c r="AB374" s="501"/>
      <c r="AC374" s="501"/>
      <c r="AD374" s="501"/>
      <c r="AE374" s="501"/>
      <c r="AF374" s="501"/>
      <c r="AG374" s="501"/>
      <c r="AH374" s="501"/>
      <c r="AI374" s="501"/>
      <c r="AJ374" s="501"/>
      <c r="AK374" s="501"/>
      <c r="AL374" s="501"/>
      <c r="AM374" s="501"/>
      <c r="AN374" s="501"/>
      <c r="AO374" s="501"/>
      <c r="AP374" s="501"/>
      <c r="AQ374" s="501"/>
      <c r="AR374" s="501"/>
      <c r="AS374" s="501"/>
      <c r="AT374" s="501"/>
      <c r="AU374" s="501"/>
      <c r="AV374" s="501"/>
      <c r="AW374" s="501"/>
      <c r="AX374" s="501"/>
      <c r="AY374" s="501"/>
      <c r="AZ374" s="501"/>
      <c r="BA374" s="501"/>
      <c r="BB374" s="501"/>
      <c r="BC374" s="501"/>
      <c r="BD374" s="501"/>
      <c r="BE374" s="501"/>
      <c r="BF374" s="501"/>
      <c r="BG374" s="501"/>
      <c r="BH374" s="501"/>
      <c r="BI374" s="501"/>
      <c r="BJ374" s="501"/>
      <c r="BK374" s="501"/>
      <c r="BL374" s="501"/>
      <c r="BM374" s="501"/>
      <c r="BN374" s="501"/>
      <c r="BO374" s="501"/>
      <c r="BP374" s="501"/>
      <c r="BQ374" s="501"/>
      <c r="BR374" s="501"/>
      <c r="BS374" s="501"/>
      <c r="BT374" s="501"/>
      <c r="BU374" s="501"/>
      <c r="BV374" s="501"/>
      <c r="BW374" s="501"/>
      <c r="BX374" s="501"/>
      <c r="BY374" s="501"/>
      <c r="BZ374" s="501"/>
      <c r="CA374" s="501"/>
      <c r="CB374" s="501"/>
      <c r="CC374" s="501"/>
      <c r="CD374" s="501"/>
      <c r="CE374" s="501"/>
      <c r="CF374" s="501"/>
      <c r="CG374" s="501"/>
      <c r="CH374" s="501"/>
      <c r="CI374" s="501"/>
      <c r="CJ374" s="501"/>
      <c r="CK374" s="501"/>
      <c r="CL374" s="501"/>
      <c r="CM374" s="501"/>
      <c r="CN374" s="501"/>
      <c r="CO374" s="501"/>
      <c r="CP374" s="501"/>
      <c r="CQ374" s="501"/>
      <c r="CR374" s="501"/>
      <c r="CS374" s="501"/>
      <c r="CT374" s="501"/>
      <c r="CU374" s="501"/>
      <c r="CV374" s="501"/>
      <c r="CW374" s="501"/>
      <c r="CX374" s="501"/>
      <c r="CY374" s="501"/>
      <c r="CZ374" s="501"/>
      <c r="DA374" s="501"/>
      <c r="DB374" s="501"/>
      <c r="DC374" s="501"/>
      <c r="DD374" s="501"/>
      <c r="DE374" s="501"/>
      <c r="DF374" s="501"/>
      <c r="DG374" s="501"/>
      <c r="DH374" s="501"/>
      <c r="DI374" s="501"/>
      <c r="DJ374" s="501"/>
      <c r="DK374" s="501"/>
      <c r="DL374" s="501"/>
      <c r="DM374" s="501"/>
      <c r="DN374" s="501"/>
      <c r="DO374" s="501"/>
      <c r="DP374" s="501"/>
      <c r="DQ374" s="501"/>
      <c r="DR374" s="501"/>
      <c r="DS374" s="501"/>
      <c r="DT374" s="501"/>
      <c r="DU374" s="501"/>
      <c r="DV374" s="501"/>
      <c r="DW374" s="501"/>
      <c r="DX374" s="501"/>
      <c r="DY374" s="501"/>
      <c r="DZ374" s="501"/>
      <c r="EA374" s="501"/>
      <c r="EB374" s="501"/>
      <c r="EC374" s="501"/>
      <c r="ED374" s="501"/>
      <c r="EE374" s="501"/>
      <c r="EF374" s="501"/>
      <c r="EG374" s="501"/>
      <c r="EH374" s="501"/>
      <c r="EI374" s="501"/>
      <c r="EJ374" s="501"/>
      <c r="EK374" s="501"/>
      <c r="EL374" s="501"/>
      <c r="EM374" s="501"/>
      <c r="EN374" s="501"/>
      <c r="EO374" s="501"/>
      <c r="EP374" s="501"/>
      <c r="EQ374" s="501"/>
      <c r="ER374" s="501"/>
      <c r="ES374" s="501"/>
      <c r="ET374" s="501"/>
      <c r="EU374" s="501"/>
      <c r="EV374" s="501"/>
      <c r="EW374" s="501"/>
      <c r="EX374" s="501"/>
      <c r="EY374" s="501"/>
      <c r="EZ374" s="501"/>
      <c r="FA374" s="501"/>
      <c r="FB374" s="501"/>
      <c r="FC374" s="501"/>
      <c r="FD374" s="501"/>
      <c r="FE374" s="501"/>
      <c r="FF374" s="501"/>
      <c r="FG374" s="501"/>
      <c r="FH374" s="501"/>
      <c r="FI374" s="501"/>
    </row>
    <row r="375" spans="1:165" ht="25.9" customHeight="1" x14ac:dyDescent="0.35">
      <c r="A375" s="501"/>
      <c r="B375" s="501"/>
      <c r="C375" s="279"/>
      <c r="D375" s="543"/>
      <c r="E375" s="503"/>
      <c r="F375" s="501"/>
      <c r="G375" s="501"/>
      <c r="H375" s="501"/>
      <c r="I375" s="503"/>
      <c r="J375" s="503"/>
      <c r="K375" s="503"/>
      <c r="L375" s="503"/>
      <c r="M375" s="503"/>
      <c r="N375" s="503"/>
      <c r="O375" s="501"/>
      <c r="P375" s="501"/>
      <c r="Q375" s="501"/>
      <c r="R375" s="501"/>
      <c r="S375" s="501"/>
      <c r="T375" s="504"/>
      <c r="U375" s="504"/>
      <c r="V375" s="501"/>
      <c r="W375" s="501"/>
      <c r="X375" s="501"/>
      <c r="Y375" s="501"/>
      <c r="Z375" s="501"/>
      <c r="AA375" s="501"/>
      <c r="AB375" s="501"/>
      <c r="AC375" s="501"/>
      <c r="AD375" s="501"/>
      <c r="AE375" s="501"/>
      <c r="AF375" s="501"/>
      <c r="AG375" s="501"/>
      <c r="AH375" s="501"/>
      <c r="AI375" s="501"/>
      <c r="AJ375" s="501"/>
      <c r="AK375" s="501"/>
      <c r="AL375" s="501"/>
      <c r="AM375" s="501"/>
      <c r="AN375" s="501"/>
      <c r="AO375" s="501"/>
      <c r="AP375" s="501"/>
      <c r="AQ375" s="501"/>
      <c r="AR375" s="501"/>
      <c r="AS375" s="501"/>
      <c r="AT375" s="501"/>
      <c r="AU375" s="501"/>
      <c r="AV375" s="501"/>
      <c r="AW375" s="501"/>
      <c r="AX375" s="501"/>
      <c r="AY375" s="501"/>
      <c r="AZ375" s="501"/>
      <c r="BA375" s="501"/>
      <c r="BB375" s="501"/>
      <c r="BC375" s="501"/>
      <c r="BD375" s="501"/>
      <c r="BE375" s="501"/>
      <c r="BF375" s="501"/>
      <c r="BG375" s="501"/>
      <c r="BH375" s="501"/>
      <c r="BI375" s="501"/>
      <c r="BJ375" s="501"/>
      <c r="BK375" s="501"/>
      <c r="BL375" s="501"/>
      <c r="BM375" s="501"/>
      <c r="BN375" s="501"/>
      <c r="BO375" s="501"/>
      <c r="BP375" s="501"/>
      <c r="BQ375" s="501"/>
      <c r="BR375" s="501"/>
      <c r="BS375" s="501"/>
      <c r="BT375" s="501"/>
      <c r="BU375" s="501"/>
      <c r="BV375" s="501"/>
      <c r="BW375" s="501"/>
      <c r="BX375" s="501"/>
      <c r="BY375" s="501"/>
      <c r="BZ375" s="501"/>
      <c r="CA375" s="501"/>
      <c r="CB375" s="501"/>
      <c r="CC375" s="501"/>
      <c r="CD375" s="501"/>
      <c r="CE375" s="501"/>
      <c r="CF375" s="501"/>
      <c r="CG375" s="501"/>
      <c r="CH375" s="501"/>
      <c r="CI375" s="501"/>
      <c r="CJ375" s="501"/>
      <c r="CK375" s="501"/>
      <c r="CL375" s="501"/>
      <c r="CM375" s="501"/>
      <c r="CN375" s="501"/>
      <c r="CO375" s="501"/>
      <c r="CP375" s="501"/>
      <c r="CQ375" s="501"/>
      <c r="CR375" s="501"/>
      <c r="CS375" s="501"/>
      <c r="CT375" s="501"/>
      <c r="CU375" s="501"/>
      <c r="CV375" s="501"/>
      <c r="CW375" s="501"/>
      <c r="CX375" s="501"/>
      <c r="CY375" s="501"/>
      <c r="CZ375" s="501"/>
      <c r="DA375" s="501"/>
      <c r="DB375" s="501"/>
      <c r="DC375" s="501"/>
      <c r="DD375" s="501"/>
      <c r="DE375" s="501"/>
      <c r="DF375" s="501"/>
      <c r="DG375" s="501"/>
      <c r="DH375" s="501"/>
      <c r="DI375" s="501"/>
      <c r="DJ375" s="501"/>
      <c r="DK375" s="501"/>
      <c r="DL375" s="501"/>
      <c r="DM375" s="501"/>
      <c r="DN375" s="501"/>
      <c r="DO375" s="501"/>
      <c r="DP375" s="501"/>
      <c r="DQ375" s="501"/>
      <c r="DR375" s="501"/>
      <c r="DS375" s="501"/>
      <c r="DT375" s="501"/>
      <c r="DU375" s="501"/>
      <c r="DV375" s="501"/>
      <c r="DW375" s="501"/>
      <c r="DX375" s="501"/>
      <c r="DY375" s="501"/>
      <c r="DZ375" s="501"/>
      <c r="EA375" s="501"/>
      <c r="EB375" s="501"/>
      <c r="EC375" s="501"/>
      <c r="ED375" s="501"/>
      <c r="EE375" s="501"/>
      <c r="EF375" s="501"/>
      <c r="EG375" s="501"/>
      <c r="EH375" s="501"/>
      <c r="EI375" s="501"/>
      <c r="EJ375" s="501"/>
      <c r="EK375" s="501"/>
      <c r="EL375" s="501"/>
      <c r="EM375" s="501"/>
      <c r="EN375" s="501"/>
      <c r="EO375" s="501"/>
      <c r="EP375" s="501"/>
      <c r="EQ375" s="501"/>
      <c r="ER375" s="501"/>
      <c r="ES375" s="501"/>
      <c r="ET375" s="501"/>
      <c r="EU375" s="501"/>
      <c r="EV375" s="501"/>
      <c r="EW375" s="501"/>
      <c r="EX375" s="501"/>
      <c r="EY375" s="501"/>
      <c r="EZ375" s="501"/>
      <c r="FA375" s="501"/>
      <c r="FB375" s="501"/>
      <c r="FC375" s="501"/>
      <c r="FD375" s="501"/>
      <c r="FE375" s="501"/>
      <c r="FF375" s="501"/>
      <c r="FG375" s="501"/>
      <c r="FH375" s="501"/>
      <c r="FI375" s="501"/>
    </row>
    <row r="376" spans="1:165" ht="25.9" customHeight="1" x14ac:dyDescent="0.35">
      <c r="A376" s="501"/>
      <c r="B376" s="501"/>
      <c r="C376" s="279"/>
      <c r="D376" s="543"/>
      <c r="E376" s="503"/>
      <c r="F376" s="501"/>
      <c r="G376" s="501"/>
      <c r="H376" s="501"/>
      <c r="I376" s="503"/>
      <c r="J376" s="503"/>
      <c r="K376" s="503"/>
      <c r="L376" s="503"/>
      <c r="M376" s="503"/>
      <c r="N376" s="503"/>
      <c r="O376" s="501"/>
      <c r="P376" s="501"/>
      <c r="Q376" s="501"/>
      <c r="R376" s="501"/>
      <c r="S376" s="501"/>
      <c r="T376" s="504"/>
      <c r="U376" s="504"/>
      <c r="V376" s="501"/>
      <c r="W376" s="501"/>
      <c r="X376" s="501"/>
      <c r="Y376" s="501"/>
      <c r="Z376" s="501"/>
      <c r="AA376" s="501"/>
      <c r="AB376" s="501"/>
      <c r="AC376" s="501"/>
      <c r="AD376" s="501"/>
      <c r="AE376" s="501"/>
      <c r="AF376" s="501"/>
      <c r="AG376" s="501"/>
      <c r="AH376" s="501"/>
      <c r="AI376" s="501"/>
      <c r="AJ376" s="501"/>
      <c r="AK376" s="501"/>
      <c r="AL376" s="501"/>
      <c r="AM376" s="501"/>
      <c r="AN376" s="501"/>
      <c r="AO376" s="501"/>
      <c r="AP376" s="501"/>
      <c r="AQ376" s="501"/>
      <c r="AR376" s="501"/>
      <c r="AS376" s="501"/>
      <c r="AT376" s="501"/>
      <c r="AU376" s="501"/>
      <c r="AV376" s="501"/>
      <c r="AW376" s="501"/>
      <c r="AX376" s="501"/>
      <c r="AY376" s="501"/>
      <c r="AZ376" s="501"/>
      <c r="BA376" s="501"/>
      <c r="BB376" s="501"/>
      <c r="BC376" s="501"/>
      <c r="BD376" s="501"/>
      <c r="BE376" s="501"/>
      <c r="BF376" s="501"/>
      <c r="BG376" s="501"/>
      <c r="BH376" s="501"/>
      <c r="BI376" s="501"/>
      <c r="BJ376" s="501"/>
      <c r="BK376" s="501"/>
      <c r="BL376" s="501"/>
      <c r="BM376" s="501"/>
      <c r="BN376" s="501"/>
      <c r="BO376" s="501"/>
      <c r="BP376" s="501"/>
      <c r="BQ376" s="501"/>
      <c r="BR376" s="501"/>
      <c r="BS376" s="501"/>
      <c r="BT376" s="501"/>
      <c r="BU376" s="501"/>
      <c r="BV376" s="501"/>
      <c r="BW376" s="501"/>
      <c r="BX376" s="501"/>
      <c r="BY376" s="501"/>
      <c r="BZ376" s="501"/>
      <c r="CA376" s="501"/>
      <c r="CB376" s="501"/>
      <c r="CC376" s="501"/>
      <c r="CD376" s="501"/>
      <c r="CE376" s="501"/>
      <c r="CF376" s="501"/>
      <c r="CG376" s="501"/>
      <c r="CH376" s="501"/>
      <c r="CI376" s="501"/>
      <c r="CJ376" s="501"/>
      <c r="CK376" s="501"/>
      <c r="CL376" s="501"/>
      <c r="CM376" s="501"/>
      <c r="CN376" s="501"/>
      <c r="CO376" s="501"/>
      <c r="CP376" s="501"/>
      <c r="CQ376" s="501"/>
      <c r="CR376" s="501"/>
      <c r="CS376" s="501"/>
      <c r="CT376" s="501"/>
      <c r="CU376" s="501"/>
      <c r="CV376" s="501"/>
      <c r="CW376" s="501"/>
      <c r="CX376" s="501"/>
      <c r="CY376" s="501"/>
      <c r="CZ376" s="501"/>
      <c r="DA376" s="501"/>
      <c r="DB376" s="501"/>
      <c r="DC376" s="501"/>
      <c r="DD376" s="501"/>
      <c r="DE376" s="501"/>
      <c r="DF376" s="501"/>
      <c r="DG376" s="501"/>
      <c r="DH376" s="501"/>
      <c r="DI376" s="501"/>
      <c r="DJ376" s="501"/>
      <c r="DK376" s="501"/>
      <c r="DL376" s="501"/>
      <c r="DM376" s="501"/>
      <c r="DN376" s="501"/>
      <c r="DO376" s="501"/>
      <c r="DP376" s="501"/>
      <c r="DQ376" s="501"/>
      <c r="DR376" s="501"/>
      <c r="DS376" s="501"/>
      <c r="DT376" s="501"/>
      <c r="DU376" s="501"/>
      <c r="DV376" s="501"/>
      <c r="DW376" s="501"/>
      <c r="DX376" s="501"/>
      <c r="DY376" s="501"/>
      <c r="DZ376" s="501"/>
      <c r="EA376" s="501"/>
      <c r="EB376" s="501"/>
      <c r="EC376" s="501"/>
      <c r="ED376" s="501"/>
      <c r="EE376" s="501"/>
      <c r="EF376" s="501"/>
      <c r="EG376" s="501"/>
      <c r="EH376" s="501"/>
      <c r="EI376" s="501"/>
      <c r="EJ376" s="501"/>
      <c r="EK376" s="501"/>
      <c r="EL376" s="501"/>
      <c r="EM376" s="501"/>
      <c r="EN376" s="501"/>
      <c r="EO376" s="501"/>
      <c r="EP376" s="501"/>
      <c r="EQ376" s="501"/>
      <c r="ER376" s="501"/>
      <c r="ES376" s="501"/>
      <c r="ET376" s="501"/>
      <c r="EU376" s="501"/>
      <c r="EV376" s="501"/>
      <c r="EW376" s="501"/>
      <c r="EX376" s="501"/>
      <c r="EY376" s="501"/>
      <c r="EZ376" s="501"/>
      <c r="FA376" s="501"/>
      <c r="FB376" s="501"/>
      <c r="FC376" s="501"/>
      <c r="FD376" s="501"/>
      <c r="FE376" s="501"/>
      <c r="FF376" s="501"/>
      <c r="FG376" s="501"/>
      <c r="FH376" s="501"/>
      <c r="FI376" s="501"/>
    </row>
    <row r="377" spans="1:165" ht="25.9" customHeight="1" x14ac:dyDescent="0.35">
      <c r="A377" s="501"/>
      <c r="B377" s="501"/>
      <c r="C377" s="279"/>
      <c r="D377" s="543"/>
      <c r="E377" s="503"/>
      <c r="F377" s="501"/>
      <c r="G377" s="501"/>
      <c r="H377" s="501"/>
      <c r="I377" s="503"/>
      <c r="J377" s="503"/>
      <c r="K377" s="503"/>
      <c r="L377" s="503"/>
      <c r="M377" s="503"/>
      <c r="N377" s="503"/>
      <c r="O377" s="501"/>
      <c r="P377" s="501"/>
      <c r="Q377" s="501"/>
      <c r="R377" s="501"/>
      <c r="S377" s="501"/>
      <c r="T377" s="504"/>
      <c r="U377" s="504"/>
      <c r="V377" s="501"/>
      <c r="W377" s="501"/>
      <c r="X377" s="501"/>
      <c r="Y377" s="501"/>
      <c r="Z377" s="501"/>
      <c r="AA377" s="501"/>
      <c r="AB377" s="501"/>
      <c r="AC377" s="501"/>
      <c r="AD377" s="501"/>
      <c r="AE377" s="501"/>
      <c r="AF377" s="501"/>
      <c r="AG377" s="501"/>
      <c r="AH377" s="501"/>
      <c r="AI377" s="501"/>
      <c r="AJ377" s="501"/>
      <c r="AK377" s="501"/>
      <c r="AL377" s="501"/>
      <c r="AM377" s="501"/>
      <c r="AN377" s="501"/>
      <c r="AO377" s="501"/>
      <c r="AP377" s="501"/>
      <c r="AQ377" s="501"/>
      <c r="AR377" s="501"/>
      <c r="AS377" s="501"/>
      <c r="AT377" s="501"/>
      <c r="AU377" s="501"/>
      <c r="AV377" s="501"/>
      <c r="AW377" s="501"/>
      <c r="AX377" s="501"/>
      <c r="AY377" s="501"/>
      <c r="AZ377" s="501"/>
      <c r="BA377" s="501"/>
      <c r="BB377" s="501"/>
      <c r="BC377" s="501"/>
      <c r="BD377" s="501"/>
      <c r="BE377" s="501"/>
      <c r="BF377" s="501"/>
      <c r="BG377" s="501"/>
      <c r="BH377" s="501"/>
      <c r="BI377" s="501"/>
      <c r="BJ377" s="501"/>
      <c r="BK377" s="501"/>
      <c r="BL377" s="501"/>
      <c r="BM377" s="501"/>
      <c r="BN377" s="501"/>
      <c r="BO377" s="501"/>
      <c r="BP377" s="501"/>
      <c r="BQ377" s="501"/>
      <c r="BR377" s="501"/>
      <c r="BS377" s="501"/>
      <c r="BT377" s="501"/>
      <c r="BU377" s="501"/>
      <c r="BV377" s="501"/>
      <c r="BW377" s="501"/>
      <c r="BX377" s="501"/>
      <c r="BY377" s="501"/>
      <c r="BZ377" s="501"/>
      <c r="CA377" s="501"/>
      <c r="CB377" s="501"/>
      <c r="CC377" s="501"/>
      <c r="CD377" s="501"/>
      <c r="CE377" s="501"/>
      <c r="CF377" s="501"/>
      <c r="CG377" s="501"/>
      <c r="CH377" s="501"/>
      <c r="CI377" s="501"/>
      <c r="CJ377" s="501"/>
      <c r="CK377" s="501"/>
      <c r="CL377" s="501"/>
      <c r="CM377" s="501"/>
      <c r="CN377" s="501"/>
      <c r="CO377" s="501"/>
      <c r="CP377" s="501"/>
      <c r="CQ377" s="501"/>
      <c r="CR377" s="501"/>
      <c r="CS377" s="501"/>
      <c r="CT377" s="501"/>
      <c r="CU377" s="501"/>
      <c r="CV377" s="501"/>
      <c r="CW377" s="501"/>
      <c r="CX377" s="501"/>
      <c r="CY377" s="501"/>
      <c r="CZ377" s="501"/>
      <c r="DA377" s="501"/>
      <c r="DB377" s="501"/>
      <c r="DC377" s="501"/>
      <c r="DD377" s="501"/>
      <c r="DE377" s="501"/>
      <c r="DF377" s="501"/>
      <c r="DG377" s="501"/>
      <c r="DH377" s="501"/>
      <c r="DI377" s="501"/>
      <c r="DJ377" s="501"/>
      <c r="DK377" s="501"/>
      <c r="DL377" s="501"/>
      <c r="DM377" s="501"/>
      <c r="DN377" s="501"/>
      <c r="DO377" s="501"/>
      <c r="DP377" s="501"/>
      <c r="DQ377" s="501"/>
      <c r="DR377" s="501"/>
      <c r="DS377" s="501"/>
      <c r="DT377" s="501"/>
      <c r="DU377" s="501"/>
      <c r="DV377" s="501"/>
      <c r="DW377" s="501"/>
      <c r="DX377" s="501"/>
      <c r="DY377" s="501"/>
      <c r="DZ377" s="501"/>
      <c r="EA377" s="501"/>
      <c r="EB377" s="501"/>
      <c r="EC377" s="501"/>
      <c r="ED377" s="501"/>
      <c r="EE377" s="501"/>
      <c r="EF377" s="501"/>
      <c r="EG377" s="501"/>
      <c r="EH377" s="501"/>
      <c r="EI377" s="501"/>
      <c r="EJ377" s="501"/>
      <c r="EK377" s="501"/>
      <c r="EL377" s="501"/>
      <c r="EM377" s="501"/>
      <c r="EN377" s="501"/>
      <c r="EO377" s="501"/>
      <c r="EP377" s="501"/>
      <c r="EQ377" s="501"/>
      <c r="ER377" s="501"/>
      <c r="ES377" s="501"/>
      <c r="ET377" s="501"/>
      <c r="EU377" s="501"/>
      <c r="EV377" s="501"/>
      <c r="EW377" s="501"/>
      <c r="EX377" s="501"/>
      <c r="EY377" s="501"/>
      <c r="EZ377" s="501"/>
      <c r="FA377" s="501"/>
      <c r="FB377" s="501"/>
      <c r="FC377" s="501"/>
      <c r="FD377" s="501"/>
      <c r="FE377" s="501"/>
      <c r="FF377" s="501"/>
      <c r="FG377" s="501"/>
      <c r="FH377" s="501"/>
      <c r="FI377" s="501"/>
    </row>
    <row r="378" spans="1:165" ht="25.9" customHeight="1" x14ac:dyDescent="0.35">
      <c r="A378" s="501"/>
      <c r="B378" s="501"/>
      <c r="C378" s="279"/>
      <c r="D378" s="543"/>
      <c r="E378" s="503"/>
      <c r="F378" s="501"/>
      <c r="G378" s="501"/>
      <c r="H378" s="501"/>
      <c r="I378" s="503"/>
      <c r="J378" s="503"/>
      <c r="K378" s="503"/>
      <c r="L378" s="503"/>
      <c r="M378" s="503"/>
      <c r="N378" s="503"/>
      <c r="O378" s="501"/>
      <c r="P378" s="501"/>
      <c r="Q378" s="501"/>
      <c r="R378" s="501"/>
      <c r="S378" s="501"/>
      <c r="T378" s="504"/>
      <c r="U378" s="504"/>
      <c r="V378" s="501"/>
      <c r="W378" s="501"/>
      <c r="X378" s="501"/>
      <c r="Y378" s="501"/>
      <c r="Z378" s="501"/>
      <c r="AA378" s="501"/>
      <c r="AB378" s="501"/>
      <c r="AC378" s="501"/>
      <c r="AD378" s="501"/>
      <c r="AE378" s="501"/>
      <c r="AF378" s="501"/>
      <c r="AG378" s="501"/>
      <c r="AH378" s="501"/>
      <c r="AI378" s="501"/>
      <c r="AJ378" s="501"/>
      <c r="AK378" s="501"/>
      <c r="AL378" s="501"/>
      <c r="AM378" s="501"/>
      <c r="AN378" s="501"/>
      <c r="AO378" s="501"/>
      <c r="AP378" s="501"/>
      <c r="AQ378" s="501"/>
      <c r="AR378" s="501"/>
      <c r="AS378" s="501"/>
      <c r="AT378" s="501"/>
      <c r="AU378" s="501"/>
      <c r="AV378" s="501"/>
      <c r="AW378" s="501"/>
      <c r="AX378" s="501"/>
      <c r="AY378" s="501"/>
      <c r="AZ378" s="501"/>
      <c r="BA378" s="501"/>
      <c r="BB378" s="501"/>
      <c r="BC378" s="501"/>
      <c r="BD378" s="501"/>
      <c r="BE378" s="501"/>
      <c r="BF378" s="501"/>
      <c r="BG378" s="501"/>
      <c r="BH378" s="501"/>
      <c r="BI378" s="501"/>
      <c r="BJ378" s="501"/>
      <c r="BK378" s="501"/>
      <c r="BL378" s="501"/>
      <c r="BM378" s="501"/>
      <c r="BN378" s="501"/>
      <c r="BO378" s="501"/>
      <c r="BP378" s="501"/>
      <c r="BQ378" s="501"/>
      <c r="BR378" s="501"/>
      <c r="BS378" s="501"/>
      <c r="BT378" s="501"/>
      <c r="BU378" s="501"/>
      <c r="BV378" s="501"/>
      <c r="BW378" s="501"/>
      <c r="BX378" s="501"/>
      <c r="BY378" s="501"/>
      <c r="BZ378" s="501"/>
      <c r="CA378" s="501"/>
      <c r="CB378" s="501"/>
      <c r="CC378" s="501"/>
      <c r="CD378" s="501"/>
      <c r="CE378" s="501"/>
      <c r="CF378" s="501"/>
      <c r="CG378" s="501"/>
      <c r="CH378" s="501"/>
      <c r="CI378" s="501"/>
      <c r="CJ378" s="501"/>
      <c r="CK378" s="501"/>
      <c r="CL378" s="501"/>
      <c r="CM378" s="501"/>
      <c r="CN378" s="501"/>
      <c r="CO378" s="501"/>
      <c r="CP378" s="501"/>
      <c r="CQ378" s="501"/>
      <c r="CR378" s="501"/>
      <c r="CS378" s="501"/>
      <c r="CT378" s="501"/>
      <c r="CU378" s="501"/>
      <c r="CV378" s="501"/>
      <c r="CW378" s="501"/>
      <c r="CX378" s="501"/>
      <c r="CY378" s="501"/>
      <c r="CZ378" s="501"/>
      <c r="DA378" s="501"/>
      <c r="DB378" s="501"/>
      <c r="DC378" s="501"/>
      <c r="DD378" s="501"/>
      <c r="DE378" s="501"/>
      <c r="DF378" s="501"/>
      <c r="DG378" s="501"/>
      <c r="DH378" s="501"/>
      <c r="DI378" s="501"/>
      <c r="DJ378" s="501"/>
      <c r="DK378" s="501"/>
      <c r="DL378" s="501"/>
      <c r="DM378" s="501"/>
      <c r="DN378" s="501"/>
      <c r="DO378" s="501"/>
      <c r="DP378" s="501"/>
      <c r="DQ378" s="501"/>
      <c r="DR378" s="501"/>
      <c r="DS378" s="501"/>
      <c r="DT378" s="501"/>
      <c r="DU378" s="501"/>
      <c r="DV378" s="501"/>
      <c r="DW378" s="501"/>
      <c r="DX378" s="501"/>
      <c r="DY378" s="501"/>
      <c r="DZ378" s="501"/>
      <c r="EA378" s="501"/>
      <c r="EB378" s="501"/>
      <c r="EC378" s="501"/>
      <c r="ED378" s="501"/>
      <c r="EE378" s="501"/>
      <c r="EF378" s="501"/>
      <c r="EG378" s="501"/>
      <c r="EH378" s="501"/>
      <c r="EI378" s="501"/>
      <c r="EJ378" s="501"/>
      <c r="EK378" s="501"/>
      <c r="EL378" s="501"/>
      <c r="EM378" s="501"/>
      <c r="EN378" s="501"/>
      <c r="EO378" s="501"/>
      <c r="EP378" s="501"/>
      <c r="EQ378" s="501"/>
      <c r="ER378" s="501"/>
      <c r="ES378" s="501"/>
      <c r="ET378" s="501"/>
      <c r="EU378" s="501"/>
      <c r="EV378" s="501"/>
      <c r="EW378" s="501"/>
      <c r="EX378" s="501"/>
      <c r="EY378" s="501"/>
      <c r="EZ378" s="501"/>
      <c r="FA378" s="501"/>
      <c r="FB378" s="501"/>
      <c r="FC378" s="501"/>
      <c r="FD378" s="501"/>
      <c r="FE378" s="501"/>
      <c r="FF378" s="501"/>
      <c r="FG378" s="501"/>
      <c r="FH378" s="501"/>
      <c r="FI378" s="501"/>
    </row>
    <row r="379" spans="1:165" ht="25.9" customHeight="1" x14ac:dyDescent="0.35">
      <c r="A379" s="501"/>
      <c r="B379" s="501"/>
      <c r="C379" s="279"/>
      <c r="D379" s="543"/>
      <c r="E379" s="503"/>
      <c r="F379" s="501"/>
      <c r="G379" s="501"/>
      <c r="H379" s="501"/>
      <c r="I379" s="503"/>
      <c r="J379" s="503"/>
      <c r="K379" s="503"/>
      <c r="L379" s="503"/>
      <c r="M379" s="503"/>
      <c r="N379" s="503"/>
      <c r="O379" s="501"/>
      <c r="P379" s="501"/>
      <c r="Q379" s="501"/>
      <c r="R379" s="501"/>
      <c r="S379" s="501"/>
      <c r="T379" s="504"/>
      <c r="U379" s="504"/>
      <c r="V379" s="501"/>
      <c r="W379" s="501"/>
      <c r="X379" s="501"/>
      <c r="Y379" s="501"/>
      <c r="Z379" s="501"/>
      <c r="AA379" s="501"/>
      <c r="AB379" s="501"/>
      <c r="AC379" s="501"/>
      <c r="AD379" s="501"/>
      <c r="AE379" s="501"/>
      <c r="AF379" s="501"/>
      <c r="AG379" s="501"/>
      <c r="AH379" s="501"/>
      <c r="AI379" s="501"/>
      <c r="AJ379" s="501"/>
      <c r="AK379" s="501"/>
      <c r="AL379" s="501"/>
      <c r="AM379" s="501"/>
      <c r="AN379" s="501"/>
      <c r="AO379" s="501"/>
      <c r="AP379" s="501"/>
      <c r="AQ379" s="501"/>
      <c r="AR379" s="501"/>
      <c r="AS379" s="501"/>
      <c r="AT379" s="501"/>
      <c r="AU379" s="501"/>
      <c r="AV379" s="501"/>
      <c r="AW379" s="501"/>
      <c r="AX379" s="501"/>
      <c r="AY379" s="501"/>
      <c r="AZ379" s="501"/>
      <c r="BA379" s="501"/>
      <c r="BB379" s="501"/>
      <c r="BC379" s="501"/>
      <c r="BD379" s="501"/>
      <c r="BE379" s="501"/>
      <c r="BF379" s="501"/>
      <c r="BG379" s="501"/>
      <c r="BH379" s="501"/>
      <c r="BI379" s="501"/>
      <c r="BJ379" s="501"/>
      <c r="BK379" s="501"/>
      <c r="BL379" s="501"/>
      <c r="BM379" s="501"/>
      <c r="BN379" s="501"/>
      <c r="BO379" s="501"/>
      <c r="BP379" s="501"/>
      <c r="BQ379" s="501"/>
      <c r="BR379" s="501"/>
      <c r="BS379" s="501"/>
      <c r="BT379" s="501"/>
      <c r="BU379" s="501"/>
      <c r="BV379" s="501"/>
      <c r="BW379" s="501"/>
      <c r="BX379" s="501"/>
      <c r="BY379" s="501"/>
      <c r="BZ379" s="501"/>
      <c r="CA379" s="501"/>
      <c r="CB379" s="501"/>
      <c r="CC379" s="501"/>
      <c r="CD379" s="501"/>
      <c r="CE379" s="501"/>
      <c r="CF379" s="501"/>
      <c r="CG379" s="501"/>
      <c r="CH379" s="501"/>
      <c r="CI379" s="501"/>
      <c r="CJ379" s="501"/>
      <c r="CK379" s="501"/>
      <c r="CL379" s="501"/>
      <c r="CM379" s="501"/>
      <c r="CN379" s="501"/>
      <c r="CO379" s="501"/>
      <c r="CP379" s="501"/>
      <c r="CQ379" s="501"/>
      <c r="CR379" s="501"/>
      <c r="CS379" s="501"/>
      <c r="CT379" s="501"/>
      <c r="CU379" s="501"/>
      <c r="CV379" s="501"/>
      <c r="CW379" s="501"/>
      <c r="CX379" s="501"/>
      <c r="CY379" s="501"/>
      <c r="CZ379" s="501"/>
      <c r="DA379" s="501"/>
      <c r="DB379" s="501"/>
      <c r="DC379" s="501"/>
      <c r="DD379" s="501"/>
      <c r="DE379" s="501"/>
      <c r="DF379" s="501"/>
      <c r="DG379" s="501"/>
      <c r="DH379" s="501"/>
      <c r="DI379" s="501"/>
      <c r="DJ379" s="501"/>
      <c r="DK379" s="501"/>
      <c r="DL379" s="501"/>
      <c r="DM379" s="501"/>
      <c r="DN379" s="501"/>
      <c r="DO379" s="501"/>
      <c r="DP379" s="501"/>
      <c r="DQ379" s="501"/>
      <c r="DR379" s="501"/>
      <c r="DS379" s="501"/>
      <c r="DT379" s="501"/>
      <c r="DU379" s="501"/>
      <c r="DV379" s="501"/>
      <c r="DW379" s="501"/>
      <c r="DX379" s="501"/>
      <c r="DY379" s="501"/>
      <c r="DZ379" s="501"/>
      <c r="EA379" s="501"/>
      <c r="EB379" s="501"/>
      <c r="EC379" s="501"/>
      <c r="ED379" s="501"/>
      <c r="EE379" s="501"/>
      <c r="EF379" s="501"/>
      <c r="EG379" s="501"/>
      <c r="EH379" s="501"/>
      <c r="EI379" s="501"/>
      <c r="EJ379" s="501"/>
      <c r="EK379" s="501"/>
      <c r="EL379" s="501"/>
      <c r="EM379" s="501"/>
      <c r="EN379" s="501"/>
      <c r="EO379" s="501"/>
      <c r="EP379" s="501"/>
      <c r="EQ379" s="501"/>
      <c r="ER379" s="501"/>
      <c r="ES379" s="501"/>
      <c r="ET379" s="501"/>
      <c r="EU379" s="501"/>
      <c r="EV379" s="501"/>
      <c r="EW379" s="501"/>
      <c r="EX379" s="501"/>
      <c r="EY379" s="501"/>
      <c r="EZ379" s="501"/>
      <c r="FA379" s="501"/>
      <c r="FB379" s="501"/>
      <c r="FC379" s="501"/>
      <c r="FD379" s="501"/>
      <c r="FE379" s="501"/>
      <c r="FF379" s="501"/>
      <c r="FG379" s="501"/>
      <c r="FH379" s="501"/>
      <c r="FI379" s="501"/>
    </row>
    <row r="380" spans="1:165" ht="25.9" customHeight="1" x14ac:dyDescent="0.35">
      <c r="A380" s="501"/>
      <c r="B380" s="501"/>
      <c r="C380" s="279"/>
      <c r="D380" s="543"/>
      <c r="E380" s="503"/>
      <c r="F380" s="501"/>
      <c r="G380" s="501"/>
      <c r="H380" s="501"/>
      <c r="I380" s="503"/>
      <c r="J380" s="503"/>
      <c r="K380" s="503"/>
      <c r="L380" s="503"/>
      <c r="M380" s="503"/>
      <c r="N380" s="503"/>
      <c r="O380" s="501"/>
      <c r="P380" s="501"/>
      <c r="Q380" s="501"/>
      <c r="R380" s="501"/>
      <c r="S380" s="501"/>
      <c r="T380" s="504"/>
      <c r="U380" s="504"/>
      <c r="V380" s="501"/>
      <c r="W380" s="501"/>
      <c r="X380" s="501"/>
      <c r="Y380" s="501"/>
      <c r="Z380" s="501"/>
      <c r="AA380" s="501"/>
      <c r="AB380" s="501"/>
      <c r="AC380" s="501"/>
      <c r="AD380" s="501"/>
      <c r="AE380" s="501"/>
      <c r="AF380" s="501"/>
      <c r="AG380" s="501"/>
      <c r="AH380" s="501"/>
      <c r="AI380" s="501"/>
      <c r="AJ380" s="501"/>
      <c r="AK380" s="501"/>
      <c r="AL380" s="501"/>
      <c r="AM380" s="501"/>
      <c r="AN380" s="501"/>
      <c r="AO380" s="501"/>
      <c r="AP380" s="501"/>
      <c r="AQ380" s="501"/>
      <c r="AR380" s="501"/>
      <c r="AS380" s="501"/>
      <c r="AT380" s="501"/>
      <c r="AU380" s="501"/>
      <c r="AV380" s="501"/>
      <c r="AW380" s="501"/>
      <c r="AX380" s="501"/>
      <c r="AY380" s="501"/>
      <c r="AZ380" s="501"/>
      <c r="BA380" s="501"/>
      <c r="BB380" s="501"/>
      <c r="BC380" s="501"/>
      <c r="BD380" s="501"/>
      <c r="BE380" s="501"/>
      <c r="BF380" s="501"/>
      <c r="BG380" s="501"/>
      <c r="BH380" s="501"/>
      <c r="BI380" s="501"/>
      <c r="BJ380" s="501"/>
      <c r="BK380" s="501"/>
      <c r="BL380" s="501"/>
      <c r="BM380" s="501"/>
      <c r="BN380" s="501"/>
      <c r="BO380" s="501"/>
      <c r="BP380" s="501"/>
      <c r="BQ380" s="501"/>
      <c r="BR380" s="501"/>
      <c r="BS380" s="501"/>
      <c r="BT380" s="501"/>
      <c r="BU380" s="501"/>
      <c r="BV380" s="501"/>
      <c r="BW380" s="501"/>
      <c r="BX380" s="501"/>
      <c r="BY380" s="501"/>
      <c r="BZ380" s="501"/>
      <c r="CA380" s="501"/>
      <c r="CB380" s="501"/>
      <c r="CC380" s="501"/>
      <c r="CD380" s="501"/>
      <c r="CE380" s="501"/>
      <c r="CF380" s="501"/>
      <c r="CG380" s="501"/>
      <c r="CH380" s="501"/>
      <c r="CI380" s="501"/>
      <c r="CJ380" s="501"/>
      <c r="CK380" s="501"/>
      <c r="CL380" s="501"/>
      <c r="CM380" s="501"/>
      <c r="CN380" s="501"/>
      <c r="CO380" s="501"/>
      <c r="CP380" s="501"/>
      <c r="CQ380" s="501"/>
      <c r="CR380" s="501"/>
      <c r="CS380" s="501"/>
      <c r="CT380" s="501"/>
      <c r="CU380" s="501"/>
      <c r="CV380" s="501"/>
      <c r="CW380" s="501"/>
      <c r="CX380" s="501"/>
      <c r="CY380" s="501"/>
      <c r="CZ380" s="501"/>
      <c r="DA380" s="501"/>
      <c r="DB380" s="501"/>
      <c r="DC380" s="501"/>
      <c r="DD380" s="501"/>
      <c r="DE380" s="501"/>
      <c r="DF380" s="501"/>
      <c r="DG380" s="501"/>
      <c r="DH380" s="501"/>
      <c r="DI380" s="501"/>
      <c r="DJ380" s="501"/>
      <c r="DK380" s="501"/>
      <c r="DL380" s="501"/>
      <c r="DM380" s="501"/>
      <c r="DN380" s="501"/>
      <c r="DO380" s="501"/>
      <c r="DP380" s="501"/>
      <c r="DQ380" s="501"/>
      <c r="DR380" s="501"/>
      <c r="DS380" s="501"/>
      <c r="DT380" s="501"/>
      <c r="DU380" s="501"/>
      <c r="DV380" s="501"/>
      <c r="DW380" s="501"/>
      <c r="DX380" s="501"/>
      <c r="DY380" s="501"/>
      <c r="DZ380" s="501"/>
      <c r="EA380" s="501"/>
      <c r="EB380" s="501"/>
      <c r="EC380" s="501"/>
      <c r="ED380" s="501"/>
      <c r="EE380" s="501"/>
      <c r="EF380" s="501"/>
      <c r="EG380" s="501"/>
      <c r="EH380" s="501"/>
      <c r="EI380" s="501"/>
      <c r="EJ380" s="501"/>
      <c r="EK380" s="501"/>
      <c r="EL380" s="501"/>
      <c r="EM380" s="501"/>
      <c r="EN380" s="501"/>
      <c r="EO380" s="501"/>
      <c r="EP380" s="501"/>
      <c r="EQ380" s="501"/>
      <c r="ER380" s="501"/>
      <c r="ES380" s="501"/>
      <c r="ET380" s="501"/>
      <c r="EU380" s="501"/>
      <c r="EV380" s="501"/>
      <c r="EW380" s="501"/>
      <c r="EX380" s="501"/>
      <c r="EY380" s="501"/>
      <c r="EZ380" s="501"/>
      <c r="FA380" s="501"/>
      <c r="FB380" s="501"/>
      <c r="FC380" s="501"/>
      <c r="FD380" s="501"/>
      <c r="FE380" s="501"/>
      <c r="FF380" s="501"/>
      <c r="FG380" s="501"/>
      <c r="FH380" s="501"/>
      <c r="FI380" s="501"/>
    </row>
    <row r="381" spans="1:165" ht="25.9" customHeight="1" x14ac:dyDescent="0.35">
      <c r="A381" s="501"/>
      <c r="B381" s="501"/>
      <c r="C381" s="279"/>
      <c r="D381" s="543"/>
      <c r="E381" s="503"/>
      <c r="F381" s="501"/>
      <c r="G381" s="501"/>
      <c r="H381" s="501"/>
      <c r="I381" s="503"/>
      <c r="J381" s="503"/>
      <c r="K381" s="503"/>
      <c r="L381" s="503"/>
      <c r="M381" s="503"/>
      <c r="N381" s="503"/>
      <c r="O381" s="501"/>
      <c r="P381" s="501"/>
      <c r="Q381" s="501"/>
      <c r="R381" s="501"/>
      <c r="S381" s="501"/>
      <c r="T381" s="504"/>
      <c r="U381" s="504"/>
      <c r="V381" s="501"/>
      <c r="W381" s="501"/>
      <c r="X381" s="501"/>
      <c r="Y381" s="501"/>
      <c r="Z381" s="501"/>
      <c r="AA381" s="501"/>
      <c r="AB381" s="501"/>
      <c r="AC381" s="501"/>
      <c r="AD381" s="501"/>
      <c r="AE381" s="501"/>
      <c r="AF381" s="501"/>
      <c r="AG381" s="501"/>
      <c r="AH381" s="501"/>
      <c r="AI381" s="501"/>
      <c r="AJ381" s="501"/>
      <c r="AK381" s="501"/>
      <c r="AL381" s="501"/>
      <c r="AM381" s="501"/>
      <c r="AN381" s="501"/>
      <c r="AO381" s="501"/>
      <c r="AP381" s="501"/>
      <c r="AQ381" s="501"/>
      <c r="AR381" s="501"/>
      <c r="AS381" s="501"/>
      <c r="AT381" s="501"/>
      <c r="AU381" s="501"/>
      <c r="AV381" s="501"/>
      <c r="AW381" s="501"/>
      <c r="AX381" s="501"/>
      <c r="AY381" s="501"/>
      <c r="AZ381" s="501"/>
      <c r="BA381" s="501"/>
      <c r="BB381" s="501"/>
      <c r="BC381" s="501"/>
      <c r="BD381" s="501"/>
      <c r="BE381" s="501"/>
      <c r="BF381" s="501"/>
      <c r="BG381" s="501"/>
      <c r="BH381" s="501"/>
      <c r="BI381" s="501"/>
      <c r="BJ381" s="501"/>
      <c r="BK381" s="501"/>
      <c r="BL381" s="501"/>
      <c r="BM381" s="501"/>
      <c r="BN381" s="501"/>
      <c r="BO381" s="501"/>
      <c r="BP381" s="501"/>
      <c r="BQ381" s="501"/>
      <c r="BR381" s="501"/>
      <c r="BS381" s="501"/>
      <c r="BT381" s="501"/>
      <c r="BU381" s="501"/>
      <c r="BV381" s="501"/>
      <c r="BW381" s="501"/>
      <c r="BX381" s="501"/>
      <c r="BY381" s="501"/>
      <c r="BZ381" s="501"/>
      <c r="CA381" s="501"/>
      <c r="CB381" s="501"/>
      <c r="CC381" s="501"/>
      <c r="CD381" s="501"/>
      <c r="CE381" s="501"/>
      <c r="CF381" s="501"/>
      <c r="CG381" s="501"/>
      <c r="CH381" s="501"/>
      <c r="CI381" s="501"/>
      <c r="CJ381" s="501"/>
      <c r="CK381" s="501"/>
      <c r="CL381" s="501"/>
      <c r="CM381" s="501"/>
      <c r="CN381" s="501"/>
      <c r="CO381" s="501"/>
      <c r="CP381" s="501"/>
      <c r="CQ381" s="501"/>
      <c r="CR381" s="501"/>
      <c r="CS381" s="501"/>
      <c r="CT381" s="501"/>
      <c r="CU381" s="501"/>
      <c r="CV381" s="501"/>
      <c r="CW381" s="501"/>
      <c r="CX381" s="501"/>
      <c r="CY381" s="501"/>
      <c r="CZ381" s="501"/>
      <c r="DA381" s="501"/>
      <c r="DB381" s="501"/>
      <c r="DC381" s="501"/>
      <c r="DD381" s="501"/>
      <c r="DE381" s="501"/>
      <c r="DF381" s="501"/>
      <c r="DG381" s="501"/>
      <c r="DH381" s="501"/>
      <c r="DI381" s="501"/>
      <c r="DJ381" s="501"/>
      <c r="DK381" s="501"/>
      <c r="DL381" s="501"/>
      <c r="DM381" s="501"/>
      <c r="DN381" s="501"/>
      <c r="DO381" s="501"/>
      <c r="DP381" s="501"/>
      <c r="DQ381" s="501"/>
      <c r="DR381" s="501"/>
      <c r="DS381" s="501"/>
      <c r="DT381" s="501"/>
      <c r="DU381" s="501"/>
      <c r="DV381" s="501"/>
      <c r="DW381" s="501"/>
      <c r="DX381" s="501"/>
      <c r="DY381" s="501"/>
      <c r="DZ381" s="501"/>
      <c r="EA381" s="501"/>
      <c r="EB381" s="501"/>
      <c r="EC381" s="501"/>
      <c r="ED381" s="501"/>
      <c r="EE381" s="501"/>
      <c r="EF381" s="501"/>
      <c r="EG381" s="501"/>
      <c r="EH381" s="501"/>
      <c r="EI381" s="501"/>
      <c r="EJ381" s="501"/>
      <c r="EK381" s="501"/>
      <c r="EL381" s="501"/>
      <c r="EM381" s="501"/>
      <c r="EN381" s="501"/>
      <c r="EO381" s="501"/>
      <c r="EP381" s="501"/>
      <c r="EQ381" s="501"/>
      <c r="ER381" s="501"/>
      <c r="ES381" s="501"/>
      <c r="ET381" s="501"/>
      <c r="EU381" s="501"/>
      <c r="EV381" s="501"/>
      <c r="EW381" s="501"/>
      <c r="EX381" s="501"/>
      <c r="EY381" s="501"/>
      <c r="EZ381" s="501"/>
      <c r="FA381" s="501"/>
      <c r="FB381" s="501"/>
      <c r="FC381" s="501"/>
      <c r="FD381" s="501"/>
      <c r="FE381" s="501"/>
      <c r="FF381" s="501"/>
      <c r="FG381" s="501"/>
      <c r="FH381" s="501"/>
      <c r="FI381" s="501"/>
    </row>
    <row r="382" spans="1:165" ht="25.9" customHeight="1" x14ac:dyDescent="0.35">
      <c r="A382" s="501"/>
      <c r="B382" s="501"/>
      <c r="C382" s="279"/>
      <c r="D382" s="543"/>
      <c r="E382" s="503"/>
      <c r="F382" s="501"/>
      <c r="G382" s="501"/>
      <c r="H382" s="501"/>
      <c r="I382" s="503"/>
      <c r="J382" s="503"/>
      <c r="K382" s="503"/>
      <c r="L382" s="503"/>
      <c r="M382" s="503"/>
      <c r="N382" s="503"/>
      <c r="O382" s="501"/>
      <c r="P382" s="501"/>
      <c r="Q382" s="501"/>
      <c r="R382" s="501"/>
      <c r="S382" s="501"/>
      <c r="T382" s="504"/>
      <c r="U382" s="504"/>
      <c r="V382" s="501"/>
      <c r="W382" s="501"/>
      <c r="X382" s="501"/>
      <c r="Y382" s="501"/>
      <c r="Z382" s="501"/>
      <c r="AA382" s="501"/>
      <c r="AB382" s="501"/>
      <c r="AC382" s="501"/>
      <c r="AD382" s="501"/>
      <c r="AE382" s="501"/>
      <c r="AF382" s="501"/>
      <c r="AG382" s="501"/>
      <c r="AH382" s="501"/>
      <c r="AI382" s="501"/>
      <c r="AJ382" s="501"/>
      <c r="AK382" s="501"/>
      <c r="AL382" s="501"/>
      <c r="AM382" s="501"/>
      <c r="AN382" s="501"/>
      <c r="AO382" s="501"/>
      <c r="AP382" s="501"/>
      <c r="AQ382" s="501"/>
      <c r="AR382" s="501"/>
      <c r="AS382" s="501"/>
      <c r="AT382" s="501"/>
      <c r="AU382" s="501"/>
      <c r="AV382" s="501"/>
      <c r="AW382" s="501"/>
      <c r="AX382" s="501"/>
      <c r="AY382" s="501"/>
      <c r="AZ382" s="501"/>
      <c r="BA382" s="501"/>
      <c r="BB382" s="501"/>
      <c r="BC382" s="501"/>
      <c r="BD382" s="501"/>
      <c r="BE382" s="501"/>
      <c r="BF382" s="501"/>
      <c r="BG382" s="501"/>
      <c r="BH382" s="501"/>
      <c r="BI382" s="501"/>
      <c r="BJ382" s="501"/>
      <c r="BK382" s="501"/>
      <c r="BL382" s="501"/>
      <c r="BM382" s="501"/>
      <c r="BN382" s="501"/>
      <c r="BO382" s="501"/>
      <c r="BP382" s="501"/>
      <c r="BQ382" s="501"/>
      <c r="BR382" s="501"/>
      <c r="BS382" s="501"/>
      <c r="BT382" s="501"/>
      <c r="BU382" s="501"/>
      <c r="BV382" s="501"/>
      <c r="BW382" s="501"/>
      <c r="BX382" s="501"/>
      <c r="BY382" s="501"/>
      <c r="BZ382" s="501"/>
      <c r="CA382" s="501"/>
      <c r="CB382" s="501"/>
      <c r="CC382" s="501"/>
      <c r="CD382" s="501"/>
      <c r="CE382" s="501"/>
      <c r="CF382" s="501"/>
      <c r="CG382" s="501"/>
      <c r="CH382" s="501"/>
      <c r="CI382" s="501"/>
      <c r="CJ382" s="501"/>
      <c r="CK382" s="501"/>
      <c r="CL382" s="501"/>
      <c r="CM382" s="501"/>
      <c r="CN382" s="501"/>
      <c r="CO382" s="501"/>
      <c r="CP382" s="501"/>
      <c r="CQ382" s="501"/>
      <c r="CR382" s="501"/>
      <c r="CS382" s="501"/>
      <c r="CT382" s="501"/>
      <c r="CU382" s="501"/>
      <c r="CV382" s="501"/>
      <c r="CW382" s="501"/>
      <c r="CX382" s="501"/>
      <c r="CY382" s="501"/>
      <c r="CZ382" s="501"/>
      <c r="DA382" s="501"/>
      <c r="DB382" s="501"/>
      <c r="DC382" s="501"/>
      <c r="DD382" s="501"/>
      <c r="DE382" s="501"/>
      <c r="DF382" s="501"/>
      <c r="DG382" s="501"/>
      <c r="DH382" s="501"/>
      <c r="DI382" s="501"/>
      <c r="DJ382" s="501"/>
      <c r="DK382" s="501"/>
      <c r="DL382" s="501"/>
      <c r="DM382" s="501"/>
      <c r="DN382" s="501"/>
      <c r="DO382" s="501"/>
      <c r="DP382" s="501"/>
      <c r="DQ382" s="501"/>
      <c r="DR382" s="501"/>
      <c r="DS382" s="501"/>
      <c r="DT382" s="501"/>
      <c r="DU382" s="501"/>
      <c r="DV382" s="501"/>
      <c r="DW382" s="501"/>
      <c r="DX382" s="501"/>
      <c r="DY382" s="501"/>
      <c r="DZ382" s="501"/>
      <c r="EA382" s="501"/>
      <c r="EB382" s="501"/>
      <c r="EC382" s="501"/>
      <c r="ED382" s="501"/>
      <c r="EE382" s="501"/>
      <c r="EF382" s="501"/>
      <c r="EG382" s="501"/>
      <c r="EH382" s="501"/>
      <c r="EI382" s="501"/>
      <c r="EJ382" s="501"/>
      <c r="EK382" s="501"/>
      <c r="EL382" s="501"/>
      <c r="EM382" s="501"/>
      <c r="EN382" s="501"/>
      <c r="EO382" s="501"/>
      <c r="EP382" s="501"/>
      <c r="EQ382" s="501"/>
      <c r="ER382" s="501"/>
      <c r="ES382" s="501"/>
      <c r="ET382" s="501"/>
      <c r="EU382" s="501"/>
      <c r="EV382" s="501"/>
      <c r="EW382" s="501"/>
      <c r="EX382" s="501"/>
      <c r="EY382" s="501"/>
      <c r="EZ382" s="501"/>
      <c r="FA382" s="501"/>
      <c r="FB382" s="501"/>
      <c r="FC382" s="501"/>
      <c r="FD382" s="501"/>
      <c r="FE382" s="501"/>
      <c r="FF382" s="501"/>
      <c r="FG382" s="501"/>
      <c r="FH382" s="501"/>
      <c r="FI382" s="501"/>
    </row>
    <row r="383" spans="1:165" ht="25.9" customHeight="1" x14ac:dyDescent="0.35">
      <c r="A383" s="501"/>
      <c r="B383" s="501"/>
      <c r="C383" s="279"/>
      <c r="D383" s="543"/>
      <c r="E383" s="503"/>
      <c r="F383" s="501"/>
      <c r="G383" s="501"/>
      <c r="H383" s="501"/>
      <c r="I383" s="503"/>
      <c r="J383" s="503"/>
      <c r="K383" s="503"/>
      <c r="L383" s="503"/>
      <c r="M383" s="503"/>
      <c r="N383" s="503"/>
      <c r="O383" s="501"/>
      <c r="P383" s="501"/>
      <c r="Q383" s="501"/>
      <c r="R383" s="501"/>
      <c r="S383" s="501"/>
      <c r="T383" s="504"/>
      <c r="U383" s="504"/>
      <c r="V383" s="501"/>
      <c r="W383" s="501"/>
      <c r="X383" s="501"/>
      <c r="Y383" s="501"/>
      <c r="Z383" s="501"/>
      <c r="AA383" s="501"/>
      <c r="AB383" s="501"/>
      <c r="AC383" s="501"/>
      <c r="AD383" s="501"/>
      <c r="AE383" s="501"/>
      <c r="AF383" s="501"/>
      <c r="AG383" s="501"/>
      <c r="AH383" s="501"/>
      <c r="AI383" s="501"/>
      <c r="AJ383" s="501"/>
      <c r="AK383" s="501"/>
      <c r="AL383" s="501"/>
      <c r="AM383" s="501"/>
      <c r="AN383" s="501"/>
      <c r="AO383" s="501"/>
      <c r="AP383" s="501"/>
      <c r="AQ383" s="501"/>
      <c r="AR383" s="501"/>
      <c r="AS383" s="501"/>
      <c r="AT383" s="501"/>
      <c r="AU383" s="501"/>
      <c r="AV383" s="501"/>
      <c r="AW383" s="501"/>
      <c r="AX383" s="501"/>
      <c r="AY383" s="501"/>
      <c r="AZ383" s="501"/>
      <c r="BA383" s="501"/>
      <c r="BB383" s="501"/>
      <c r="BC383" s="501"/>
      <c r="BD383" s="501"/>
      <c r="BE383" s="501"/>
      <c r="BF383" s="501"/>
      <c r="BG383" s="501"/>
      <c r="BH383" s="501"/>
      <c r="BI383" s="501"/>
      <c r="BJ383" s="501"/>
      <c r="BK383" s="501"/>
      <c r="BL383" s="501"/>
      <c r="BM383" s="501"/>
      <c r="BN383" s="501"/>
      <c r="BO383" s="501"/>
      <c r="BP383" s="501"/>
      <c r="BQ383" s="501"/>
      <c r="BR383" s="501"/>
      <c r="BS383" s="501"/>
      <c r="BT383" s="501"/>
      <c r="BU383" s="501"/>
      <c r="BV383" s="501"/>
      <c r="BW383" s="501"/>
      <c r="BX383" s="501"/>
      <c r="BY383" s="501"/>
      <c r="BZ383" s="501"/>
      <c r="CA383" s="501"/>
      <c r="CB383" s="501"/>
      <c r="CC383" s="501"/>
      <c r="CD383" s="501"/>
      <c r="CE383" s="501"/>
      <c r="CF383" s="501"/>
      <c r="CG383" s="501"/>
      <c r="CH383" s="501"/>
      <c r="CI383" s="501"/>
      <c r="CJ383" s="501"/>
      <c r="CK383" s="501"/>
      <c r="CL383" s="501"/>
      <c r="CM383" s="501"/>
      <c r="CN383" s="501"/>
      <c r="CO383" s="501"/>
      <c r="CP383" s="501"/>
      <c r="CQ383" s="501"/>
      <c r="CR383" s="501"/>
      <c r="CS383" s="501"/>
      <c r="CT383" s="501"/>
      <c r="CU383" s="501"/>
      <c r="CV383" s="501"/>
      <c r="CW383" s="501"/>
      <c r="CX383" s="501"/>
      <c r="CY383" s="501"/>
      <c r="CZ383" s="501"/>
      <c r="DA383" s="501"/>
      <c r="DB383" s="501"/>
      <c r="DC383" s="501"/>
      <c r="DD383" s="501"/>
      <c r="DE383" s="501"/>
      <c r="DF383" s="501"/>
      <c r="DG383" s="501"/>
      <c r="DH383" s="501"/>
      <c r="DI383" s="501"/>
      <c r="DJ383" s="501"/>
      <c r="DK383" s="501"/>
      <c r="DL383" s="501"/>
      <c r="DM383" s="501"/>
      <c r="DN383" s="501"/>
      <c r="DO383" s="501"/>
      <c r="DP383" s="501"/>
      <c r="DQ383" s="501"/>
      <c r="DR383" s="501"/>
      <c r="DS383" s="501"/>
      <c r="DT383" s="501"/>
      <c r="DU383" s="501"/>
      <c r="DV383" s="501"/>
      <c r="DW383" s="501"/>
      <c r="DX383" s="501"/>
      <c r="DY383" s="501"/>
      <c r="DZ383" s="501"/>
      <c r="EA383" s="501"/>
      <c r="EB383" s="501"/>
      <c r="EC383" s="501"/>
      <c r="ED383" s="501"/>
      <c r="EE383" s="501"/>
      <c r="EF383" s="501"/>
      <c r="EG383" s="501"/>
      <c r="EH383" s="501"/>
      <c r="EI383" s="501"/>
      <c r="EJ383" s="501"/>
      <c r="EK383" s="501"/>
      <c r="EL383" s="501"/>
      <c r="EM383" s="501"/>
      <c r="EN383" s="501"/>
      <c r="EO383" s="501"/>
      <c r="EP383" s="501"/>
      <c r="EQ383" s="501"/>
      <c r="ER383" s="501"/>
      <c r="ES383" s="501"/>
      <c r="ET383" s="501"/>
      <c r="EU383" s="501"/>
      <c r="EV383" s="501"/>
      <c r="EW383" s="501"/>
      <c r="EX383" s="501"/>
      <c r="EY383" s="501"/>
      <c r="EZ383" s="501"/>
      <c r="FA383" s="501"/>
      <c r="FB383" s="501"/>
      <c r="FC383" s="501"/>
      <c r="FD383" s="501"/>
      <c r="FE383" s="501"/>
      <c r="FF383" s="501"/>
      <c r="FG383" s="501"/>
      <c r="FH383" s="501"/>
      <c r="FI383" s="501"/>
    </row>
    <row r="384" spans="1:165" ht="25.9" customHeight="1" x14ac:dyDescent="0.35">
      <c r="A384" s="501"/>
      <c r="B384" s="501"/>
      <c r="C384" s="279"/>
      <c r="D384" s="543"/>
      <c r="E384" s="503"/>
      <c r="F384" s="501"/>
      <c r="G384" s="501"/>
      <c r="H384" s="501"/>
      <c r="I384" s="503"/>
      <c r="J384" s="503"/>
      <c r="K384" s="503"/>
      <c r="L384" s="503"/>
      <c r="M384" s="503"/>
      <c r="N384" s="503"/>
      <c r="O384" s="501"/>
      <c r="P384" s="501"/>
      <c r="Q384" s="501"/>
      <c r="R384" s="501"/>
      <c r="S384" s="501"/>
      <c r="T384" s="504"/>
      <c r="U384" s="504"/>
      <c r="V384" s="501"/>
      <c r="W384" s="501"/>
      <c r="X384" s="501"/>
      <c r="Y384" s="501"/>
      <c r="Z384" s="501"/>
      <c r="AA384" s="501"/>
      <c r="AB384" s="501"/>
      <c r="AC384" s="501"/>
      <c r="AD384" s="501"/>
      <c r="AE384" s="501"/>
      <c r="AF384" s="501"/>
      <c r="AG384" s="501"/>
      <c r="AH384" s="501"/>
      <c r="AI384" s="501"/>
      <c r="AJ384" s="501"/>
      <c r="AK384" s="501"/>
      <c r="AL384" s="501"/>
      <c r="AM384" s="501"/>
      <c r="AN384" s="501"/>
      <c r="AO384" s="501"/>
      <c r="AP384" s="501"/>
      <c r="AQ384" s="501"/>
      <c r="AR384" s="501"/>
      <c r="AS384" s="501"/>
      <c r="AT384" s="501"/>
      <c r="AU384" s="501"/>
      <c r="AV384" s="501"/>
      <c r="AW384" s="501"/>
      <c r="AX384" s="501"/>
      <c r="AY384" s="501"/>
      <c r="AZ384" s="501"/>
      <c r="BA384" s="501"/>
      <c r="BB384" s="501"/>
      <c r="BC384" s="501"/>
      <c r="BD384" s="501"/>
      <c r="BE384" s="501"/>
      <c r="BF384" s="501"/>
      <c r="BG384" s="501"/>
      <c r="BH384" s="501"/>
      <c r="BI384" s="501"/>
      <c r="BJ384" s="501"/>
      <c r="BK384" s="501"/>
      <c r="BL384" s="501"/>
      <c r="BM384" s="501"/>
      <c r="BN384" s="501"/>
      <c r="BO384" s="501"/>
      <c r="BP384" s="501"/>
      <c r="BQ384" s="501"/>
      <c r="BR384" s="501"/>
      <c r="BS384" s="501"/>
      <c r="BT384" s="501"/>
      <c r="BU384" s="501"/>
      <c r="BV384" s="501"/>
      <c r="BW384" s="501"/>
      <c r="BX384" s="501"/>
      <c r="BY384" s="501"/>
      <c r="BZ384" s="501"/>
      <c r="CA384" s="501"/>
      <c r="CB384" s="501"/>
      <c r="CC384" s="501"/>
      <c r="CD384" s="501"/>
      <c r="CE384" s="501"/>
      <c r="CF384" s="501"/>
      <c r="CG384" s="501"/>
      <c r="CH384" s="501"/>
      <c r="CI384" s="501"/>
      <c r="CJ384" s="501"/>
      <c r="CK384" s="501"/>
      <c r="CL384" s="501"/>
      <c r="CM384" s="501"/>
      <c r="CN384" s="501"/>
      <c r="CO384" s="501"/>
      <c r="CP384" s="501"/>
      <c r="CQ384" s="501"/>
      <c r="CR384" s="501"/>
      <c r="CS384" s="501"/>
      <c r="CT384" s="501"/>
      <c r="CU384" s="501"/>
      <c r="CV384" s="501"/>
      <c r="CW384" s="501"/>
      <c r="CX384" s="501"/>
      <c r="CY384" s="501"/>
      <c r="CZ384" s="501"/>
      <c r="DA384" s="501"/>
      <c r="DB384" s="501"/>
      <c r="DC384" s="501"/>
      <c r="DD384" s="501"/>
      <c r="DE384" s="501"/>
      <c r="DF384" s="501"/>
      <c r="DG384" s="501"/>
      <c r="DH384" s="501"/>
      <c r="DI384" s="501"/>
      <c r="DJ384" s="501"/>
      <c r="DK384" s="501"/>
      <c r="DL384" s="501"/>
      <c r="DM384" s="501"/>
      <c r="DN384" s="501"/>
      <c r="DO384" s="501"/>
      <c r="DP384" s="501"/>
      <c r="DQ384" s="501"/>
      <c r="DR384" s="501"/>
      <c r="DS384" s="501"/>
      <c r="DT384" s="501"/>
      <c r="DU384" s="501"/>
      <c r="DV384" s="501"/>
      <c r="DW384" s="501"/>
      <c r="DX384" s="501"/>
      <c r="DY384" s="501"/>
      <c r="DZ384" s="501"/>
      <c r="EA384" s="501"/>
      <c r="EB384" s="501"/>
      <c r="EC384" s="501"/>
      <c r="ED384" s="501"/>
      <c r="EE384" s="501"/>
      <c r="EF384" s="501"/>
      <c r="EG384" s="501"/>
      <c r="EH384" s="501"/>
      <c r="EI384" s="501"/>
      <c r="EJ384" s="501"/>
      <c r="EK384" s="501"/>
      <c r="EL384" s="501"/>
      <c r="EM384" s="501"/>
      <c r="EN384" s="501"/>
      <c r="EO384" s="501"/>
      <c r="EP384" s="501"/>
      <c r="EQ384" s="501"/>
      <c r="ER384" s="501"/>
      <c r="ES384" s="501"/>
      <c r="ET384" s="501"/>
      <c r="EU384" s="501"/>
      <c r="EV384" s="501"/>
      <c r="EW384" s="501"/>
      <c r="EX384" s="501"/>
      <c r="EY384" s="501"/>
      <c r="EZ384" s="501"/>
      <c r="FA384" s="501"/>
      <c r="FB384" s="501"/>
      <c r="FC384" s="501"/>
      <c r="FD384" s="501"/>
      <c r="FE384" s="501"/>
      <c r="FF384" s="501"/>
      <c r="FG384" s="501"/>
      <c r="FH384" s="501"/>
      <c r="FI384" s="501"/>
    </row>
    <row r="385" spans="1:165" ht="25.9" customHeight="1" x14ac:dyDescent="0.35">
      <c r="A385" s="501"/>
      <c r="B385" s="501"/>
      <c r="C385" s="279"/>
      <c r="D385" s="543"/>
      <c r="E385" s="503"/>
      <c r="F385" s="501"/>
      <c r="G385" s="501"/>
      <c r="H385" s="501"/>
      <c r="I385" s="503"/>
      <c r="J385" s="503"/>
      <c r="K385" s="503"/>
      <c r="L385" s="503"/>
      <c r="M385" s="503"/>
      <c r="N385" s="503"/>
      <c r="O385" s="501"/>
      <c r="P385" s="501"/>
      <c r="Q385" s="501"/>
      <c r="R385" s="501"/>
      <c r="S385" s="501"/>
      <c r="T385" s="504"/>
      <c r="U385" s="504"/>
      <c r="V385" s="501"/>
      <c r="W385" s="501"/>
      <c r="X385" s="501"/>
      <c r="Y385" s="501"/>
      <c r="Z385" s="501"/>
      <c r="AA385" s="501"/>
      <c r="AB385" s="501"/>
      <c r="AC385" s="501"/>
      <c r="AD385" s="501"/>
      <c r="AE385" s="501"/>
      <c r="AF385" s="501"/>
      <c r="AG385" s="501"/>
      <c r="AH385" s="501"/>
      <c r="AI385" s="501"/>
      <c r="AJ385" s="501"/>
      <c r="AK385" s="501"/>
      <c r="AL385" s="501"/>
      <c r="AM385" s="501"/>
      <c r="AN385" s="501"/>
      <c r="AO385" s="501"/>
      <c r="AP385" s="501"/>
      <c r="AQ385" s="501"/>
      <c r="AR385" s="501"/>
      <c r="AS385" s="501"/>
      <c r="AT385" s="501"/>
      <c r="AU385" s="501"/>
      <c r="AV385" s="501"/>
      <c r="AW385" s="501"/>
      <c r="AX385" s="501"/>
      <c r="AY385" s="501"/>
      <c r="AZ385" s="501"/>
      <c r="BA385" s="501"/>
      <c r="BB385" s="501"/>
      <c r="BC385" s="501"/>
      <c r="BD385" s="501"/>
      <c r="BE385" s="501"/>
      <c r="BF385" s="501"/>
      <c r="BG385" s="501"/>
      <c r="BH385" s="501"/>
      <c r="BI385" s="501"/>
      <c r="BJ385" s="501"/>
      <c r="BK385" s="501"/>
      <c r="BL385" s="501"/>
      <c r="BM385" s="501"/>
      <c r="BN385" s="501"/>
      <c r="BO385" s="501"/>
      <c r="BP385" s="501"/>
      <c r="BQ385" s="501"/>
      <c r="BR385" s="501"/>
      <c r="BS385" s="501"/>
      <c r="BT385" s="501"/>
      <c r="BU385" s="501"/>
      <c r="BV385" s="501"/>
      <c r="BW385" s="501"/>
      <c r="BX385" s="501"/>
      <c r="BY385" s="501"/>
      <c r="BZ385" s="501"/>
      <c r="CA385" s="501"/>
      <c r="CB385" s="501"/>
      <c r="CC385" s="501"/>
      <c r="CD385" s="501"/>
      <c r="CE385" s="501"/>
      <c r="CF385" s="501"/>
      <c r="CG385" s="501"/>
      <c r="CH385" s="501"/>
      <c r="CI385" s="501"/>
      <c r="CJ385" s="501"/>
      <c r="CK385" s="501"/>
      <c r="CL385" s="501"/>
      <c r="CM385" s="501"/>
      <c r="CN385" s="501"/>
      <c r="CO385" s="501"/>
      <c r="CP385" s="501"/>
      <c r="CQ385" s="501"/>
      <c r="CR385" s="501"/>
      <c r="CS385" s="501"/>
      <c r="CT385" s="501"/>
      <c r="CU385" s="501"/>
      <c r="CV385" s="501"/>
      <c r="CW385" s="501"/>
      <c r="CX385" s="501"/>
      <c r="CY385" s="501"/>
      <c r="CZ385" s="501"/>
      <c r="DA385" s="501"/>
      <c r="DB385" s="501"/>
      <c r="DC385" s="501"/>
      <c r="DD385" s="501"/>
      <c r="DE385" s="501"/>
      <c r="DF385" s="501"/>
      <c r="DG385" s="501"/>
      <c r="DH385" s="501"/>
      <c r="DI385" s="501"/>
      <c r="DJ385" s="501"/>
      <c r="DK385" s="501"/>
      <c r="DL385" s="501"/>
      <c r="DM385" s="501"/>
      <c r="DN385" s="501"/>
      <c r="DO385" s="501"/>
      <c r="DP385" s="501"/>
      <c r="DQ385" s="501"/>
      <c r="DR385" s="501"/>
      <c r="DS385" s="501"/>
      <c r="DT385" s="501"/>
      <c r="DU385" s="501"/>
      <c r="DV385" s="501"/>
      <c r="DW385" s="501"/>
      <c r="DX385" s="501"/>
      <c r="DY385" s="501"/>
      <c r="DZ385" s="501"/>
      <c r="EA385" s="501"/>
      <c r="EB385" s="501"/>
      <c r="EC385" s="501"/>
      <c r="ED385" s="501"/>
      <c r="EE385" s="501"/>
      <c r="EF385" s="501"/>
      <c r="EG385" s="501"/>
      <c r="EH385" s="501"/>
      <c r="EI385" s="501"/>
      <c r="EJ385" s="501"/>
      <c r="EK385" s="501"/>
      <c r="EL385" s="501"/>
      <c r="EM385" s="501"/>
      <c r="EN385" s="501"/>
      <c r="EO385" s="501"/>
      <c r="EP385" s="501"/>
      <c r="EQ385" s="501"/>
      <c r="ER385" s="501"/>
      <c r="ES385" s="501"/>
      <c r="ET385" s="501"/>
      <c r="EU385" s="501"/>
      <c r="EV385" s="501"/>
      <c r="EW385" s="501"/>
      <c r="EX385" s="501"/>
      <c r="EY385" s="501"/>
      <c r="EZ385" s="501"/>
      <c r="FA385" s="501"/>
      <c r="FB385" s="501"/>
      <c r="FC385" s="501"/>
      <c r="FD385" s="501"/>
      <c r="FE385" s="501"/>
      <c r="FF385" s="501"/>
      <c r="FG385" s="501"/>
      <c r="FH385" s="501"/>
      <c r="FI385" s="501"/>
    </row>
    <row r="386" spans="1:165" ht="25.9" customHeight="1" x14ac:dyDescent="0.35">
      <c r="A386" s="501"/>
      <c r="B386" s="501"/>
      <c r="C386" s="279"/>
      <c r="D386" s="543"/>
      <c r="E386" s="503"/>
      <c r="F386" s="501"/>
      <c r="G386" s="501"/>
      <c r="H386" s="501"/>
      <c r="I386" s="503"/>
      <c r="J386" s="503"/>
      <c r="K386" s="503"/>
      <c r="L386" s="503"/>
      <c r="M386" s="503"/>
      <c r="N386" s="503"/>
      <c r="O386" s="501"/>
      <c r="P386" s="501"/>
      <c r="Q386" s="501"/>
      <c r="R386" s="501"/>
      <c r="S386" s="501"/>
      <c r="T386" s="504"/>
      <c r="U386" s="504"/>
      <c r="V386" s="501"/>
      <c r="W386" s="501"/>
      <c r="X386" s="501"/>
      <c r="Y386" s="501"/>
      <c r="Z386" s="501"/>
      <c r="AA386" s="501"/>
      <c r="AB386" s="501"/>
      <c r="AC386" s="501"/>
      <c r="AD386" s="501"/>
      <c r="AE386" s="501"/>
      <c r="AF386" s="501"/>
      <c r="AG386" s="501"/>
      <c r="AH386" s="501"/>
      <c r="AI386" s="501"/>
      <c r="AJ386" s="501"/>
      <c r="AK386" s="501"/>
      <c r="AL386" s="501"/>
      <c r="AM386" s="501"/>
      <c r="AN386" s="501"/>
      <c r="AO386" s="501"/>
      <c r="AP386" s="501"/>
      <c r="AQ386" s="501"/>
      <c r="AR386" s="501"/>
      <c r="AS386" s="501"/>
      <c r="AT386" s="501"/>
      <c r="AU386" s="501"/>
      <c r="AV386" s="501"/>
      <c r="AW386" s="501"/>
      <c r="AX386" s="501"/>
      <c r="AY386" s="501"/>
      <c r="AZ386" s="501"/>
      <c r="BA386" s="501"/>
      <c r="BB386" s="501"/>
      <c r="BC386" s="501"/>
      <c r="BD386" s="501"/>
      <c r="BE386" s="501"/>
      <c r="BF386" s="501"/>
      <c r="BG386" s="501"/>
      <c r="BH386" s="501"/>
      <c r="BI386" s="501"/>
      <c r="BJ386" s="501"/>
      <c r="BK386" s="501"/>
      <c r="BL386" s="501"/>
      <c r="BM386" s="501"/>
      <c r="BN386" s="501"/>
      <c r="BO386" s="501"/>
      <c r="BP386" s="501"/>
      <c r="BQ386" s="501"/>
      <c r="BR386" s="501"/>
      <c r="BS386" s="501"/>
      <c r="BT386" s="501"/>
      <c r="BU386" s="501"/>
      <c r="BV386" s="501"/>
      <c r="BW386" s="501"/>
      <c r="BX386" s="501"/>
      <c r="BY386" s="501"/>
      <c r="BZ386" s="501"/>
      <c r="CA386" s="501"/>
      <c r="CB386" s="501"/>
      <c r="CC386" s="501"/>
      <c r="CD386" s="501"/>
      <c r="CE386" s="501"/>
      <c r="CF386" s="501"/>
      <c r="CG386" s="501"/>
      <c r="CH386" s="501"/>
      <c r="CI386" s="501"/>
      <c r="CJ386" s="501"/>
      <c r="CK386" s="501"/>
      <c r="CL386" s="501"/>
      <c r="CM386" s="501"/>
      <c r="CN386" s="501"/>
      <c r="CO386" s="501"/>
      <c r="CP386" s="501"/>
      <c r="CQ386" s="501"/>
      <c r="CR386" s="501"/>
      <c r="CS386" s="501"/>
      <c r="CT386" s="501"/>
      <c r="CU386" s="501"/>
      <c r="CV386" s="501"/>
      <c r="CW386" s="501"/>
      <c r="CX386" s="501"/>
      <c r="CY386" s="501"/>
      <c r="CZ386" s="501"/>
      <c r="DA386" s="501"/>
      <c r="DB386" s="501"/>
      <c r="DC386" s="501"/>
      <c r="DD386" s="501"/>
      <c r="DE386" s="501"/>
      <c r="DF386" s="501"/>
      <c r="DG386" s="501"/>
      <c r="DH386" s="501"/>
      <c r="DI386" s="501"/>
      <c r="DJ386" s="501"/>
      <c r="DK386" s="501"/>
      <c r="DL386" s="501"/>
      <c r="DM386" s="501"/>
      <c r="DN386" s="501"/>
      <c r="DO386" s="501"/>
      <c r="DP386" s="501"/>
      <c r="DQ386" s="501"/>
      <c r="DR386" s="501"/>
      <c r="DS386" s="501"/>
      <c r="DT386" s="501"/>
      <c r="DU386" s="501"/>
      <c r="DV386" s="501"/>
      <c r="DW386" s="501"/>
      <c r="DX386" s="501"/>
      <c r="DY386" s="501"/>
      <c r="DZ386" s="501"/>
      <c r="EA386" s="501"/>
      <c r="EB386" s="501"/>
      <c r="EC386" s="501"/>
      <c r="ED386" s="501"/>
      <c r="EE386" s="501"/>
      <c r="EF386" s="501"/>
      <c r="EG386" s="501"/>
      <c r="EH386" s="501"/>
      <c r="EI386" s="501"/>
      <c r="EJ386" s="501"/>
      <c r="EK386" s="501"/>
      <c r="EL386" s="501"/>
      <c r="EM386" s="501"/>
      <c r="EN386" s="501"/>
      <c r="EO386" s="501"/>
      <c r="EP386" s="501"/>
      <c r="EQ386" s="501"/>
      <c r="ER386" s="501"/>
      <c r="ES386" s="501"/>
      <c r="ET386" s="501"/>
      <c r="EU386" s="501"/>
      <c r="EV386" s="501"/>
      <c r="EW386" s="501"/>
      <c r="EX386" s="501"/>
      <c r="EY386" s="501"/>
      <c r="EZ386" s="501"/>
      <c r="FA386" s="501"/>
      <c r="FB386" s="501"/>
      <c r="FC386" s="501"/>
      <c r="FD386" s="501"/>
      <c r="FE386" s="501"/>
      <c r="FF386" s="501"/>
      <c r="FG386" s="501"/>
      <c r="FH386" s="501"/>
      <c r="FI386" s="501"/>
    </row>
    <row r="387" spans="1:165" ht="25.9" customHeight="1" x14ac:dyDescent="0.35">
      <c r="A387" s="501"/>
      <c r="B387" s="501"/>
      <c r="C387" s="279"/>
      <c r="D387" s="543"/>
      <c r="E387" s="503"/>
      <c r="F387" s="501"/>
      <c r="G387" s="501"/>
      <c r="H387" s="501"/>
      <c r="I387" s="503"/>
      <c r="J387" s="503"/>
      <c r="K387" s="503"/>
      <c r="L387" s="503"/>
      <c r="M387" s="503"/>
      <c r="N387" s="503"/>
      <c r="O387" s="501"/>
      <c r="P387" s="501"/>
      <c r="Q387" s="501"/>
      <c r="R387" s="501"/>
      <c r="S387" s="501"/>
      <c r="T387" s="504"/>
      <c r="U387" s="504"/>
      <c r="V387" s="501"/>
      <c r="W387" s="501"/>
      <c r="X387" s="501"/>
      <c r="Y387" s="501"/>
      <c r="Z387" s="501"/>
      <c r="AA387" s="501"/>
      <c r="AB387" s="501"/>
      <c r="AC387" s="501"/>
      <c r="AD387" s="501"/>
      <c r="AE387" s="501"/>
      <c r="AF387" s="501"/>
      <c r="AG387" s="501"/>
      <c r="AH387" s="501"/>
      <c r="AI387" s="501"/>
      <c r="AJ387" s="501"/>
      <c r="AK387" s="501"/>
      <c r="AL387" s="501"/>
      <c r="AM387" s="501"/>
      <c r="AN387" s="501"/>
      <c r="AO387" s="501"/>
      <c r="AP387" s="501"/>
      <c r="AQ387" s="501"/>
      <c r="AR387" s="501"/>
      <c r="AS387" s="501"/>
      <c r="AT387" s="501"/>
      <c r="AU387" s="501"/>
      <c r="AV387" s="501"/>
      <c r="AW387" s="501"/>
      <c r="AX387" s="501"/>
      <c r="AY387" s="501"/>
      <c r="AZ387" s="501"/>
      <c r="BA387" s="501"/>
      <c r="BB387" s="501"/>
      <c r="BC387" s="501"/>
      <c r="BD387" s="501"/>
      <c r="BE387" s="501"/>
      <c r="BF387" s="501"/>
      <c r="BG387" s="501"/>
      <c r="BH387" s="501"/>
      <c r="BI387" s="501"/>
      <c r="BJ387" s="501"/>
      <c r="BK387" s="501"/>
      <c r="BL387" s="501"/>
      <c r="BM387" s="501"/>
      <c r="BN387" s="501"/>
      <c r="BO387" s="501"/>
      <c r="BP387" s="501"/>
      <c r="BQ387" s="501"/>
      <c r="BR387" s="501"/>
      <c r="BS387" s="501"/>
      <c r="BT387" s="501"/>
      <c r="BU387" s="501"/>
      <c r="BV387" s="501"/>
      <c r="BW387" s="501"/>
      <c r="BX387" s="501"/>
      <c r="BY387" s="501"/>
      <c r="BZ387" s="501"/>
      <c r="CA387" s="501"/>
      <c r="CB387" s="501"/>
      <c r="CC387" s="501"/>
      <c r="CD387" s="501"/>
      <c r="CE387" s="501"/>
      <c r="CF387" s="501"/>
      <c r="CG387" s="501"/>
      <c r="CH387" s="501"/>
      <c r="CI387" s="501"/>
      <c r="CJ387" s="501"/>
      <c r="CK387" s="501"/>
      <c r="CL387" s="501"/>
      <c r="CM387" s="501"/>
      <c r="CN387" s="501"/>
      <c r="CO387" s="501"/>
      <c r="CP387" s="501"/>
      <c r="CQ387" s="501"/>
      <c r="CR387" s="501"/>
      <c r="CS387" s="501"/>
      <c r="CT387" s="501"/>
      <c r="CU387" s="501"/>
      <c r="CV387" s="501"/>
      <c r="CW387" s="501"/>
      <c r="CX387" s="501"/>
      <c r="CY387" s="501"/>
      <c r="CZ387" s="501"/>
      <c r="DA387" s="501"/>
      <c r="DB387" s="501"/>
      <c r="DC387" s="501"/>
      <c r="DD387" s="501"/>
      <c r="DE387" s="501"/>
      <c r="DF387" s="501"/>
      <c r="DG387" s="501"/>
      <c r="DH387" s="501"/>
      <c r="DI387" s="501"/>
      <c r="DJ387" s="501"/>
      <c r="DK387" s="501"/>
      <c r="DL387" s="501"/>
      <c r="DM387" s="501"/>
      <c r="DN387" s="501"/>
      <c r="DO387" s="501"/>
      <c r="DP387" s="501"/>
      <c r="DQ387" s="501"/>
      <c r="DR387" s="501"/>
      <c r="DS387" s="501"/>
      <c r="DT387" s="501"/>
      <c r="DU387" s="501"/>
      <c r="DV387" s="501"/>
      <c r="DW387" s="501"/>
      <c r="DX387" s="501"/>
      <c r="DY387" s="501"/>
      <c r="DZ387" s="501"/>
      <c r="EA387" s="501"/>
      <c r="EB387" s="501"/>
      <c r="EC387" s="501"/>
      <c r="ED387" s="501"/>
      <c r="EE387" s="501"/>
      <c r="EF387" s="501"/>
      <c r="EG387" s="501"/>
      <c r="EH387" s="501"/>
      <c r="EI387" s="501"/>
      <c r="EJ387" s="501"/>
      <c r="EK387" s="501"/>
      <c r="EL387" s="501"/>
      <c r="EM387" s="501"/>
      <c r="EN387" s="501"/>
      <c r="EO387" s="501"/>
      <c r="EP387" s="501"/>
      <c r="EQ387" s="501"/>
      <c r="ER387" s="501"/>
      <c r="ES387" s="501"/>
      <c r="ET387" s="501"/>
      <c r="EU387" s="501"/>
      <c r="EV387" s="501"/>
      <c r="EW387" s="501"/>
      <c r="EX387" s="501"/>
      <c r="EY387" s="501"/>
      <c r="EZ387" s="501"/>
      <c r="FA387" s="501"/>
      <c r="FB387" s="501"/>
      <c r="FC387" s="501"/>
      <c r="FD387" s="501"/>
      <c r="FE387" s="501"/>
      <c r="FF387" s="501"/>
      <c r="FG387" s="501"/>
      <c r="FH387" s="501"/>
      <c r="FI387" s="501"/>
    </row>
    <row r="388" spans="1:165" ht="25.9" customHeight="1" x14ac:dyDescent="0.35">
      <c r="A388" s="501"/>
      <c r="B388" s="501"/>
      <c r="C388" s="279"/>
      <c r="D388" s="543"/>
      <c r="E388" s="503"/>
      <c r="F388" s="501"/>
      <c r="G388" s="501"/>
      <c r="H388" s="501"/>
      <c r="I388" s="503"/>
      <c r="J388" s="503"/>
      <c r="K388" s="503"/>
      <c r="L388" s="503"/>
      <c r="M388" s="503"/>
      <c r="N388" s="503"/>
      <c r="O388" s="501"/>
      <c r="P388" s="501"/>
      <c r="Q388" s="501"/>
      <c r="R388" s="501"/>
      <c r="S388" s="501"/>
      <c r="T388" s="504"/>
      <c r="U388" s="504"/>
      <c r="V388" s="501"/>
      <c r="W388" s="501"/>
      <c r="X388" s="501"/>
      <c r="Y388" s="501"/>
      <c r="Z388" s="501"/>
      <c r="AA388" s="501"/>
      <c r="AB388" s="501"/>
      <c r="AC388" s="501"/>
      <c r="AD388" s="501"/>
      <c r="AE388" s="501"/>
      <c r="AF388" s="501"/>
      <c r="AG388" s="501"/>
      <c r="AH388" s="501"/>
      <c r="AI388" s="501"/>
      <c r="AJ388" s="501"/>
      <c r="AK388" s="501"/>
      <c r="AL388" s="501"/>
      <c r="AM388" s="501"/>
      <c r="AN388" s="501"/>
      <c r="AO388" s="501"/>
      <c r="AP388" s="501"/>
      <c r="AQ388" s="501"/>
      <c r="AR388" s="501"/>
      <c r="AS388" s="501"/>
      <c r="AT388" s="501"/>
      <c r="AU388" s="501"/>
      <c r="AV388" s="501"/>
      <c r="AW388" s="501"/>
      <c r="AX388" s="501"/>
      <c r="AY388" s="501"/>
      <c r="AZ388" s="501"/>
      <c r="BA388" s="501"/>
      <c r="BB388" s="501"/>
      <c r="BC388" s="501"/>
      <c r="BD388" s="501"/>
      <c r="BE388" s="501"/>
      <c r="BF388" s="501"/>
      <c r="BG388" s="501"/>
      <c r="BH388" s="501"/>
      <c r="BI388" s="501"/>
      <c r="BJ388" s="501"/>
      <c r="BK388" s="501"/>
      <c r="BL388" s="501"/>
      <c r="BM388" s="501"/>
      <c r="BN388" s="501"/>
      <c r="BO388" s="501"/>
      <c r="BP388" s="501"/>
      <c r="BQ388" s="501"/>
      <c r="BR388" s="501"/>
      <c r="BS388" s="501"/>
      <c r="BT388" s="501"/>
      <c r="BU388" s="501"/>
      <c r="BV388" s="501"/>
      <c r="BW388" s="501"/>
      <c r="BX388" s="501"/>
      <c r="BY388" s="501"/>
      <c r="BZ388" s="501"/>
      <c r="CA388" s="501"/>
      <c r="CB388" s="501"/>
      <c r="CC388" s="501"/>
      <c r="CD388" s="501"/>
      <c r="CE388" s="501"/>
      <c r="CF388" s="501"/>
      <c r="CG388" s="501"/>
      <c r="CH388" s="501"/>
      <c r="CI388" s="501"/>
      <c r="CJ388" s="501"/>
      <c r="CK388" s="501"/>
      <c r="CL388" s="501"/>
      <c r="CM388" s="501"/>
      <c r="CN388" s="501"/>
      <c r="CO388" s="501"/>
      <c r="CP388" s="501"/>
      <c r="CQ388" s="501"/>
      <c r="CR388" s="501"/>
      <c r="CS388" s="501"/>
      <c r="CT388" s="501"/>
      <c r="CU388" s="501"/>
      <c r="CV388" s="501"/>
      <c r="CW388" s="501"/>
      <c r="CX388" s="501"/>
      <c r="CY388" s="501"/>
      <c r="CZ388" s="501"/>
      <c r="DA388" s="501"/>
      <c r="DB388" s="501"/>
      <c r="DC388" s="501"/>
      <c r="DD388" s="501"/>
      <c r="DE388" s="501"/>
      <c r="DF388" s="501"/>
      <c r="DG388" s="501"/>
      <c r="DH388" s="501"/>
      <c r="DI388" s="501"/>
      <c r="DJ388" s="501"/>
      <c r="DK388" s="501"/>
      <c r="DL388" s="501"/>
      <c r="DM388" s="501"/>
      <c r="DN388" s="501"/>
      <c r="DO388" s="501"/>
      <c r="DP388" s="501"/>
      <c r="DQ388" s="501"/>
      <c r="DR388" s="501"/>
      <c r="DS388" s="501"/>
      <c r="DT388" s="501"/>
      <c r="DU388" s="501"/>
      <c r="DV388" s="501"/>
      <c r="DW388" s="501"/>
      <c r="DX388" s="501"/>
      <c r="DY388" s="501"/>
      <c r="DZ388" s="501"/>
      <c r="EA388" s="501"/>
      <c r="EB388" s="501"/>
      <c r="EC388" s="501"/>
      <c r="ED388" s="501"/>
      <c r="EE388" s="501"/>
      <c r="EF388" s="501"/>
      <c r="EG388" s="501"/>
      <c r="EH388" s="501"/>
      <c r="EI388" s="501"/>
      <c r="EJ388" s="501"/>
      <c r="EK388" s="501"/>
      <c r="EL388" s="501"/>
      <c r="EM388" s="501"/>
      <c r="EN388" s="501"/>
      <c r="EO388" s="501"/>
      <c r="EP388" s="501"/>
      <c r="EQ388" s="501"/>
      <c r="ER388" s="501"/>
      <c r="ES388" s="501"/>
      <c r="ET388" s="501"/>
      <c r="EU388" s="501"/>
      <c r="EV388" s="501"/>
      <c r="EW388" s="501"/>
      <c r="EX388" s="501"/>
      <c r="EY388" s="501"/>
      <c r="EZ388" s="501"/>
      <c r="FA388" s="501"/>
      <c r="FB388" s="501"/>
      <c r="FC388" s="501"/>
      <c r="FD388" s="501"/>
      <c r="FE388" s="501"/>
      <c r="FF388" s="501"/>
      <c r="FG388" s="501"/>
      <c r="FH388" s="501"/>
      <c r="FI388" s="501"/>
    </row>
    <row r="389" spans="1:165" ht="25.9" customHeight="1" x14ac:dyDescent="0.35">
      <c r="A389" s="501"/>
      <c r="B389" s="501"/>
      <c r="C389" s="279"/>
      <c r="D389" s="543"/>
      <c r="E389" s="503"/>
      <c r="F389" s="501"/>
      <c r="G389" s="501"/>
      <c r="H389" s="501"/>
      <c r="I389" s="503"/>
      <c r="J389" s="503"/>
      <c r="K389" s="503"/>
      <c r="L389" s="503"/>
      <c r="M389" s="503"/>
      <c r="N389" s="503"/>
      <c r="O389" s="501"/>
      <c r="P389" s="501"/>
      <c r="Q389" s="501"/>
      <c r="R389" s="501"/>
      <c r="S389" s="501"/>
      <c r="T389" s="504"/>
      <c r="U389" s="504"/>
      <c r="V389" s="501"/>
      <c r="W389" s="501"/>
      <c r="X389" s="501"/>
      <c r="Y389" s="501"/>
      <c r="Z389" s="501"/>
      <c r="AA389" s="501"/>
      <c r="AB389" s="501"/>
      <c r="AC389" s="501"/>
      <c r="AD389" s="501"/>
      <c r="AE389" s="501"/>
      <c r="AF389" s="501"/>
      <c r="AG389" s="501"/>
      <c r="AH389" s="501"/>
      <c r="AI389" s="501"/>
      <c r="AJ389" s="501"/>
      <c r="AK389" s="501"/>
      <c r="AL389" s="501"/>
      <c r="AM389" s="501"/>
      <c r="AN389" s="501"/>
      <c r="AO389" s="501"/>
      <c r="AP389" s="501"/>
      <c r="AQ389" s="501"/>
      <c r="AR389" s="501"/>
      <c r="AS389" s="501"/>
      <c r="AT389" s="501"/>
      <c r="AU389" s="501"/>
      <c r="AV389" s="501"/>
      <c r="AW389" s="501"/>
      <c r="AX389" s="501"/>
      <c r="AY389" s="501"/>
      <c r="AZ389" s="501"/>
      <c r="BA389" s="501"/>
      <c r="BB389" s="501"/>
      <c r="BC389" s="501"/>
      <c r="BD389" s="501"/>
      <c r="BE389" s="501"/>
      <c r="BF389" s="501"/>
      <c r="BG389" s="501"/>
      <c r="BH389" s="501"/>
      <c r="BI389" s="501"/>
      <c r="BJ389" s="501"/>
      <c r="BK389" s="501"/>
      <c r="BL389" s="501"/>
      <c r="BM389" s="501"/>
      <c r="BN389" s="501"/>
      <c r="BO389" s="501"/>
      <c r="BP389" s="501"/>
      <c r="BQ389" s="501"/>
      <c r="BR389" s="501"/>
      <c r="BS389" s="501"/>
      <c r="BT389" s="501"/>
      <c r="BU389" s="501"/>
      <c r="BV389" s="501"/>
      <c r="BW389" s="501"/>
      <c r="BX389" s="501"/>
      <c r="BY389" s="501"/>
      <c r="BZ389" s="501"/>
      <c r="CA389" s="501"/>
      <c r="CB389" s="501"/>
      <c r="CC389" s="501"/>
      <c r="CD389" s="501"/>
      <c r="CE389" s="501"/>
      <c r="CF389" s="501"/>
      <c r="CG389" s="501"/>
      <c r="CH389" s="501"/>
      <c r="CI389" s="501"/>
      <c r="CJ389" s="501"/>
      <c r="CK389" s="501"/>
      <c r="CL389" s="501"/>
      <c r="CM389" s="501"/>
      <c r="CN389" s="501"/>
      <c r="CO389" s="501"/>
      <c r="CP389" s="501"/>
      <c r="CQ389" s="501"/>
      <c r="CR389" s="501"/>
      <c r="CS389" s="501"/>
      <c r="CT389" s="501"/>
      <c r="CU389" s="501"/>
      <c r="CV389" s="501"/>
      <c r="CW389" s="501"/>
      <c r="CX389" s="501"/>
      <c r="CY389" s="501"/>
      <c r="CZ389" s="501"/>
      <c r="DA389" s="501"/>
      <c r="DB389" s="501"/>
      <c r="DC389" s="501"/>
      <c r="DD389" s="501"/>
      <c r="DE389" s="501"/>
      <c r="DF389" s="501"/>
      <c r="DG389" s="501"/>
      <c r="DH389" s="501"/>
      <c r="DI389" s="501"/>
      <c r="DJ389" s="501"/>
      <c r="DK389" s="501"/>
      <c r="DL389" s="501"/>
      <c r="DM389" s="501"/>
      <c r="DN389" s="501"/>
      <c r="DO389" s="501"/>
      <c r="DP389" s="501"/>
      <c r="DQ389" s="501"/>
      <c r="DR389" s="501"/>
      <c r="DS389" s="501"/>
      <c r="DT389" s="501"/>
      <c r="DU389" s="501"/>
      <c r="DV389" s="501"/>
      <c r="DW389" s="501"/>
      <c r="DX389" s="501"/>
      <c r="DY389" s="501"/>
      <c r="DZ389" s="501"/>
      <c r="EA389" s="501"/>
      <c r="EB389" s="501"/>
      <c r="EC389" s="501"/>
      <c r="ED389" s="501"/>
      <c r="EE389" s="501"/>
      <c r="EF389" s="501"/>
      <c r="EG389" s="501"/>
      <c r="EH389" s="501"/>
      <c r="EI389" s="501"/>
      <c r="EJ389" s="501"/>
      <c r="EK389" s="501"/>
      <c r="EL389" s="501"/>
      <c r="EM389" s="501"/>
      <c r="EN389" s="501"/>
      <c r="EO389" s="501"/>
      <c r="EP389" s="501"/>
      <c r="EQ389" s="501"/>
      <c r="ER389" s="501"/>
      <c r="ES389" s="501"/>
      <c r="ET389" s="501"/>
      <c r="EU389" s="501"/>
      <c r="EV389" s="501"/>
      <c r="EW389" s="501"/>
      <c r="EX389" s="501"/>
      <c r="EY389" s="501"/>
      <c r="EZ389" s="501"/>
      <c r="FA389" s="501"/>
      <c r="FB389" s="501"/>
      <c r="FC389" s="501"/>
      <c r="FD389" s="501"/>
      <c r="FE389" s="501"/>
      <c r="FF389" s="501"/>
      <c r="FG389" s="501"/>
      <c r="FH389" s="501"/>
      <c r="FI389" s="501"/>
    </row>
    <row r="390" spans="1:165" ht="25.9" customHeight="1" x14ac:dyDescent="0.35">
      <c r="A390" s="501"/>
      <c r="B390" s="501"/>
      <c r="C390" s="279"/>
      <c r="D390" s="543"/>
      <c r="E390" s="503"/>
      <c r="F390" s="501"/>
      <c r="G390" s="501"/>
      <c r="H390" s="501"/>
      <c r="I390" s="503"/>
      <c r="J390" s="503"/>
      <c r="K390" s="503"/>
      <c r="L390" s="503"/>
      <c r="M390" s="503"/>
      <c r="N390" s="503"/>
      <c r="O390" s="501"/>
      <c r="P390" s="501"/>
      <c r="Q390" s="501"/>
      <c r="R390" s="501"/>
      <c r="S390" s="501"/>
      <c r="T390" s="504"/>
      <c r="U390" s="504"/>
      <c r="V390" s="501"/>
      <c r="W390" s="501"/>
      <c r="X390" s="501"/>
      <c r="Y390" s="501"/>
      <c r="Z390" s="501"/>
      <c r="AA390" s="501"/>
      <c r="AB390" s="501"/>
      <c r="AC390" s="501"/>
      <c r="AD390" s="501"/>
      <c r="AE390" s="501"/>
      <c r="AF390" s="501"/>
      <c r="AG390" s="501"/>
      <c r="AH390" s="501"/>
      <c r="AI390" s="501"/>
      <c r="AJ390" s="501"/>
      <c r="AK390" s="501"/>
      <c r="AL390" s="501"/>
      <c r="AM390" s="501"/>
      <c r="AN390" s="501"/>
      <c r="AO390" s="501"/>
      <c r="AP390" s="501"/>
      <c r="AQ390" s="501"/>
      <c r="AR390" s="501"/>
      <c r="AS390" s="501"/>
      <c r="AT390" s="501"/>
      <c r="AU390" s="501"/>
      <c r="AV390" s="501"/>
      <c r="AW390" s="501"/>
      <c r="AX390" s="501"/>
      <c r="AY390" s="501"/>
      <c r="AZ390" s="501"/>
      <c r="BA390" s="501"/>
      <c r="BB390" s="501"/>
      <c r="BC390" s="501"/>
      <c r="BD390" s="501"/>
      <c r="BE390" s="501"/>
      <c r="BF390" s="501"/>
      <c r="BG390" s="501"/>
      <c r="BH390" s="501"/>
      <c r="BI390" s="501"/>
      <c r="BJ390" s="501"/>
      <c r="BK390" s="501"/>
      <c r="BL390" s="501"/>
      <c r="BM390" s="501"/>
      <c r="BN390" s="501"/>
      <c r="BO390" s="501"/>
      <c r="BP390" s="501"/>
      <c r="BQ390" s="501"/>
      <c r="BR390" s="501"/>
      <c r="BS390" s="501"/>
      <c r="BT390" s="501"/>
      <c r="BU390" s="501"/>
      <c r="BV390" s="501"/>
      <c r="BW390" s="501"/>
      <c r="BX390" s="501"/>
      <c r="BY390" s="501"/>
      <c r="BZ390" s="501"/>
      <c r="CA390" s="501"/>
      <c r="CB390" s="501"/>
      <c r="CC390" s="501"/>
      <c r="CD390" s="501"/>
      <c r="CE390" s="501"/>
      <c r="CF390" s="501"/>
      <c r="CG390" s="501"/>
      <c r="CH390" s="501"/>
      <c r="CI390" s="501"/>
      <c r="CJ390" s="501"/>
      <c r="CK390" s="501"/>
      <c r="CL390" s="501"/>
      <c r="CM390" s="501"/>
      <c r="CN390" s="501"/>
      <c r="CO390" s="501"/>
      <c r="CP390" s="501"/>
      <c r="CQ390" s="501"/>
      <c r="CR390" s="501"/>
      <c r="CS390" s="501"/>
      <c r="CT390" s="501"/>
      <c r="CU390" s="501"/>
      <c r="CV390" s="501"/>
      <c r="CW390" s="501"/>
      <c r="CX390" s="501"/>
      <c r="CY390" s="501"/>
      <c r="CZ390" s="501"/>
      <c r="DA390" s="501"/>
      <c r="DB390" s="501"/>
      <c r="DC390" s="501"/>
      <c r="DD390" s="501"/>
      <c r="DE390" s="501"/>
      <c r="DF390" s="501"/>
      <c r="DG390" s="501"/>
      <c r="DH390" s="501"/>
      <c r="DI390" s="501"/>
      <c r="DJ390" s="501"/>
      <c r="DK390" s="501"/>
      <c r="DL390" s="501"/>
      <c r="DM390" s="501"/>
      <c r="DN390" s="501"/>
      <c r="DO390" s="501"/>
      <c r="DP390" s="501"/>
      <c r="DQ390" s="501"/>
      <c r="DR390" s="501"/>
      <c r="DS390" s="501"/>
      <c r="DT390" s="501"/>
      <c r="DU390" s="501"/>
      <c r="DV390" s="501"/>
      <c r="DW390" s="501"/>
      <c r="DX390" s="501"/>
      <c r="DY390" s="501"/>
      <c r="DZ390" s="501"/>
      <c r="EA390" s="501"/>
      <c r="EB390" s="501"/>
      <c r="EC390" s="501"/>
      <c r="ED390" s="501"/>
      <c r="EE390" s="501"/>
      <c r="EF390" s="501"/>
      <c r="EG390" s="501"/>
      <c r="EH390" s="501"/>
      <c r="EI390" s="501"/>
      <c r="EJ390" s="501"/>
      <c r="EK390" s="501"/>
      <c r="EL390" s="501"/>
      <c r="EM390" s="501"/>
      <c r="EN390" s="501"/>
      <c r="EO390" s="501"/>
      <c r="EP390" s="501"/>
      <c r="EQ390" s="501"/>
      <c r="ER390" s="501"/>
      <c r="ES390" s="501"/>
      <c r="ET390" s="501"/>
      <c r="EU390" s="501"/>
      <c r="EV390" s="501"/>
      <c r="EW390" s="501"/>
      <c r="EX390" s="501"/>
      <c r="EY390" s="501"/>
      <c r="EZ390" s="501"/>
      <c r="FA390" s="501"/>
      <c r="FB390" s="501"/>
      <c r="FC390" s="501"/>
      <c r="FD390" s="501"/>
      <c r="FE390" s="501"/>
      <c r="FF390" s="501"/>
      <c r="FG390" s="501"/>
      <c r="FH390" s="501"/>
      <c r="FI390" s="501"/>
    </row>
    <row r="391" spans="1:165" ht="25.9" customHeight="1" x14ac:dyDescent="0.35">
      <c r="A391" s="501"/>
      <c r="B391" s="501"/>
      <c r="C391" s="279"/>
      <c r="D391" s="543"/>
      <c r="E391" s="503"/>
      <c r="F391" s="501"/>
      <c r="G391" s="501"/>
      <c r="H391" s="501"/>
      <c r="I391" s="503"/>
      <c r="J391" s="503"/>
      <c r="K391" s="503"/>
      <c r="L391" s="503"/>
      <c r="M391" s="503"/>
      <c r="N391" s="503"/>
      <c r="O391" s="501"/>
      <c r="P391" s="501"/>
      <c r="Q391" s="501"/>
      <c r="R391" s="501"/>
      <c r="S391" s="501"/>
      <c r="T391" s="504"/>
      <c r="U391" s="504"/>
      <c r="V391" s="501"/>
      <c r="W391" s="501"/>
      <c r="X391" s="501"/>
      <c r="Y391" s="501"/>
      <c r="Z391" s="501"/>
      <c r="AA391" s="501"/>
      <c r="AB391" s="501"/>
      <c r="AC391" s="501"/>
      <c r="AD391" s="501"/>
      <c r="AE391" s="501"/>
      <c r="AF391" s="501"/>
      <c r="AG391" s="501"/>
      <c r="AH391" s="501"/>
      <c r="AI391" s="501"/>
      <c r="AJ391" s="501"/>
      <c r="AK391" s="501"/>
      <c r="AL391" s="501"/>
      <c r="AM391" s="501"/>
      <c r="AN391" s="501"/>
      <c r="AO391" s="501"/>
      <c r="AP391" s="501"/>
      <c r="AQ391" s="501"/>
      <c r="AR391" s="501"/>
      <c r="AS391" s="501"/>
      <c r="AT391" s="501"/>
      <c r="AU391" s="501"/>
      <c r="AV391" s="501"/>
      <c r="AW391" s="501"/>
      <c r="AX391" s="501"/>
      <c r="AY391" s="501"/>
      <c r="AZ391" s="501"/>
      <c r="BA391" s="501"/>
      <c r="BB391" s="501"/>
      <c r="BC391" s="501"/>
      <c r="BD391" s="501"/>
      <c r="BE391" s="501"/>
      <c r="BF391" s="501"/>
      <c r="BG391" s="501"/>
      <c r="BH391" s="501"/>
      <c r="BI391" s="501"/>
      <c r="BJ391" s="501"/>
      <c r="BK391" s="501"/>
      <c r="BL391" s="501"/>
      <c r="BM391" s="501"/>
      <c r="BN391" s="501"/>
      <c r="BO391" s="501"/>
      <c r="BP391" s="501"/>
      <c r="BQ391" s="501"/>
      <c r="BR391" s="501"/>
      <c r="BS391" s="501"/>
      <c r="BT391" s="501"/>
      <c r="BU391" s="501"/>
      <c r="BV391" s="501"/>
      <c r="BW391" s="501"/>
      <c r="BX391" s="501"/>
      <c r="BY391" s="501"/>
      <c r="BZ391" s="501"/>
      <c r="CA391" s="501"/>
      <c r="CB391" s="501"/>
      <c r="CC391" s="501"/>
      <c r="CD391" s="501"/>
      <c r="CE391" s="501"/>
      <c r="CF391" s="501"/>
      <c r="CG391" s="501"/>
      <c r="CH391" s="501"/>
      <c r="CI391" s="501"/>
      <c r="CJ391" s="501"/>
      <c r="CK391" s="501"/>
      <c r="CL391" s="501"/>
      <c r="CM391" s="501"/>
      <c r="CN391" s="501"/>
      <c r="CO391" s="501"/>
      <c r="CP391" s="501"/>
      <c r="CQ391" s="501"/>
      <c r="CR391" s="501"/>
      <c r="CS391" s="501"/>
      <c r="CT391" s="501"/>
      <c r="CU391" s="501"/>
      <c r="CV391" s="501"/>
      <c r="CW391" s="501"/>
      <c r="CX391" s="501"/>
      <c r="CY391" s="501"/>
      <c r="CZ391" s="501"/>
      <c r="DA391" s="501"/>
      <c r="DB391" s="501"/>
      <c r="DC391" s="501"/>
      <c r="DD391" s="501"/>
      <c r="DE391" s="501"/>
      <c r="DF391" s="501"/>
      <c r="DG391" s="501"/>
      <c r="DH391" s="501"/>
      <c r="DI391" s="501"/>
      <c r="DJ391" s="501"/>
      <c r="DK391" s="501"/>
      <c r="DL391" s="501"/>
      <c r="DM391" s="501"/>
      <c r="DN391" s="501"/>
      <c r="DO391" s="501"/>
      <c r="DP391" s="501"/>
      <c r="DQ391" s="501"/>
      <c r="DR391" s="501"/>
      <c r="DS391" s="501"/>
      <c r="DT391" s="501"/>
      <c r="DU391" s="501"/>
      <c r="DV391" s="501"/>
      <c r="DW391" s="501"/>
      <c r="DX391" s="501"/>
      <c r="DY391" s="501"/>
      <c r="DZ391" s="501"/>
      <c r="EA391" s="501"/>
      <c r="EB391" s="501"/>
      <c r="EC391" s="501"/>
      <c r="ED391" s="501"/>
      <c r="EE391" s="501"/>
      <c r="EF391" s="501"/>
      <c r="EG391" s="501"/>
      <c r="EH391" s="501"/>
      <c r="EI391" s="501"/>
      <c r="EJ391" s="501"/>
      <c r="EK391" s="501"/>
      <c r="EL391" s="501"/>
      <c r="EM391" s="501"/>
      <c r="EN391" s="501"/>
      <c r="EO391" s="501"/>
      <c r="EP391" s="501"/>
      <c r="EQ391" s="501"/>
      <c r="ER391" s="501"/>
      <c r="ES391" s="501"/>
      <c r="ET391" s="501"/>
      <c r="EU391" s="501"/>
      <c r="EV391" s="501"/>
      <c r="EW391" s="501"/>
      <c r="EX391" s="501"/>
      <c r="EY391" s="501"/>
      <c r="EZ391" s="501"/>
      <c r="FA391" s="501"/>
      <c r="FB391" s="501"/>
      <c r="FC391" s="501"/>
      <c r="FD391" s="501"/>
      <c r="FE391" s="501"/>
      <c r="FF391" s="501"/>
      <c r="FG391" s="501"/>
      <c r="FH391" s="501"/>
      <c r="FI391" s="501"/>
    </row>
    <row r="392" spans="1:165" ht="25.9" customHeight="1" x14ac:dyDescent="0.35">
      <c r="A392" s="501"/>
      <c r="B392" s="501"/>
      <c r="C392" s="279"/>
      <c r="D392" s="543"/>
      <c r="E392" s="503"/>
      <c r="F392" s="501"/>
      <c r="G392" s="501"/>
      <c r="H392" s="501"/>
      <c r="I392" s="503"/>
      <c r="J392" s="503"/>
      <c r="K392" s="503"/>
      <c r="L392" s="503"/>
      <c r="M392" s="503"/>
      <c r="N392" s="503"/>
      <c r="O392" s="501"/>
      <c r="P392" s="501"/>
      <c r="Q392" s="501"/>
      <c r="R392" s="501"/>
      <c r="S392" s="501"/>
      <c r="T392" s="504"/>
      <c r="U392" s="504"/>
      <c r="V392" s="501"/>
      <c r="W392" s="501"/>
      <c r="X392" s="501"/>
      <c r="Y392" s="501"/>
      <c r="Z392" s="501"/>
      <c r="AA392" s="501"/>
      <c r="AB392" s="501"/>
      <c r="AC392" s="501"/>
      <c r="AD392" s="501"/>
      <c r="AE392" s="501"/>
      <c r="AF392" s="501"/>
      <c r="AG392" s="501"/>
      <c r="AH392" s="501"/>
      <c r="AI392" s="501"/>
      <c r="AJ392" s="501"/>
      <c r="AK392" s="501"/>
      <c r="AL392" s="501"/>
      <c r="AM392" s="501"/>
      <c r="AN392" s="501"/>
      <c r="AO392" s="501"/>
      <c r="AP392" s="501"/>
      <c r="AQ392" s="501"/>
      <c r="AR392" s="501"/>
      <c r="AS392" s="501"/>
      <c r="AT392" s="501"/>
      <c r="AU392" s="501"/>
      <c r="AV392" s="501"/>
      <c r="AW392" s="501"/>
      <c r="AX392" s="501"/>
      <c r="AY392" s="501"/>
      <c r="AZ392" s="501"/>
      <c r="BA392" s="501"/>
      <c r="BB392" s="501"/>
      <c r="BC392" s="501"/>
      <c r="BD392" s="501"/>
      <c r="BE392" s="501"/>
      <c r="BF392" s="501"/>
      <c r="BG392" s="501"/>
      <c r="BH392" s="501"/>
      <c r="BI392" s="501"/>
      <c r="BJ392" s="501"/>
      <c r="BK392" s="501"/>
      <c r="BL392" s="501"/>
      <c r="BM392" s="501"/>
      <c r="BN392" s="501"/>
      <c r="BO392" s="501"/>
      <c r="BP392" s="501"/>
      <c r="BQ392" s="501"/>
      <c r="BR392" s="501"/>
      <c r="BS392" s="501"/>
      <c r="BT392" s="501"/>
      <c r="BU392" s="501"/>
      <c r="BV392" s="501"/>
      <c r="BW392" s="501"/>
      <c r="BX392" s="501"/>
      <c r="BY392" s="501"/>
      <c r="BZ392" s="501"/>
      <c r="CA392" s="501"/>
      <c r="CB392" s="501"/>
      <c r="CC392" s="501"/>
      <c r="CD392" s="501"/>
      <c r="CE392" s="501"/>
      <c r="CF392" s="501"/>
      <c r="CG392" s="501"/>
      <c r="CH392" s="501"/>
      <c r="CI392" s="501"/>
      <c r="CJ392" s="501"/>
      <c r="CK392" s="501"/>
      <c r="CL392" s="501"/>
      <c r="CM392" s="501"/>
      <c r="CN392" s="501"/>
      <c r="CO392" s="501"/>
      <c r="CP392" s="501"/>
      <c r="CQ392" s="501"/>
      <c r="CR392" s="501"/>
      <c r="CS392" s="501"/>
      <c r="CT392" s="501"/>
      <c r="CU392" s="501"/>
      <c r="CV392" s="501"/>
      <c r="CW392" s="501"/>
      <c r="CX392" s="501"/>
      <c r="CY392" s="501"/>
      <c r="CZ392" s="501"/>
      <c r="DA392" s="501"/>
      <c r="DB392" s="501"/>
      <c r="DC392" s="501"/>
      <c r="DD392" s="501"/>
      <c r="DE392" s="501"/>
      <c r="DF392" s="501"/>
      <c r="DG392" s="501"/>
      <c r="DH392" s="501"/>
      <c r="DI392" s="501"/>
      <c r="DJ392" s="501"/>
      <c r="DK392" s="501"/>
      <c r="DL392" s="501"/>
      <c r="DM392" s="501"/>
      <c r="DN392" s="501"/>
      <c r="DO392" s="501"/>
      <c r="DP392" s="501"/>
      <c r="DQ392" s="501"/>
      <c r="DR392" s="501"/>
      <c r="DS392" s="501"/>
      <c r="DT392" s="501"/>
      <c r="DU392" s="501"/>
      <c r="DV392" s="501"/>
      <c r="DW392" s="501"/>
      <c r="DX392" s="501"/>
      <c r="DY392" s="501"/>
      <c r="DZ392" s="501"/>
      <c r="EA392" s="501"/>
      <c r="EB392" s="501"/>
      <c r="EC392" s="501"/>
      <c r="ED392" s="501"/>
      <c r="EE392" s="501"/>
      <c r="EF392" s="501"/>
      <c r="EG392" s="501"/>
      <c r="EH392" s="501"/>
      <c r="EI392" s="501"/>
      <c r="EJ392" s="501"/>
      <c r="EK392" s="501"/>
      <c r="EL392" s="501"/>
      <c r="EM392" s="501"/>
      <c r="EN392" s="501"/>
      <c r="EO392" s="501"/>
      <c r="EP392" s="501"/>
      <c r="EQ392" s="501"/>
      <c r="ER392" s="501"/>
      <c r="ES392" s="501"/>
      <c r="ET392" s="501"/>
      <c r="EU392" s="501"/>
      <c r="EV392" s="501"/>
      <c r="EW392" s="501"/>
      <c r="EX392" s="501"/>
      <c r="EY392" s="501"/>
      <c r="EZ392" s="501"/>
      <c r="FA392" s="501"/>
      <c r="FB392" s="501"/>
      <c r="FC392" s="501"/>
      <c r="FD392" s="501"/>
      <c r="FE392" s="501"/>
      <c r="FF392" s="501"/>
      <c r="FG392" s="501"/>
      <c r="FH392" s="501"/>
      <c r="FI392" s="501"/>
    </row>
    <row r="393" spans="1:165" ht="25.9" customHeight="1" x14ac:dyDescent="0.35">
      <c r="A393" s="501"/>
      <c r="B393" s="501"/>
      <c r="C393" s="279"/>
      <c r="D393" s="543"/>
      <c r="E393" s="503"/>
      <c r="F393" s="501"/>
      <c r="G393" s="501"/>
      <c r="H393" s="501"/>
      <c r="I393" s="503"/>
      <c r="J393" s="503"/>
      <c r="K393" s="503"/>
      <c r="L393" s="503"/>
      <c r="M393" s="503"/>
      <c r="N393" s="503"/>
      <c r="O393" s="501"/>
      <c r="P393" s="501"/>
      <c r="Q393" s="501"/>
      <c r="R393" s="501"/>
      <c r="S393" s="501"/>
      <c r="T393" s="504"/>
      <c r="U393" s="504"/>
      <c r="V393" s="501"/>
      <c r="W393" s="501"/>
      <c r="X393" s="501"/>
      <c r="Y393" s="501"/>
      <c r="Z393" s="501"/>
      <c r="AA393" s="501"/>
      <c r="AB393" s="501"/>
      <c r="AC393" s="501"/>
      <c r="AD393" s="501"/>
      <c r="AE393" s="501"/>
      <c r="AF393" s="501"/>
      <c r="AG393" s="501"/>
      <c r="AH393" s="501"/>
      <c r="AI393" s="501"/>
      <c r="AJ393" s="501"/>
      <c r="AK393" s="501"/>
      <c r="AL393" s="501"/>
      <c r="AM393" s="501"/>
      <c r="AN393" s="501"/>
      <c r="AO393" s="501"/>
      <c r="AP393" s="501"/>
      <c r="AQ393" s="501"/>
      <c r="AR393" s="501"/>
      <c r="AS393" s="501"/>
      <c r="AT393" s="501"/>
      <c r="AU393" s="501"/>
      <c r="AV393" s="501"/>
      <c r="AW393" s="501"/>
      <c r="AX393" s="501"/>
      <c r="AY393" s="501"/>
      <c r="AZ393" s="501"/>
      <c r="BA393" s="501"/>
      <c r="BB393" s="501"/>
      <c r="BC393" s="501"/>
      <c r="BD393" s="501"/>
      <c r="BE393" s="501"/>
      <c r="BF393" s="501"/>
      <c r="BG393" s="501"/>
      <c r="BH393" s="501"/>
      <c r="BI393" s="501"/>
      <c r="BJ393" s="501"/>
      <c r="BK393" s="501"/>
      <c r="BL393" s="501"/>
      <c r="BM393" s="501"/>
      <c r="BN393" s="501"/>
      <c r="BO393" s="501"/>
      <c r="BP393" s="501"/>
      <c r="BQ393" s="501"/>
      <c r="BR393" s="501"/>
      <c r="BS393" s="501"/>
      <c r="BT393" s="501"/>
      <c r="BU393" s="501"/>
      <c r="BV393" s="501"/>
      <c r="BW393" s="501"/>
      <c r="BX393" s="501"/>
      <c r="BY393" s="501"/>
      <c r="BZ393" s="501"/>
      <c r="CA393" s="501"/>
      <c r="CB393" s="501"/>
      <c r="CC393" s="501"/>
      <c r="CD393" s="501"/>
      <c r="CE393" s="501"/>
      <c r="CF393" s="501"/>
      <c r="CG393" s="501"/>
      <c r="CH393" s="501"/>
      <c r="CI393" s="501"/>
      <c r="CJ393" s="501"/>
      <c r="CK393" s="501"/>
      <c r="CL393" s="501"/>
      <c r="CM393" s="501"/>
      <c r="CN393" s="501"/>
      <c r="CO393" s="501"/>
      <c r="CP393" s="501"/>
      <c r="CQ393" s="501"/>
      <c r="CR393" s="501"/>
      <c r="CS393" s="501"/>
      <c r="CT393" s="501"/>
      <c r="CU393" s="501"/>
      <c r="CV393" s="501"/>
      <c r="CW393" s="501"/>
      <c r="CX393" s="501"/>
      <c r="CY393" s="501"/>
      <c r="CZ393" s="501"/>
      <c r="DA393" s="501"/>
      <c r="DB393" s="501"/>
      <c r="DC393" s="501"/>
      <c r="DD393" s="501"/>
      <c r="DE393" s="501"/>
      <c r="DF393" s="501"/>
      <c r="DG393" s="501"/>
      <c r="DH393" s="501"/>
      <c r="DI393" s="501"/>
      <c r="DJ393" s="501"/>
      <c r="DK393" s="501"/>
      <c r="DL393" s="501"/>
      <c r="DM393" s="501"/>
      <c r="DN393" s="501"/>
      <c r="DO393" s="501"/>
      <c r="DP393" s="501"/>
      <c r="DQ393" s="501"/>
      <c r="DR393" s="501"/>
      <c r="DS393" s="501"/>
      <c r="DT393" s="501"/>
      <c r="DU393" s="501"/>
      <c r="DV393" s="501"/>
      <c r="DW393" s="501"/>
      <c r="DX393" s="501"/>
      <c r="DY393" s="501"/>
      <c r="DZ393" s="501"/>
      <c r="EA393" s="501"/>
      <c r="EB393" s="501"/>
      <c r="EC393" s="501"/>
      <c r="ED393" s="501"/>
      <c r="EE393" s="501"/>
      <c r="EF393" s="501"/>
      <c r="EG393" s="501"/>
      <c r="EH393" s="501"/>
      <c r="EI393" s="501"/>
      <c r="EJ393" s="501"/>
      <c r="EK393" s="501"/>
      <c r="EL393" s="501"/>
      <c r="EM393" s="501"/>
      <c r="EN393" s="501"/>
      <c r="EO393" s="501"/>
      <c r="EP393" s="501"/>
      <c r="EQ393" s="501"/>
      <c r="ER393" s="501"/>
      <c r="ES393" s="501"/>
      <c r="ET393" s="501"/>
      <c r="EU393" s="501"/>
      <c r="EV393" s="501"/>
      <c r="EW393" s="501"/>
      <c r="EX393" s="501"/>
      <c r="EY393" s="501"/>
      <c r="EZ393" s="501"/>
      <c r="FA393" s="501"/>
      <c r="FB393" s="501"/>
      <c r="FC393" s="501"/>
      <c r="FD393" s="501"/>
      <c r="FE393" s="501"/>
      <c r="FF393" s="501"/>
      <c r="FG393" s="501"/>
      <c r="FH393" s="501"/>
      <c r="FI393" s="501"/>
    </row>
    <row r="394" spans="1:165" ht="25.9" customHeight="1" x14ac:dyDescent="0.35">
      <c r="A394" s="501"/>
      <c r="B394" s="501"/>
      <c r="C394" s="279"/>
      <c r="D394" s="543"/>
      <c r="E394" s="503"/>
      <c r="F394" s="501"/>
      <c r="G394" s="501"/>
      <c r="H394" s="501"/>
      <c r="I394" s="503"/>
      <c r="J394" s="503"/>
      <c r="K394" s="503"/>
      <c r="L394" s="503"/>
      <c r="M394" s="503"/>
      <c r="N394" s="503"/>
      <c r="O394" s="501"/>
      <c r="P394" s="501"/>
      <c r="Q394" s="501"/>
      <c r="R394" s="501"/>
      <c r="S394" s="501"/>
      <c r="T394" s="504"/>
      <c r="U394" s="504"/>
      <c r="V394" s="501"/>
      <c r="W394" s="501"/>
      <c r="X394" s="501"/>
      <c r="Y394" s="501"/>
      <c r="Z394" s="501"/>
      <c r="AA394" s="501"/>
      <c r="AB394" s="501"/>
      <c r="AC394" s="501"/>
      <c r="AD394" s="501"/>
      <c r="AE394" s="501"/>
      <c r="AF394" s="501"/>
      <c r="AG394" s="501"/>
      <c r="AH394" s="501"/>
      <c r="AI394" s="501"/>
      <c r="AJ394" s="501"/>
      <c r="AK394" s="501"/>
      <c r="AL394" s="501"/>
      <c r="AM394" s="501"/>
      <c r="AN394" s="501"/>
      <c r="AO394" s="501"/>
      <c r="AP394" s="501"/>
      <c r="AQ394" s="501"/>
      <c r="AR394" s="501"/>
      <c r="AS394" s="501"/>
      <c r="AT394" s="501"/>
      <c r="AU394" s="501"/>
      <c r="AV394" s="501"/>
      <c r="AW394" s="501"/>
      <c r="AX394" s="501"/>
      <c r="AY394" s="501"/>
      <c r="AZ394" s="501"/>
      <c r="BA394" s="501"/>
      <c r="BB394" s="501"/>
      <c r="BC394" s="501"/>
      <c r="BD394" s="501"/>
      <c r="BE394" s="501"/>
      <c r="BF394" s="501"/>
      <c r="BG394" s="501"/>
      <c r="BH394" s="501"/>
      <c r="BI394" s="501"/>
      <c r="BJ394" s="501"/>
      <c r="BK394" s="501"/>
      <c r="BL394" s="501"/>
      <c r="BM394" s="501"/>
      <c r="BN394" s="501"/>
      <c r="BO394" s="501"/>
      <c r="BP394" s="501"/>
      <c r="BQ394" s="501"/>
      <c r="BR394" s="501"/>
      <c r="BS394" s="501"/>
      <c r="BT394" s="501"/>
      <c r="BU394" s="501"/>
      <c r="BV394" s="501"/>
      <c r="BW394" s="501"/>
      <c r="BX394" s="501"/>
      <c r="BY394" s="501"/>
      <c r="BZ394" s="501"/>
      <c r="CA394" s="501"/>
      <c r="CB394" s="501"/>
      <c r="CC394" s="501"/>
      <c r="CD394" s="501"/>
      <c r="CE394" s="501"/>
      <c r="CF394" s="501"/>
      <c r="CG394" s="501"/>
      <c r="CH394" s="501"/>
      <c r="CI394" s="501"/>
      <c r="CJ394" s="501"/>
      <c r="CK394" s="501"/>
      <c r="CL394" s="501"/>
      <c r="CM394" s="501"/>
      <c r="CN394" s="501"/>
      <c r="CO394" s="501"/>
      <c r="CP394" s="501"/>
      <c r="CQ394" s="501"/>
      <c r="CR394" s="501"/>
      <c r="CS394" s="501"/>
      <c r="CT394" s="501"/>
      <c r="CU394" s="501"/>
      <c r="CV394" s="501"/>
      <c r="CW394" s="501"/>
      <c r="CX394" s="501"/>
      <c r="CY394" s="501"/>
      <c r="CZ394" s="501"/>
      <c r="DA394" s="501"/>
      <c r="DB394" s="501"/>
      <c r="DC394" s="501"/>
      <c r="DD394" s="501"/>
      <c r="DE394" s="501"/>
      <c r="DF394" s="501"/>
      <c r="DG394" s="501"/>
      <c r="DH394" s="501"/>
      <c r="DI394" s="501"/>
      <c r="DJ394" s="501"/>
      <c r="DK394" s="501"/>
      <c r="DL394" s="501"/>
      <c r="DM394" s="501"/>
      <c r="DN394" s="501"/>
      <c r="DO394" s="501"/>
      <c r="DP394" s="501"/>
      <c r="DQ394" s="501"/>
      <c r="DR394" s="501"/>
      <c r="DS394" s="501"/>
      <c r="DT394" s="501"/>
      <c r="DU394" s="501"/>
      <c r="DV394" s="501"/>
      <c r="DW394" s="501"/>
      <c r="DX394" s="501"/>
      <c r="DY394" s="501"/>
      <c r="DZ394" s="501"/>
      <c r="EA394" s="501"/>
      <c r="EB394" s="501"/>
      <c r="EC394" s="501"/>
      <c r="ED394" s="501"/>
      <c r="EE394" s="501"/>
      <c r="EF394" s="501"/>
      <c r="EG394" s="501"/>
      <c r="EH394" s="501"/>
      <c r="EI394" s="501"/>
      <c r="EJ394" s="501"/>
      <c r="EK394" s="501"/>
      <c r="EL394" s="501"/>
      <c r="EM394" s="501"/>
      <c r="EN394" s="501"/>
      <c r="EO394" s="501"/>
      <c r="EP394" s="501"/>
      <c r="EQ394" s="501"/>
      <c r="ER394" s="501"/>
      <c r="ES394" s="501"/>
      <c r="ET394" s="501"/>
      <c r="EU394" s="501"/>
      <c r="EV394" s="501"/>
      <c r="EW394" s="501"/>
      <c r="EX394" s="501"/>
      <c r="EY394" s="501"/>
      <c r="EZ394" s="501"/>
      <c r="FA394" s="501"/>
      <c r="FB394" s="501"/>
      <c r="FC394" s="501"/>
      <c r="FD394" s="501"/>
      <c r="FE394" s="501"/>
      <c r="FF394" s="501"/>
      <c r="FG394" s="501"/>
      <c r="FH394" s="501"/>
      <c r="FI394" s="501"/>
    </row>
    <row r="395" spans="1:165" ht="25.9" customHeight="1" x14ac:dyDescent="0.35">
      <c r="A395" s="501"/>
      <c r="B395" s="501"/>
      <c r="C395" s="279"/>
      <c r="D395" s="543"/>
      <c r="E395" s="503"/>
      <c r="F395" s="501"/>
      <c r="G395" s="501"/>
      <c r="H395" s="501"/>
      <c r="I395" s="503"/>
      <c r="J395" s="503"/>
      <c r="K395" s="503"/>
      <c r="L395" s="503"/>
      <c r="M395" s="503"/>
      <c r="N395" s="503"/>
      <c r="O395" s="501"/>
      <c r="P395" s="501"/>
      <c r="Q395" s="501"/>
      <c r="R395" s="501"/>
      <c r="S395" s="501"/>
      <c r="T395" s="504"/>
      <c r="U395" s="504"/>
      <c r="V395" s="501"/>
      <c r="W395" s="501"/>
      <c r="X395" s="501"/>
      <c r="Y395" s="501"/>
      <c r="Z395" s="501"/>
      <c r="AA395" s="501"/>
      <c r="AB395" s="501"/>
      <c r="AC395" s="501"/>
      <c r="AD395" s="501"/>
      <c r="AE395" s="501"/>
      <c r="AF395" s="501"/>
      <c r="AG395" s="501"/>
      <c r="AH395" s="501"/>
      <c r="AI395" s="501"/>
      <c r="AJ395" s="501"/>
      <c r="AK395" s="501"/>
      <c r="AL395" s="501"/>
      <c r="AM395" s="501"/>
      <c r="AN395" s="501"/>
      <c r="AO395" s="501"/>
      <c r="AP395" s="501"/>
      <c r="AQ395" s="501"/>
      <c r="AR395" s="501"/>
      <c r="AS395" s="501"/>
      <c r="AT395" s="501"/>
      <c r="AU395" s="501"/>
      <c r="AV395" s="501"/>
      <c r="AW395" s="501"/>
      <c r="AX395" s="501"/>
      <c r="AY395" s="501"/>
      <c r="AZ395" s="501"/>
      <c r="BA395" s="501"/>
      <c r="BB395" s="501"/>
      <c r="BC395" s="501"/>
      <c r="BD395" s="501"/>
      <c r="BE395" s="501"/>
      <c r="BF395" s="501"/>
      <c r="BG395" s="501"/>
      <c r="BH395" s="501"/>
      <c r="BI395" s="501"/>
      <c r="BJ395" s="501"/>
      <c r="BK395" s="501"/>
      <c r="BL395" s="501"/>
      <c r="BM395" s="501"/>
      <c r="BN395" s="501"/>
      <c r="BO395" s="501"/>
      <c r="BP395" s="501"/>
      <c r="BQ395" s="501"/>
      <c r="BR395" s="501"/>
      <c r="BS395" s="501"/>
      <c r="BT395" s="501"/>
      <c r="BU395" s="501"/>
      <c r="BV395" s="501"/>
      <c r="BW395" s="501"/>
      <c r="BX395" s="501"/>
      <c r="BY395" s="501"/>
      <c r="BZ395" s="501"/>
      <c r="CA395" s="501"/>
      <c r="CB395" s="501"/>
      <c r="CC395" s="501"/>
      <c r="CD395" s="501"/>
      <c r="CE395" s="501"/>
      <c r="CF395" s="501"/>
      <c r="CG395" s="501"/>
      <c r="CH395" s="501"/>
      <c r="CI395" s="501"/>
      <c r="CJ395" s="501"/>
      <c r="CK395" s="501"/>
      <c r="CL395" s="501"/>
      <c r="CM395" s="501"/>
      <c r="CN395" s="501"/>
      <c r="CO395" s="501"/>
      <c r="CP395" s="501"/>
      <c r="CQ395" s="501"/>
      <c r="CR395" s="501"/>
      <c r="CS395" s="501"/>
      <c r="CT395" s="501"/>
      <c r="CU395" s="501"/>
      <c r="CV395" s="501"/>
      <c r="CW395" s="501"/>
      <c r="CX395" s="501"/>
      <c r="CY395" s="501"/>
      <c r="CZ395" s="501"/>
      <c r="DA395" s="501"/>
      <c r="DB395" s="501"/>
      <c r="DC395" s="501"/>
      <c r="DD395" s="501"/>
      <c r="DE395" s="501"/>
      <c r="DF395" s="501"/>
      <c r="DG395" s="501"/>
      <c r="DH395" s="501"/>
      <c r="DI395" s="501"/>
      <c r="DJ395" s="501"/>
      <c r="DK395" s="501"/>
      <c r="DL395" s="501"/>
      <c r="DM395" s="501"/>
      <c r="DN395" s="501"/>
      <c r="DO395" s="501"/>
      <c r="DP395" s="501"/>
      <c r="DQ395" s="501"/>
      <c r="DR395" s="501"/>
      <c r="DS395" s="501"/>
      <c r="DT395" s="501"/>
      <c r="DU395" s="501"/>
      <c r="DV395" s="501"/>
      <c r="DW395" s="501"/>
      <c r="DX395" s="501"/>
      <c r="DY395" s="501"/>
      <c r="DZ395" s="501"/>
      <c r="EA395" s="501"/>
      <c r="EB395" s="501"/>
      <c r="EC395" s="501"/>
      <c r="ED395" s="501"/>
      <c r="EE395" s="501"/>
      <c r="EF395" s="501"/>
      <c r="EG395" s="501"/>
      <c r="EH395" s="501"/>
      <c r="EI395" s="501"/>
      <c r="EJ395" s="501"/>
      <c r="EK395" s="501"/>
      <c r="EL395" s="501"/>
      <c r="EM395" s="501"/>
      <c r="EN395" s="501"/>
      <c r="EO395" s="501"/>
      <c r="EP395" s="501"/>
      <c r="EQ395" s="501"/>
      <c r="ER395" s="501"/>
      <c r="ES395" s="501"/>
      <c r="ET395" s="501"/>
      <c r="EU395" s="501"/>
      <c r="EV395" s="501"/>
      <c r="EW395" s="501"/>
      <c r="EX395" s="501"/>
      <c r="EY395" s="501"/>
      <c r="EZ395" s="501"/>
      <c r="FA395" s="501"/>
      <c r="FB395" s="501"/>
      <c r="FC395" s="501"/>
      <c r="FD395" s="501"/>
      <c r="FE395" s="501"/>
      <c r="FF395" s="501"/>
      <c r="FG395" s="501"/>
      <c r="FH395" s="501"/>
      <c r="FI395" s="501"/>
    </row>
    <row r="396" spans="1:165" ht="25.9" customHeight="1" x14ac:dyDescent="0.35">
      <c r="A396" s="501"/>
      <c r="B396" s="501"/>
      <c r="C396" s="279"/>
      <c r="D396" s="543"/>
      <c r="E396" s="503"/>
      <c r="F396" s="501"/>
      <c r="G396" s="501"/>
      <c r="H396" s="501"/>
      <c r="I396" s="503"/>
      <c r="J396" s="503"/>
      <c r="K396" s="503"/>
      <c r="L396" s="503"/>
      <c r="M396" s="503"/>
      <c r="N396" s="503"/>
      <c r="O396" s="501"/>
      <c r="P396" s="501"/>
      <c r="Q396" s="501"/>
      <c r="R396" s="501"/>
      <c r="S396" s="501"/>
      <c r="T396" s="504"/>
      <c r="U396" s="504"/>
      <c r="V396" s="501"/>
      <c r="W396" s="501"/>
      <c r="X396" s="501"/>
      <c r="Y396" s="501"/>
      <c r="Z396" s="501"/>
      <c r="AA396" s="501"/>
      <c r="AB396" s="501"/>
      <c r="AC396" s="501"/>
      <c r="AD396" s="501"/>
      <c r="AE396" s="501"/>
      <c r="AF396" s="501"/>
      <c r="AG396" s="501"/>
      <c r="AH396" s="501"/>
      <c r="AI396" s="501"/>
      <c r="AJ396" s="501"/>
      <c r="AK396" s="501"/>
      <c r="AL396" s="501"/>
      <c r="AM396" s="501"/>
      <c r="AN396" s="501"/>
      <c r="AO396" s="501"/>
      <c r="AP396" s="501"/>
      <c r="AQ396" s="501"/>
      <c r="AR396" s="501"/>
      <c r="AS396" s="501"/>
      <c r="AT396" s="501"/>
      <c r="AU396" s="501"/>
      <c r="AV396" s="501"/>
      <c r="AW396" s="501"/>
      <c r="AX396" s="501"/>
      <c r="AY396" s="501"/>
      <c r="AZ396" s="501"/>
      <c r="BA396" s="501"/>
      <c r="BB396" s="501"/>
      <c r="BC396" s="501"/>
      <c r="BD396" s="501"/>
      <c r="BE396" s="501"/>
      <c r="BF396" s="501"/>
      <c r="BG396" s="501"/>
      <c r="BH396" s="501"/>
      <c r="BI396" s="501"/>
      <c r="BJ396" s="501"/>
      <c r="BK396" s="501"/>
      <c r="BL396" s="501"/>
      <c r="BM396" s="501"/>
      <c r="BN396" s="501"/>
      <c r="BO396" s="501"/>
      <c r="BP396" s="501"/>
      <c r="BQ396" s="501"/>
      <c r="BR396" s="501"/>
      <c r="BS396" s="501"/>
      <c r="BT396" s="501"/>
      <c r="BU396" s="501"/>
      <c r="BV396" s="501"/>
      <c r="BW396" s="501"/>
      <c r="BX396" s="501"/>
      <c r="BY396" s="501"/>
      <c r="BZ396" s="501"/>
      <c r="CA396" s="501"/>
      <c r="CB396" s="501"/>
      <c r="CC396" s="501"/>
      <c r="CD396" s="501"/>
      <c r="CE396" s="501"/>
      <c r="CF396" s="501"/>
      <c r="CG396" s="501"/>
      <c r="CH396" s="501"/>
      <c r="CI396" s="501"/>
      <c r="CJ396" s="501"/>
      <c r="CK396" s="501"/>
      <c r="CL396" s="501"/>
      <c r="CM396" s="501"/>
      <c r="CN396" s="501"/>
      <c r="CO396" s="501"/>
      <c r="CP396" s="501"/>
      <c r="CQ396" s="501"/>
      <c r="CR396" s="501"/>
      <c r="CS396" s="501"/>
      <c r="CT396" s="501"/>
      <c r="CU396" s="501"/>
      <c r="CV396" s="501"/>
      <c r="CW396" s="501"/>
      <c r="CX396" s="501"/>
      <c r="CY396" s="501"/>
      <c r="CZ396" s="501"/>
      <c r="DA396" s="501"/>
      <c r="DB396" s="501"/>
      <c r="DC396" s="501"/>
      <c r="DD396" s="501"/>
      <c r="DE396" s="501"/>
      <c r="DF396" s="501"/>
      <c r="DG396" s="501"/>
      <c r="DH396" s="501"/>
      <c r="DI396" s="501"/>
      <c r="DJ396" s="501"/>
      <c r="DK396" s="501"/>
      <c r="DL396" s="501"/>
      <c r="DM396" s="501"/>
      <c r="DN396" s="501"/>
      <c r="DO396" s="501"/>
      <c r="DP396" s="501"/>
      <c r="DQ396" s="501"/>
      <c r="DR396" s="501"/>
      <c r="DS396" s="501"/>
      <c r="DT396" s="501"/>
      <c r="DU396" s="501"/>
      <c r="DV396" s="501"/>
      <c r="DW396" s="501"/>
      <c r="DX396" s="501"/>
      <c r="DY396" s="501"/>
      <c r="DZ396" s="501"/>
      <c r="EA396" s="501"/>
      <c r="EB396" s="501"/>
      <c r="EC396" s="501"/>
      <c r="ED396" s="501"/>
      <c r="EE396" s="501"/>
      <c r="EF396" s="501"/>
      <c r="EG396" s="501"/>
      <c r="EH396" s="501"/>
      <c r="EI396" s="501"/>
      <c r="EJ396" s="501"/>
      <c r="EK396" s="501"/>
      <c r="EL396" s="501"/>
      <c r="EM396" s="501"/>
      <c r="EN396" s="501"/>
      <c r="EO396" s="501"/>
      <c r="EP396" s="501"/>
      <c r="EQ396" s="501"/>
      <c r="ER396" s="501"/>
      <c r="ES396" s="501"/>
      <c r="ET396" s="501"/>
      <c r="EU396" s="501"/>
      <c r="EV396" s="501"/>
      <c r="EW396" s="501"/>
      <c r="EX396" s="501"/>
      <c r="EY396" s="501"/>
      <c r="EZ396" s="501"/>
      <c r="FA396" s="501"/>
      <c r="FB396" s="501"/>
      <c r="FC396" s="501"/>
      <c r="FD396" s="501"/>
      <c r="FE396" s="501"/>
      <c r="FF396" s="501"/>
      <c r="FG396" s="501"/>
      <c r="FH396" s="501"/>
      <c r="FI396" s="501"/>
    </row>
    <row r="397" spans="1:165" ht="25.9" customHeight="1" x14ac:dyDescent="0.35">
      <c r="A397" s="501"/>
      <c r="B397" s="501"/>
      <c r="C397" s="279"/>
      <c r="D397" s="543"/>
      <c r="E397" s="503"/>
      <c r="F397" s="501"/>
      <c r="G397" s="501"/>
      <c r="H397" s="501"/>
      <c r="I397" s="503"/>
      <c r="J397" s="503"/>
      <c r="K397" s="503"/>
      <c r="L397" s="503"/>
      <c r="M397" s="503"/>
      <c r="N397" s="503"/>
      <c r="O397" s="501"/>
      <c r="P397" s="501"/>
      <c r="Q397" s="501"/>
      <c r="R397" s="501"/>
      <c r="S397" s="501"/>
      <c r="T397" s="504"/>
      <c r="U397" s="504"/>
      <c r="V397" s="501"/>
      <c r="W397" s="501"/>
      <c r="X397" s="501"/>
      <c r="Y397" s="501"/>
      <c r="Z397" s="501"/>
      <c r="AA397" s="501"/>
      <c r="AB397" s="501"/>
      <c r="AC397" s="501"/>
      <c r="AD397" s="501"/>
      <c r="AE397" s="501"/>
      <c r="AF397" s="501"/>
      <c r="AG397" s="501"/>
      <c r="AH397" s="501"/>
      <c r="AI397" s="501"/>
      <c r="AJ397" s="501"/>
      <c r="AK397" s="501"/>
      <c r="AL397" s="501"/>
      <c r="AM397" s="501"/>
      <c r="AN397" s="501"/>
      <c r="AO397" s="501"/>
      <c r="AP397" s="501"/>
      <c r="AQ397" s="501"/>
      <c r="AR397" s="501"/>
      <c r="AS397" s="501"/>
      <c r="AT397" s="501"/>
      <c r="AU397" s="501"/>
      <c r="AV397" s="501"/>
      <c r="AW397" s="501"/>
      <c r="AX397" s="501"/>
      <c r="AY397" s="501"/>
      <c r="AZ397" s="501"/>
      <c r="BA397" s="501"/>
      <c r="BB397" s="501"/>
      <c r="BC397" s="501"/>
      <c r="BD397" s="501"/>
      <c r="BE397" s="501"/>
      <c r="BF397" s="501"/>
      <c r="BG397" s="501"/>
      <c r="BH397" s="501"/>
      <c r="BI397" s="501"/>
      <c r="BJ397" s="501"/>
      <c r="BK397" s="501"/>
      <c r="BL397" s="501"/>
      <c r="BM397" s="501"/>
      <c r="BN397" s="501"/>
      <c r="BO397" s="501"/>
      <c r="BP397" s="501"/>
      <c r="BQ397" s="501"/>
      <c r="BR397" s="501"/>
      <c r="BS397" s="501"/>
      <c r="BT397" s="501"/>
      <c r="BU397" s="501"/>
      <c r="BV397" s="501"/>
      <c r="BW397" s="501"/>
      <c r="BX397" s="501"/>
      <c r="BY397" s="501"/>
      <c r="BZ397" s="501"/>
      <c r="CA397" s="501"/>
      <c r="CB397" s="501"/>
      <c r="CC397" s="501"/>
      <c r="CD397" s="501"/>
      <c r="CE397" s="501"/>
      <c r="CF397" s="501"/>
      <c r="CG397" s="501"/>
      <c r="CH397" s="501"/>
      <c r="CI397" s="501"/>
      <c r="CJ397" s="501"/>
      <c r="CK397" s="501"/>
      <c r="CL397" s="501"/>
      <c r="CM397" s="501"/>
      <c r="CN397" s="501"/>
      <c r="CO397" s="501"/>
      <c r="CP397" s="501"/>
      <c r="CQ397" s="501"/>
      <c r="CR397" s="501"/>
      <c r="CS397" s="501"/>
      <c r="CT397" s="501"/>
      <c r="CU397" s="501"/>
      <c r="CV397" s="501"/>
      <c r="CW397" s="501"/>
      <c r="CX397" s="501"/>
      <c r="CY397" s="501"/>
      <c r="CZ397" s="501"/>
      <c r="DA397" s="501"/>
      <c r="DB397" s="501"/>
      <c r="DC397" s="501"/>
      <c r="DD397" s="501"/>
      <c r="DE397" s="501"/>
      <c r="DF397" s="501"/>
      <c r="DG397" s="501"/>
      <c r="DH397" s="501"/>
      <c r="DI397" s="501"/>
      <c r="DJ397" s="501"/>
      <c r="DK397" s="501"/>
      <c r="DL397" s="501"/>
      <c r="DM397" s="501"/>
      <c r="DN397" s="501"/>
      <c r="DO397" s="501"/>
      <c r="DP397" s="501"/>
      <c r="DQ397" s="501"/>
      <c r="DR397" s="501"/>
      <c r="DS397" s="501"/>
      <c r="DT397" s="501"/>
      <c r="DU397" s="501"/>
      <c r="DV397" s="501"/>
      <c r="DW397" s="501"/>
      <c r="DX397" s="501"/>
      <c r="DY397" s="501"/>
      <c r="DZ397" s="501"/>
      <c r="EA397" s="501"/>
      <c r="EB397" s="501"/>
      <c r="EC397" s="501"/>
      <c r="ED397" s="501"/>
      <c r="EE397" s="501"/>
      <c r="EF397" s="501"/>
      <c r="EG397" s="501"/>
      <c r="EH397" s="501"/>
      <c r="EI397" s="501"/>
      <c r="EJ397" s="501"/>
      <c r="EK397" s="501"/>
      <c r="EL397" s="501"/>
      <c r="EM397" s="501"/>
      <c r="EN397" s="501"/>
      <c r="EO397" s="501"/>
      <c r="EP397" s="501"/>
      <c r="EQ397" s="501"/>
      <c r="ER397" s="501"/>
      <c r="ES397" s="501"/>
      <c r="ET397" s="501"/>
      <c r="EU397" s="501"/>
      <c r="EV397" s="501"/>
      <c r="EW397" s="501"/>
      <c r="EX397" s="501"/>
      <c r="EY397" s="501"/>
      <c r="EZ397" s="501"/>
      <c r="FA397" s="501"/>
      <c r="FB397" s="501"/>
      <c r="FC397" s="501"/>
      <c r="FD397" s="501"/>
      <c r="FE397" s="501"/>
      <c r="FF397" s="501"/>
      <c r="FG397" s="501"/>
      <c r="FH397" s="501"/>
      <c r="FI397" s="501"/>
    </row>
    <row r="398" spans="1:165" ht="25.9" customHeight="1" x14ac:dyDescent="0.35">
      <c r="A398" s="501"/>
      <c r="B398" s="501"/>
      <c r="C398" s="279"/>
      <c r="D398" s="543"/>
      <c r="E398" s="503"/>
      <c r="F398" s="501"/>
      <c r="G398" s="501"/>
      <c r="H398" s="501"/>
      <c r="I398" s="503"/>
      <c r="J398" s="503"/>
      <c r="K398" s="503"/>
      <c r="L398" s="503"/>
      <c r="M398" s="503"/>
      <c r="N398" s="503"/>
      <c r="O398" s="501"/>
      <c r="P398" s="501"/>
      <c r="Q398" s="501"/>
      <c r="R398" s="501"/>
      <c r="S398" s="501"/>
      <c r="T398" s="504"/>
      <c r="U398" s="504"/>
      <c r="V398" s="501"/>
      <c r="W398" s="501"/>
      <c r="X398" s="501"/>
      <c r="Y398" s="501"/>
      <c r="Z398" s="501"/>
      <c r="AA398" s="501"/>
      <c r="AB398" s="501"/>
      <c r="AC398" s="501"/>
      <c r="AD398" s="501"/>
      <c r="AE398" s="501"/>
      <c r="AF398" s="501"/>
      <c r="AG398" s="501"/>
      <c r="AH398" s="501"/>
      <c r="AI398" s="501"/>
      <c r="AJ398" s="501"/>
      <c r="AK398" s="501"/>
      <c r="AL398" s="501"/>
      <c r="AM398" s="501"/>
      <c r="AN398" s="501"/>
      <c r="AO398" s="501"/>
      <c r="AP398" s="501"/>
      <c r="AQ398" s="501"/>
      <c r="AR398" s="501"/>
      <c r="AS398" s="501"/>
      <c r="AT398" s="501"/>
      <c r="AU398" s="501"/>
      <c r="AV398" s="501"/>
      <c r="AW398" s="501"/>
      <c r="AX398" s="501"/>
      <c r="AY398" s="501"/>
      <c r="AZ398" s="501"/>
      <c r="BA398" s="501"/>
      <c r="BB398" s="501"/>
      <c r="BC398" s="501"/>
      <c r="BD398" s="501"/>
      <c r="BE398" s="501"/>
      <c r="BF398" s="501"/>
      <c r="BG398" s="501"/>
      <c r="BH398" s="501"/>
      <c r="BI398" s="501"/>
      <c r="BJ398" s="501"/>
      <c r="BK398" s="501"/>
      <c r="BL398" s="501"/>
      <c r="BM398" s="501"/>
      <c r="BN398" s="501"/>
      <c r="BO398" s="501"/>
      <c r="BP398" s="501"/>
      <c r="BQ398" s="501"/>
      <c r="BR398" s="501"/>
      <c r="BS398" s="501"/>
      <c r="BT398" s="501"/>
      <c r="BU398" s="501"/>
      <c r="BV398" s="501"/>
      <c r="BW398" s="501"/>
      <c r="BX398" s="501"/>
      <c r="BY398" s="501"/>
      <c r="BZ398" s="501"/>
      <c r="CA398" s="501"/>
      <c r="CB398" s="501"/>
      <c r="CC398" s="501"/>
      <c r="CD398" s="501"/>
      <c r="CE398" s="501"/>
      <c r="CF398" s="501"/>
      <c r="CG398" s="501"/>
      <c r="CH398" s="501"/>
      <c r="CI398" s="501"/>
      <c r="CJ398" s="501"/>
      <c r="CK398" s="501"/>
      <c r="CL398" s="501"/>
      <c r="CM398" s="501"/>
      <c r="CN398" s="501"/>
      <c r="CO398" s="501"/>
      <c r="CP398" s="501"/>
      <c r="CQ398" s="501"/>
      <c r="CR398" s="501"/>
      <c r="CS398" s="501"/>
      <c r="CT398" s="501"/>
      <c r="CU398" s="501"/>
      <c r="CV398" s="501"/>
      <c r="CW398" s="501"/>
      <c r="CX398" s="501"/>
      <c r="CY398" s="501"/>
      <c r="CZ398" s="501"/>
      <c r="DA398" s="501"/>
      <c r="DB398" s="501"/>
      <c r="DC398" s="501"/>
      <c r="DD398" s="501"/>
      <c r="DE398" s="501"/>
      <c r="DF398" s="501"/>
      <c r="DG398" s="501"/>
      <c r="DH398" s="501"/>
      <c r="DI398" s="501"/>
      <c r="DJ398" s="501"/>
      <c r="DK398" s="501"/>
      <c r="DL398" s="501"/>
      <c r="DM398" s="501"/>
      <c r="DN398" s="501"/>
      <c r="DO398" s="501"/>
      <c r="DP398" s="501"/>
      <c r="DQ398" s="501"/>
      <c r="DR398" s="501"/>
      <c r="DS398" s="501"/>
      <c r="DT398" s="501"/>
      <c r="DU398" s="501"/>
      <c r="DV398" s="501"/>
      <c r="DW398" s="501"/>
      <c r="DX398" s="501"/>
      <c r="DY398" s="501"/>
      <c r="DZ398" s="501"/>
      <c r="EA398" s="501"/>
      <c r="EB398" s="501"/>
      <c r="EC398" s="501"/>
      <c r="ED398" s="501"/>
      <c r="EE398" s="501"/>
      <c r="EF398" s="501"/>
      <c r="EG398" s="501"/>
      <c r="EH398" s="501"/>
      <c r="EI398" s="501"/>
      <c r="EJ398" s="501"/>
      <c r="EK398" s="501"/>
      <c r="EL398" s="501"/>
      <c r="EM398" s="501"/>
      <c r="EN398" s="501"/>
      <c r="EO398" s="501"/>
      <c r="EP398" s="501"/>
      <c r="EQ398" s="501"/>
      <c r="ER398" s="501"/>
      <c r="ES398" s="501"/>
      <c r="ET398" s="501"/>
      <c r="EU398" s="501"/>
      <c r="EV398" s="501"/>
      <c r="EW398" s="501"/>
      <c r="EX398" s="501"/>
      <c r="EY398" s="501"/>
      <c r="EZ398" s="501"/>
      <c r="FA398" s="501"/>
      <c r="FB398" s="501"/>
      <c r="FC398" s="501"/>
      <c r="FD398" s="501"/>
      <c r="FE398" s="501"/>
      <c r="FF398" s="501"/>
      <c r="FG398" s="501"/>
      <c r="FH398" s="501"/>
      <c r="FI398" s="501"/>
    </row>
    <row r="399" spans="1:165" ht="25.9" customHeight="1" x14ac:dyDescent="0.35">
      <c r="A399" s="501"/>
      <c r="B399" s="501"/>
      <c r="C399" s="279"/>
      <c r="D399" s="543"/>
      <c r="E399" s="503"/>
      <c r="F399" s="501"/>
      <c r="G399" s="501"/>
      <c r="H399" s="501"/>
      <c r="I399" s="503"/>
      <c r="J399" s="503"/>
      <c r="K399" s="503"/>
      <c r="L399" s="503"/>
      <c r="M399" s="503"/>
      <c r="N399" s="503"/>
      <c r="O399" s="501"/>
      <c r="P399" s="501"/>
      <c r="Q399" s="501"/>
      <c r="R399" s="501"/>
      <c r="S399" s="501"/>
      <c r="T399" s="504"/>
      <c r="U399" s="504"/>
      <c r="V399" s="501"/>
      <c r="W399" s="501"/>
      <c r="X399" s="501"/>
      <c r="Y399" s="501"/>
      <c r="Z399" s="501"/>
      <c r="AA399" s="501"/>
      <c r="AB399" s="501"/>
      <c r="AC399" s="501"/>
      <c r="AD399" s="501"/>
      <c r="AE399" s="501"/>
      <c r="AF399" s="501"/>
      <c r="AG399" s="501"/>
      <c r="AH399" s="501"/>
      <c r="AI399" s="501"/>
      <c r="AJ399" s="501"/>
      <c r="AK399" s="501"/>
      <c r="AL399" s="501"/>
      <c r="AM399" s="501"/>
      <c r="AN399" s="501"/>
      <c r="AO399" s="501"/>
      <c r="AP399" s="501"/>
      <c r="AQ399" s="501"/>
      <c r="AR399" s="501"/>
      <c r="AS399" s="501"/>
      <c r="AT399" s="501"/>
      <c r="AU399" s="501"/>
      <c r="AV399" s="501"/>
      <c r="AW399" s="501"/>
      <c r="AX399" s="501"/>
      <c r="AY399" s="501"/>
      <c r="AZ399" s="501"/>
      <c r="BA399" s="501"/>
      <c r="BB399" s="501"/>
      <c r="BC399" s="501"/>
      <c r="BD399" s="501"/>
      <c r="BE399" s="501"/>
      <c r="BF399" s="501"/>
      <c r="BG399" s="501"/>
      <c r="BH399" s="501"/>
      <c r="BI399" s="501"/>
      <c r="BJ399" s="501"/>
      <c r="BK399" s="501"/>
      <c r="BL399" s="501"/>
      <c r="BM399" s="501"/>
      <c r="BN399" s="501"/>
      <c r="BO399" s="501"/>
      <c r="BP399" s="501"/>
      <c r="BQ399" s="501"/>
      <c r="BR399" s="501"/>
      <c r="BS399" s="501"/>
      <c r="BT399" s="501"/>
      <c r="BU399" s="501"/>
      <c r="BV399" s="501"/>
      <c r="BW399" s="501"/>
      <c r="BX399" s="501"/>
      <c r="BY399" s="501"/>
      <c r="BZ399" s="501"/>
      <c r="CA399" s="501"/>
      <c r="CB399" s="501"/>
      <c r="CC399" s="501"/>
      <c r="CD399" s="501"/>
      <c r="CE399" s="501"/>
      <c r="CF399" s="501"/>
      <c r="CG399" s="501"/>
      <c r="CH399" s="501"/>
      <c r="CI399" s="501"/>
      <c r="CJ399" s="501"/>
      <c r="CK399" s="501"/>
      <c r="CL399" s="501"/>
      <c r="CM399" s="501"/>
      <c r="CN399" s="501"/>
      <c r="CO399" s="501"/>
      <c r="CP399" s="501"/>
      <c r="CQ399" s="501"/>
      <c r="CR399" s="501"/>
      <c r="CS399" s="501"/>
      <c r="CT399" s="501"/>
      <c r="CU399" s="501"/>
      <c r="CV399" s="501"/>
      <c r="CW399" s="501"/>
      <c r="CX399" s="501"/>
      <c r="CY399" s="501"/>
      <c r="CZ399" s="501"/>
      <c r="DA399" s="501"/>
      <c r="DB399" s="501"/>
      <c r="DC399" s="501"/>
      <c r="DD399" s="501"/>
      <c r="DE399" s="501"/>
      <c r="DF399" s="501"/>
      <c r="DG399" s="501"/>
      <c r="DH399" s="501"/>
      <c r="DI399" s="501"/>
      <c r="DJ399" s="501"/>
      <c r="DK399" s="501"/>
      <c r="DL399" s="501"/>
      <c r="DM399" s="501"/>
      <c r="DN399" s="501"/>
      <c r="DO399" s="501"/>
      <c r="DP399" s="501"/>
      <c r="DQ399" s="501"/>
      <c r="DR399" s="501"/>
      <c r="DS399" s="501"/>
      <c r="DT399" s="501"/>
      <c r="DU399" s="501"/>
      <c r="DV399" s="501"/>
      <c r="DW399" s="501"/>
      <c r="DX399" s="501"/>
      <c r="DY399" s="501"/>
      <c r="DZ399" s="501"/>
      <c r="EA399" s="501"/>
      <c r="EB399" s="501"/>
      <c r="EC399" s="501"/>
      <c r="ED399" s="501"/>
      <c r="EE399" s="501"/>
      <c r="EF399" s="501"/>
      <c r="EG399" s="501"/>
      <c r="EH399" s="501"/>
      <c r="EI399" s="501"/>
      <c r="EJ399" s="501"/>
      <c r="EK399" s="501"/>
      <c r="EL399" s="501"/>
      <c r="EM399" s="501"/>
      <c r="EN399" s="501"/>
      <c r="EO399" s="501"/>
      <c r="EP399" s="501"/>
      <c r="EQ399" s="501"/>
      <c r="ER399" s="501"/>
      <c r="ES399" s="501"/>
      <c r="ET399" s="501"/>
      <c r="EU399" s="501"/>
      <c r="EV399" s="501"/>
      <c r="EW399" s="501"/>
      <c r="EX399" s="501"/>
      <c r="EY399" s="501"/>
      <c r="EZ399" s="501"/>
      <c r="FA399" s="501"/>
      <c r="FB399" s="501"/>
      <c r="FC399" s="501"/>
      <c r="FD399" s="501"/>
      <c r="FE399" s="501"/>
      <c r="FF399" s="501"/>
      <c r="FG399" s="501"/>
      <c r="FH399" s="501"/>
      <c r="FI399" s="501"/>
    </row>
    <row r="400" spans="1:165" ht="25.9" customHeight="1" x14ac:dyDescent="0.35">
      <c r="A400" s="501"/>
      <c r="B400" s="501"/>
      <c r="C400" s="279"/>
      <c r="D400" s="543"/>
      <c r="E400" s="503"/>
      <c r="F400" s="501"/>
      <c r="G400" s="501"/>
      <c r="H400" s="501"/>
      <c r="I400" s="503"/>
      <c r="J400" s="503"/>
      <c r="K400" s="503"/>
      <c r="L400" s="503"/>
      <c r="M400" s="503"/>
      <c r="N400" s="503"/>
      <c r="O400" s="501"/>
      <c r="P400" s="501"/>
      <c r="Q400" s="501"/>
      <c r="R400" s="501"/>
      <c r="S400" s="501"/>
      <c r="T400" s="504"/>
      <c r="U400" s="504"/>
      <c r="V400" s="501"/>
      <c r="W400" s="501"/>
      <c r="X400" s="501"/>
      <c r="Y400" s="501"/>
      <c r="Z400" s="501"/>
      <c r="AA400" s="501"/>
      <c r="AB400" s="501"/>
      <c r="AC400" s="501"/>
      <c r="AD400" s="501"/>
      <c r="AE400" s="501"/>
      <c r="AF400" s="501"/>
      <c r="AG400" s="501"/>
      <c r="AH400" s="501"/>
      <c r="AI400" s="501"/>
      <c r="AJ400" s="501"/>
      <c r="AK400" s="501"/>
      <c r="AL400" s="501"/>
      <c r="AM400" s="501"/>
      <c r="AN400" s="501"/>
      <c r="AO400" s="501"/>
      <c r="AP400" s="501"/>
      <c r="AQ400" s="501"/>
      <c r="AR400" s="501"/>
      <c r="AS400" s="501"/>
      <c r="AT400" s="501"/>
      <c r="AU400" s="501"/>
      <c r="AV400" s="501"/>
      <c r="AW400" s="501"/>
      <c r="AX400" s="501"/>
      <c r="AY400" s="501"/>
      <c r="AZ400" s="501"/>
      <c r="BA400" s="501"/>
      <c r="BB400" s="501"/>
      <c r="BC400" s="501"/>
      <c r="BD400" s="501"/>
      <c r="BE400" s="501"/>
      <c r="BF400" s="501"/>
      <c r="BG400" s="501"/>
      <c r="BH400" s="501"/>
      <c r="BI400" s="501"/>
      <c r="BJ400" s="501"/>
      <c r="BK400" s="501"/>
      <c r="BL400" s="501"/>
      <c r="BM400" s="501"/>
      <c r="BN400" s="501"/>
      <c r="BO400" s="501"/>
      <c r="BP400" s="501"/>
      <c r="BQ400" s="501"/>
      <c r="BR400" s="501"/>
      <c r="BS400" s="501"/>
      <c r="BT400" s="501"/>
      <c r="BU400" s="501"/>
      <c r="BV400" s="501"/>
      <c r="BW400" s="501"/>
      <c r="BX400" s="501"/>
      <c r="BY400" s="501"/>
      <c r="BZ400" s="501"/>
      <c r="CA400" s="501"/>
      <c r="CB400" s="501"/>
      <c r="CC400" s="501"/>
      <c r="CD400" s="501"/>
      <c r="CE400" s="501"/>
      <c r="CF400" s="501"/>
      <c r="CG400" s="501"/>
      <c r="CH400" s="501"/>
      <c r="CI400" s="501"/>
      <c r="CJ400" s="501"/>
      <c r="CK400" s="501"/>
      <c r="CL400" s="501"/>
      <c r="CM400" s="501"/>
      <c r="CN400" s="501"/>
      <c r="CO400" s="501"/>
      <c r="CP400" s="501"/>
      <c r="CQ400" s="501"/>
      <c r="CR400" s="501"/>
      <c r="CS400" s="501"/>
      <c r="CT400" s="501"/>
      <c r="CU400" s="501"/>
      <c r="CV400" s="501"/>
      <c r="CW400" s="501"/>
      <c r="CX400" s="501"/>
      <c r="CY400" s="501"/>
      <c r="CZ400" s="501"/>
      <c r="DA400" s="501"/>
      <c r="DB400" s="501"/>
      <c r="DC400" s="501"/>
      <c r="DD400" s="501"/>
      <c r="DE400" s="501"/>
      <c r="DF400" s="501"/>
      <c r="DG400" s="501"/>
      <c r="DH400" s="501"/>
      <c r="DI400" s="501"/>
      <c r="DJ400" s="501"/>
      <c r="DK400" s="501"/>
      <c r="DL400" s="501"/>
      <c r="DM400" s="501"/>
      <c r="DN400" s="501"/>
      <c r="DO400" s="501"/>
      <c r="DP400" s="501"/>
      <c r="DQ400" s="501"/>
      <c r="DR400" s="501"/>
      <c r="DS400" s="501"/>
      <c r="DT400" s="501"/>
      <c r="DU400" s="501"/>
      <c r="DV400" s="501"/>
      <c r="DW400" s="501"/>
      <c r="DX400" s="501"/>
      <c r="DY400" s="501"/>
      <c r="DZ400" s="501"/>
      <c r="EA400" s="501"/>
      <c r="EB400" s="501"/>
      <c r="EC400" s="501"/>
      <c r="ED400" s="501"/>
      <c r="EE400" s="501"/>
      <c r="EF400" s="501"/>
      <c r="EG400" s="501"/>
      <c r="EH400" s="501"/>
      <c r="EI400" s="501"/>
      <c r="EJ400" s="501"/>
      <c r="EK400" s="501"/>
      <c r="EL400" s="501"/>
      <c r="EM400" s="501"/>
      <c r="EN400" s="501"/>
      <c r="EO400" s="501"/>
      <c r="EP400" s="501"/>
      <c r="EQ400" s="501"/>
      <c r="ER400" s="501"/>
      <c r="ES400" s="501"/>
      <c r="ET400" s="501"/>
      <c r="EU400" s="501"/>
      <c r="EV400" s="501"/>
      <c r="EW400" s="501"/>
      <c r="EX400" s="501"/>
      <c r="EY400" s="501"/>
      <c r="EZ400" s="501"/>
      <c r="FA400" s="501"/>
      <c r="FB400" s="501"/>
      <c r="FC400" s="501"/>
      <c r="FD400" s="501"/>
      <c r="FE400" s="501"/>
      <c r="FF400" s="501"/>
      <c r="FG400" s="501"/>
      <c r="FH400" s="501"/>
      <c r="FI400" s="501"/>
    </row>
    <row r="401" spans="1:165" ht="25.9" customHeight="1" x14ac:dyDescent="0.35">
      <c r="A401" s="501"/>
      <c r="B401" s="501"/>
      <c r="C401" s="279"/>
      <c r="D401" s="543"/>
      <c r="E401" s="503"/>
      <c r="F401" s="501"/>
      <c r="G401" s="501"/>
      <c r="H401" s="501"/>
      <c r="I401" s="503"/>
      <c r="J401" s="503"/>
      <c r="K401" s="503"/>
      <c r="L401" s="503"/>
      <c r="M401" s="503"/>
      <c r="N401" s="503"/>
      <c r="O401" s="501"/>
      <c r="P401" s="501"/>
      <c r="Q401" s="501"/>
      <c r="R401" s="501"/>
      <c r="S401" s="501"/>
      <c r="T401" s="504"/>
      <c r="U401" s="504"/>
      <c r="V401" s="501"/>
      <c r="W401" s="501"/>
      <c r="X401" s="501"/>
      <c r="Y401" s="501"/>
      <c r="Z401" s="501"/>
      <c r="AA401" s="501"/>
      <c r="AB401" s="501"/>
      <c r="AC401" s="501"/>
      <c r="AD401" s="501"/>
      <c r="AE401" s="501"/>
      <c r="AF401" s="501"/>
      <c r="AG401" s="501"/>
      <c r="AH401" s="501"/>
      <c r="AI401" s="501"/>
      <c r="AJ401" s="501"/>
      <c r="AK401" s="501"/>
      <c r="AL401" s="501"/>
      <c r="AM401" s="501"/>
      <c r="AN401" s="501"/>
      <c r="AO401" s="501"/>
      <c r="AP401" s="501"/>
      <c r="AQ401" s="501"/>
      <c r="AR401" s="501"/>
      <c r="AS401" s="501"/>
      <c r="AT401" s="501"/>
      <c r="AU401" s="501"/>
      <c r="AV401" s="501"/>
      <c r="AW401" s="501"/>
      <c r="AX401" s="501"/>
      <c r="AY401" s="501"/>
      <c r="AZ401" s="501"/>
      <c r="BA401" s="501"/>
      <c r="BB401" s="501"/>
      <c r="BC401" s="501"/>
      <c r="BD401" s="501"/>
      <c r="BE401" s="501"/>
      <c r="BF401" s="501"/>
      <c r="BG401" s="501"/>
      <c r="BH401" s="501"/>
      <c r="BI401" s="501"/>
      <c r="BJ401" s="501"/>
      <c r="BK401" s="501"/>
      <c r="BL401" s="501"/>
      <c r="BM401" s="501"/>
      <c r="BN401" s="501"/>
      <c r="BO401" s="501"/>
      <c r="BP401" s="501"/>
      <c r="BQ401" s="501"/>
      <c r="BR401" s="501"/>
      <c r="BS401" s="501"/>
      <c r="BT401" s="501"/>
      <c r="BU401" s="501"/>
      <c r="BV401" s="501"/>
      <c r="BW401" s="501"/>
      <c r="BX401" s="501"/>
      <c r="BY401" s="501"/>
      <c r="BZ401" s="501"/>
      <c r="CA401" s="501"/>
      <c r="CB401" s="501"/>
      <c r="CC401" s="501"/>
      <c r="CD401" s="501"/>
      <c r="CE401" s="501"/>
      <c r="CF401" s="501"/>
      <c r="CG401" s="501"/>
      <c r="CH401" s="501"/>
      <c r="CI401" s="501"/>
      <c r="CJ401" s="501"/>
      <c r="CK401" s="501"/>
      <c r="CL401" s="501"/>
      <c r="CM401" s="501"/>
      <c r="CN401" s="501"/>
      <c r="CO401" s="501"/>
      <c r="CP401" s="501"/>
      <c r="CQ401" s="501"/>
      <c r="CR401" s="501"/>
      <c r="CS401" s="501"/>
      <c r="CT401" s="501"/>
      <c r="CU401" s="501"/>
      <c r="CV401" s="501"/>
      <c r="CW401" s="501"/>
      <c r="CX401" s="501"/>
      <c r="CY401" s="501"/>
      <c r="CZ401" s="501"/>
      <c r="DA401" s="501"/>
      <c r="DB401" s="501"/>
      <c r="DC401" s="501"/>
      <c r="DD401" s="501"/>
      <c r="DE401" s="501"/>
      <c r="DF401" s="501"/>
      <c r="DG401" s="501"/>
      <c r="DH401" s="501"/>
      <c r="DI401" s="501"/>
      <c r="DJ401" s="501"/>
      <c r="DK401" s="501"/>
      <c r="DL401" s="501"/>
      <c r="DM401" s="501"/>
      <c r="DN401" s="501"/>
      <c r="DO401" s="501"/>
      <c r="DP401" s="501"/>
      <c r="DQ401" s="501"/>
      <c r="DR401" s="501"/>
      <c r="DS401" s="501"/>
      <c r="DT401" s="501"/>
      <c r="DU401" s="501"/>
      <c r="DV401" s="501"/>
      <c r="DW401" s="501"/>
      <c r="DX401" s="501"/>
      <c r="DY401" s="501"/>
      <c r="DZ401" s="501"/>
      <c r="EA401" s="501"/>
      <c r="EB401" s="501"/>
      <c r="EC401" s="501"/>
      <c r="ED401" s="501"/>
      <c r="EE401" s="501"/>
      <c r="EF401" s="501"/>
      <c r="EG401" s="501"/>
      <c r="EH401" s="501"/>
      <c r="EI401" s="501"/>
      <c r="EJ401" s="501"/>
      <c r="EK401" s="501"/>
      <c r="EL401" s="501"/>
      <c r="EM401" s="501"/>
      <c r="EN401" s="501"/>
      <c r="EO401" s="501"/>
      <c r="EP401" s="501"/>
      <c r="EQ401" s="501"/>
      <c r="ER401" s="501"/>
      <c r="ES401" s="501"/>
      <c r="ET401" s="501"/>
      <c r="EU401" s="501"/>
      <c r="EV401" s="501"/>
      <c r="EW401" s="501"/>
      <c r="EX401" s="501"/>
      <c r="EY401" s="501"/>
      <c r="EZ401" s="501"/>
      <c r="FA401" s="501"/>
      <c r="FB401" s="501"/>
      <c r="FC401" s="501"/>
      <c r="FD401" s="501"/>
      <c r="FE401" s="501"/>
      <c r="FF401" s="501"/>
      <c r="FG401" s="501"/>
      <c r="FH401" s="501"/>
      <c r="FI401" s="501"/>
    </row>
    <row r="402" spans="1:165" ht="25.9" customHeight="1" x14ac:dyDescent="0.35">
      <c r="A402" s="501"/>
      <c r="B402" s="501"/>
      <c r="C402" s="279"/>
      <c r="D402" s="543"/>
      <c r="E402" s="503"/>
      <c r="F402" s="501"/>
      <c r="G402" s="501"/>
      <c r="H402" s="501"/>
      <c r="I402" s="503"/>
      <c r="J402" s="503"/>
      <c r="K402" s="503"/>
      <c r="L402" s="503"/>
      <c r="M402" s="503"/>
      <c r="N402" s="503"/>
      <c r="O402" s="501"/>
      <c r="P402" s="501"/>
      <c r="Q402" s="501"/>
      <c r="R402" s="501"/>
      <c r="S402" s="501"/>
      <c r="T402" s="504"/>
      <c r="U402" s="504"/>
      <c r="V402" s="501"/>
      <c r="W402" s="501"/>
      <c r="X402" s="501"/>
      <c r="Y402" s="501"/>
      <c r="Z402" s="501"/>
      <c r="AA402" s="501"/>
      <c r="AB402" s="501"/>
      <c r="AC402" s="501"/>
      <c r="AD402" s="501"/>
      <c r="AE402" s="501"/>
      <c r="AF402" s="501"/>
      <c r="AG402" s="501"/>
      <c r="AH402" s="501"/>
      <c r="AI402" s="501"/>
      <c r="AJ402" s="501"/>
      <c r="AK402" s="501"/>
      <c r="AL402" s="501"/>
      <c r="AM402" s="501"/>
      <c r="AN402" s="501"/>
      <c r="AO402" s="501"/>
      <c r="AP402" s="501"/>
      <c r="AQ402" s="501"/>
      <c r="AR402" s="501"/>
      <c r="AS402" s="501"/>
      <c r="AT402" s="501"/>
      <c r="AU402" s="501"/>
      <c r="AV402" s="501"/>
      <c r="AW402" s="501"/>
      <c r="AX402" s="501"/>
      <c r="AY402" s="501"/>
      <c r="AZ402" s="501"/>
      <c r="BA402" s="501"/>
      <c r="BB402" s="501"/>
      <c r="BC402" s="501"/>
      <c r="BD402" s="501"/>
      <c r="BE402" s="501"/>
      <c r="BF402" s="501"/>
      <c r="BG402" s="501"/>
      <c r="BH402" s="501"/>
      <c r="BI402" s="501"/>
      <c r="BJ402" s="501"/>
      <c r="BK402" s="501"/>
      <c r="BL402" s="501"/>
      <c r="BM402" s="501"/>
      <c r="BN402" s="501"/>
      <c r="BO402" s="501"/>
      <c r="BP402" s="501"/>
      <c r="BQ402" s="501"/>
      <c r="BR402" s="501"/>
      <c r="BS402" s="501"/>
      <c r="BT402" s="501"/>
      <c r="BU402" s="501"/>
      <c r="BV402" s="501"/>
      <c r="BW402" s="501"/>
      <c r="BX402" s="501"/>
      <c r="BY402" s="501"/>
      <c r="BZ402" s="501"/>
      <c r="CA402" s="501"/>
      <c r="CB402" s="501"/>
      <c r="CC402" s="501"/>
      <c r="CD402" s="501"/>
      <c r="CE402" s="501"/>
      <c r="CF402" s="501"/>
      <c r="CG402" s="501"/>
      <c r="CH402" s="501"/>
      <c r="CI402" s="501"/>
      <c r="CJ402" s="501"/>
      <c r="CK402" s="501"/>
      <c r="CL402" s="501"/>
      <c r="CM402" s="501"/>
      <c r="CN402" s="501"/>
      <c r="CO402" s="501"/>
      <c r="CP402" s="501"/>
      <c r="CQ402" s="501"/>
      <c r="CR402" s="501"/>
      <c r="CS402" s="501"/>
      <c r="CT402" s="501"/>
      <c r="CU402" s="501"/>
      <c r="CV402" s="501"/>
      <c r="CW402" s="501"/>
      <c r="CX402" s="501"/>
      <c r="CY402" s="501"/>
      <c r="CZ402" s="501"/>
      <c r="DA402" s="501"/>
      <c r="DB402" s="501"/>
      <c r="DC402" s="501"/>
      <c r="DD402" s="501"/>
      <c r="DE402" s="501"/>
      <c r="DF402" s="501"/>
      <c r="DG402" s="501"/>
      <c r="DH402" s="501"/>
      <c r="DI402" s="501"/>
      <c r="DJ402" s="501"/>
      <c r="DK402" s="501"/>
      <c r="DL402" s="501"/>
      <c r="DM402" s="501"/>
      <c r="DN402" s="501"/>
      <c r="DO402" s="501"/>
      <c r="DP402" s="501"/>
      <c r="DQ402" s="501"/>
      <c r="DR402" s="501"/>
      <c r="DS402" s="501"/>
      <c r="DT402" s="501"/>
      <c r="DU402" s="501"/>
      <c r="DV402" s="501"/>
      <c r="DW402" s="501"/>
      <c r="DX402" s="501"/>
      <c r="DY402" s="501"/>
      <c r="DZ402" s="501"/>
      <c r="EA402" s="501"/>
      <c r="EB402" s="501"/>
      <c r="EC402" s="501"/>
      <c r="ED402" s="501"/>
      <c r="EE402" s="501"/>
      <c r="EF402" s="501"/>
      <c r="EG402" s="501"/>
      <c r="EH402" s="501"/>
      <c r="EI402" s="501"/>
      <c r="EJ402" s="501"/>
      <c r="EK402" s="501"/>
      <c r="EL402" s="501"/>
      <c r="EM402" s="501"/>
      <c r="EN402" s="501"/>
      <c r="EO402" s="501"/>
      <c r="EP402" s="501"/>
      <c r="EQ402" s="501"/>
      <c r="ER402" s="501"/>
      <c r="ES402" s="501"/>
      <c r="ET402" s="501"/>
      <c r="EU402" s="501"/>
      <c r="EV402" s="501"/>
      <c r="EW402" s="501"/>
      <c r="EX402" s="501"/>
      <c r="EY402" s="501"/>
      <c r="EZ402" s="501"/>
      <c r="FA402" s="501"/>
      <c r="FB402" s="501"/>
      <c r="FC402" s="501"/>
      <c r="FD402" s="501"/>
      <c r="FE402" s="501"/>
      <c r="FF402" s="501"/>
      <c r="FG402" s="501"/>
      <c r="FH402" s="501"/>
      <c r="FI402" s="501"/>
    </row>
    <row r="403" spans="1:165" ht="25.9" customHeight="1" x14ac:dyDescent="0.35">
      <c r="A403" s="501"/>
      <c r="B403" s="501"/>
      <c r="C403" s="279"/>
      <c r="D403" s="543"/>
      <c r="E403" s="503"/>
      <c r="F403" s="501"/>
      <c r="G403" s="501"/>
      <c r="H403" s="501"/>
      <c r="I403" s="503"/>
      <c r="J403" s="503"/>
      <c r="K403" s="503"/>
      <c r="L403" s="503"/>
      <c r="M403" s="503"/>
      <c r="N403" s="503"/>
      <c r="O403" s="501"/>
      <c r="P403" s="501"/>
      <c r="Q403" s="501"/>
      <c r="R403" s="501"/>
      <c r="S403" s="501"/>
      <c r="T403" s="504"/>
      <c r="U403" s="504"/>
      <c r="V403" s="501"/>
      <c r="W403" s="501"/>
      <c r="X403" s="501"/>
      <c r="Y403" s="501"/>
      <c r="Z403" s="501"/>
      <c r="AA403" s="501"/>
      <c r="AB403" s="501"/>
      <c r="AC403" s="501"/>
      <c r="AD403" s="501"/>
      <c r="AE403" s="501"/>
      <c r="AF403" s="501"/>
      <c r="AG403" s="501"/>
      <c r="AH403" s="501"/>
      <c r="AI403" s="501"/>
      <c r="AJ403" s="501"/>
      <c r="AK403" s="501"/>
      <c r="AL403" s="501"/>
      <c r="AM403" s="501"/>
      <c r="AN403" s="501"/>
      <c r="AO403" s="501"/>
      <c r="AP403" s="501"/>
      <c r="AQ403" s="501"/>
      <c r="AR403" s="501"/>
      <c r="AS403" s="501"/>
      <c r="AT403" s="501"/>
      <c r="AU403" s="501"/>
      <c r="AV403" s="501"/>
      <c r="AW403" s="501"/>
      <c r="AX403" s="501"/>
      <c r="AY403" s="501"/>
      <c r="AZ403" s="501"/>
      <c r="BA403" s="501"/>
      <c r="BB403" s="501"/>
      <c r="BC403" s="501"/>
      <c r="BD403" s="501"/>
      <c r="BE403" s="501"/>
      <c r="BF403" s="501"/>
      <c r="BG403" s="501"/>
      <c r="BH403" s="501"/>
      <c r="BI403" s="501"/>
      <c r="BJ403" s="501"/>
      <c r="BK403" s="501"/>
      <c r="BL403" s="501"/>
      <c r="BM403" s="501"/>
      <c r="BN403" s="501"/>
      <c r="BO403" s="501"/>
      <c r="BP403" s="501"/>
      <c r="BQ403" s="501"/>
      <c r="BR403" s="501"/>
      <c r="BS403" s="501"/>
      <c r="BT403" s="501"/>
      <c r="BU403" s="501"/>
      <c r="BV403" s="501"/>
      <c r="BW403" s="501"/>
      <c r="BX403" s="501"/>
      <c r="BY403" s="501"/>
      <c r="BZ403" s="501"/>
      <c r="CA403" s="501"/>
      <c r="CB403" s="501"/>
      <c r="CC403" s="501"/>
      <c r="CD403" s="501"/>
      <c r="CE403" s="501"/>
      <c r="CF403" s="501"/>
      <c r="CG403" s="501"/>
      <c r="CH403" s="501"/>
      <c r="CI403" s="501"/>
      <c r="CJ403" s="501"/>
      <c r="CK403" s="501"/>
      <c r="CL403" s="501"/>
      <c r="CM403" s="501"/>
      <c r="CN403" s="501"/>
      <c r="CO403" s="501"/>
      <c r="CP403" s="501"/>
      <c r="CQ403" s="501"/>
      <c r="CR403" s="501"/>
      <c r="CS403" s="501"/>
      <c r="CT403" s="501"/>
      <c r="CU403" s="501"/>
      <c r="CV403" s="501"/>
      <c r="CW403" s="501"/>
      <c r="CX403" s="501"/>
      <c r="CY403" s="501"/>
      <c r="CZ403" s="501"/>
      <c r="DA403" s="501"/>
      <c r="DB403" s="501"/>
      <c r="DC403" s="501"/>
      <c r="DD403" s="501"/>
      <c r="DE403" s="501"/>
      <c r="DF403" s="501"/>
      <c r="DG403" s="501"/>
      <c r="DH403" s="501"/>
      <c r="DI403" s="501"/>
      <c r="DJ403" s="501"/>
      <c r="DK403" s="501"/>
      <c r="DL403" s="501"/>
      <c r="DM403" s="501"/>
      <c r="DN403" s="501"/>
      <c r="DO403" s="501"/>
      <c r="DP403" s="501"/>
      <c r="DQ403" s="501"/>
      <c r="DR403" s="501"/>
      <c r="DS403" s="501"/>
      <c r="DT403" s="501"/>
      <c r="DU403" s="501"/>
      <c r="DV403" s="501"/>
      <c r="DW403" s="501"/>
      <c r="DX403" s="501"/>
      <c r="DY403" s="501"/>
      <c r="DZ403" s="501"/>
      <c r="EA403" s="501"/>
      <c r="EB403" s="501"/>
      <c r="EC403" s="501"/>
      <c r="ED403" s="501"/>
      <c r="EE403" s="501"/>
      <c r="EF403" s="501"/>
      <c r="EG403" s="501"/>
      <c r="EH403" s="501"/>
      <c r="EI403" s="501"/>
      <c r="EJ403" s="501"/>
      <c r="EK403" s="501"/>
      <c r="EL403" s="501"/>
      <c r="EM403" s="501"/>
      <c r="EN403" s="501"/>
      <c r="EO403" s="501"/>
      <c r="EP403" s="501"/>
      <c r="EQ403" s="501"/>
      <c r="ER403" s="501"/>
      <c r="ES403" s="501"/>
      <c r="ET403" s="501"/>
      <c r="EU403" s="501"/>
      <c r="EV403" s="501"/>
      <c r="EW403" s="501"/>
      <c r="EX403" s="501"/>
      <c r="EY403" s="501"/>
      <c r="EZ403" s="501"/>
      <c r="FA403" s="501"/>
      <c r="FB403" s="501"/>
      <c r="FC403" s="501"/>
      <c r="FD403" s="501"/>
      <c r="FE403" s="501"/>
      <c r="FF403" s="501"/>
      <c r="FG403" s="501"/>
      <c r="FH403" s="501"/>
      <c r="FI403" s="501"/>
    </row>
    <row r="404" spans="1:165" ht="25.9" customHeight="1" x14ac:dyDescent="0.35">
      <c r="A404" s="501"/>
      <c r="B404" s="501"/>
      <c r="C404" s="279"/>
      <c r="D404" s="543"/>
      <c r="E404" s="503"/>
      <c r="F404" s="501"/>
      <c r="G404" s="501"/>
      <c r="H404" s="501"/>
      <c r="I404" s="503"/>
      <c r="J404" s="503"/>
      <c r="K404" s="503"/>
      <c r="L404" s="503"/>
      <c r="M404" s="503"/>
      <c r="N404" s="503"/>
      <c r="O404" s="501"/>
      <c r="P404" s="501"/>
      <c r="Q404" s="501"/>
      <c r="R404" s="501"/>
      <c r="S404" s="501"/>
      <c r="T404" s="504"/>
      <c r="U404" s="504"/>
      <c r="V404" s="501"/>
      <c r="W404" s="501"/>
      <c r="X404" s="501"/>
      <c r="Y404" s="501"/>
      <c r="Z404" s="501"/>
      <c r="AA404" s="501"/>
      <c r="AB404" s="501"/>
      <c r="AC404" s="501"/>
      <c r="AD404" s="501"/>
      <c r="AE404" s="501"/>
      <c r="AF404" s="501"/>
      <c r="AG404" s="501"/>
      <c r="AH404" s="501"/>
      <c r="AI404" s="501"/>
      <c r="AJ404" s="501"/>
      <c r="AK404" s="501"/>
      <c r="AL404" s="501"/>
      <c r="AM404" s="501"/>
      <c r="AN404" s="501"/>
      <c r="AO404" s="501"/>
      <c r="AP404" s="501"/>
      <c r="AQ404" s="501"/>
      <c r="AR404" s="501"/>
      <c r="AS404" s="501"/>
      <c r="AT404" s="501"/>
      <c r="AU404" s="501"/>
      <c r="AV404" s="501"/>
      <c r="AW404" s="501"/>
      <c r="AX404" s="501"/>
      <c r="AY404" s="501"/>
      <c r="AZ404" s="501"/>
      <c r="BA404" s="501"/>
      <c r="BB404" s="501"/>
      <c r="BC404" s="501"/>
      <c r="BD404" s="501"/>
      <c r="BE404" s="501"/>
      <c r="BF404" s="501"/>
      <c r="BG404" s="501"/>
      <c r="BH404" s="501"/>
      <c r="BI404" s="501"/>
      <c r="BJ404" s="501"/>
      <c r="BK404" s="501"/>
      <c r="BL404" s="501"/>
      <c r="BM404" s="501"/>
      <c r="BN404" s="501"/>
      <c r="BO404" s="501"/>
      <c r="BP404" s="501"/>
      <c r="BQ404" s="501"/>
      <c r="BR404" s="501"/>
      <c r="BS404" s="501"/>
      <c r="BT404" s="501"/>
      <c r="BU404" s="501"/>
      <c r="BV404" s="501"/>
      <c r="BW404" s="501"/>
      <c r="BX404" s="501"/>
      <c r="BY404" s="501"/>
      <c r="BZ404" s="501"/>
      <c r="CA404" s="501"/>
      <c r="CB404" s="501"/>
      <c r="CC404" s="501"/>
      <c r="CD404" s="501"/>
      <c r="CE404" s="501"/>
      <c r="CF404" s="501"/>
      <c r="CG404" s="501"/>
      <c r="CH404" s="501"/>
      <c r="CI404" s="501"/>
      <c r="CJ404" s="501"/>
      <c r="CK404" s="501"/>
      <c r="CL404" s="501"/>
      <c r="CM404" s="501"/>
      <c r="CN404" s="501"/>
      <c r="CO404" s="501"/>
      <c r="CP404" s="501"/>
      <c r="CQ404" s="501"/>
      <c r="CR404" s="501"/>
      <c r="CS404" s="501"/>
      <c r="CT404" s="501"/>
      <c r="CU404" s="501"/>
      <c r="CV404" s="501"/>
      <c r="CW404" s="501"/>
      <c r="CX404" s="501"/>
      <c r="CY404" s="501"/>
      <c r="CZ404" s="501"/>
      <c r="DA404" s="501"/>
      <c r="DB404" s="501"/>
      <c r="DC404" s="501"/>
      <c r="DD404" s="501"/>
      <c r="DE404" s="501"/>
      <c r="DF404" s="501"/>
      <c r="DG404" s="501"/>
      <c r="DH404" s="501"/>
      <c r="DI404" s="501"/>
      <c r="DJ404" s="501"/>
      <c r="DK404" s="501"/>
      <c r="DL404" s="501"/>
      <c r="DM404" s="501"/>
      <c r="DN404" s="501"/>
      <c r="DO404" s="501"/>
      <c r="DP404" s="501"/>
      <c r="DQ404" s="501"/>
      <c r="DR404" s="501"/>
      <c r="DS404" s="501"/>
      <c r="DT404" s="501"/>
      <c r="DU404" s="501"/>
      <c r="DV404" s="501"/>
      <c r="DW404" s="501"/>
      <c r="DX404" s="501"/>
      <c r="DY404" s="501"/>
      <c r="DZ404" s="501"/>
      <c r="EA404" s="501"/>
      <c r="EB404" s="501"/>
      <c r="EC404" s="501"/>
      <c r="ED404" s="501"/>
      <c r="EE404" s="501"/>
      <c r="EF404" s="501"/>
      <c r="EG404" s="501"/>
      <c r="EH404" s="501"/>
      <c r="EI404" s="501"/>
      <c r="EJ404" s="501"/>
      <c r="EK404" s="501"/>
      <c r="EL404" s="501"/>
      <c r="EM404" s="501"/>
      <c r="EN404" s="501"/>
      <c r="EO404" s="501"/>
      <c r="EP404" s="501"/>
      <c r="EQ404" s="501"/>
      <c r="ER404" s="501"/>
      <c r="ES404" s="501"/>
      <c r="ET404" s="501"/>
      <c r="EU404" s="501"/>
      <c r="EV404" s="501"/>
      <c r="EW404" s="501"/>
      <c r="EX404" s="501"/>
      <c r="EY404" s="501"/>
      <c r="EZ404" s="501"/>
      <c r="FA404" s="501"/>
      <c r="FB404" s="501"/>
      <c r="FC404" s="501"/>
      <c r="FD404" s="501"/>
      <c r="FE404" s="501"/>
      <c r="FF404" s="501"/>
      <c r="FG404" s="501"/>
      <c r="FH404" s="501"/>
      <c r="FI404" s="501"/>
    </row>
    <row r="405" spans="1:165" ht="25.9" customHeight="1" x14ac:dyDescent="0.35">
      <c r="A405" s="501"/>
      <c r="B405" s="501"/>
      <c r="C405" s="279"/>
      <c r="D405" s="543"/>
      <c r="E405" s="503"/>
      <c r="F405" s="501"/>
      <c r="G405" s="501"/>
      <c r="H405" s="501"/>
      <c r="I405" s="503"/>
      <c r="J405" s="503"/>
      <c r="K405" s="503"/>
      <c r="L405" s="503"/>
      <c r="M405" s="503"/>
      <c r="N405" s="503"/>
      <c r="O405" s="501"/>
      <c r="P405" s="501"/>
      <c r="Q405" s="501"/>
      <c r="R405" s="501"/>
      <c r="S405" s="501"/>
      <c r="T405" s="504"/>
      <c r="U405" s="504"/>
      <c r="V405" s="501"/>
      <c r="W405" s="501"/>
      <c r="X405" s="501"/>
      <c r="Y405" s="501"/>
      <c r="Z405" s="501"/>
      <c r="AA405" s="501"/>
      <c r="AB405" s="501"/>
      <c r="AC405" s="501"/>
      <c r="AD405" s="501"/>
      <c r="AE405" s="501"/>
      <c r="AF405" s="501"/>
      <c r="AG405" s="501"/>
      <c r="AH405" s="501"/>
      <c r="AI405" s="501"/>
      <c r="AJ405" s="501"/>
      <c r="AK405" s="501"/>
      <c r="AL405" s="501"/>
      <c r="AM405" s="501"/>
      <c r="AN405" s="501"/>
      <c r="AO405" s="501"/>
      <c r="AP405" s="501"/>
      <c r="AQ405" s="501"/>
      <c r="AR405" s="501"/>
      <c r="AS405" s="501"/>
      <c r="AT405" s="501"/>
      <c r="AU405" s="501"/>
      <c r="AV405" s="501"/>
      <c r="AW405" s="501"/>
      <c r="AX405" s="501"/>
      <c r="AY405" s="501"/>
      <c r="AZ405" s="501"/>
      <c r="BA405" s="501"/>
      <c r="BB405" s="501"/>
      <c r="BC405" s="501"/>
      <c r="BD405" s="501"/>
      <c r="BE405" s="501"/>
      <c r="BF405" s="501"/>
      <c r="BG405" s="501"/>
      <c r="BH405" s="501"/>
      <c r="BI405" s="501"/>
      <c r="BJ405" s="501"/>
      <c r="BK405" s="501"/>
      <c r="BL405" s="501"/>
      <c r="BM405" s="501"/>
      <c r="BN405" s="501"/>
      <c r="BO405" s="501"/>
      <c r="BP405" s="501"/>
      <c r="BQ405" s="501"/>
      <c r="BR405" s="501"/>
      <c r="BS405" s="501"/>
      <c r="BT405" s="501"/>
      <c r="BU405" s="501"/>
      <c r="BV405" s="501"/>
      <c r="BW405" s="501"/>
      <c r="BX405" s="501"/>
      <c r="BY405" s="501"/>
      <c r="BZ405" s="501"/>
      <c r="CA405" s="501"/>
      <c r="CB405" s="501"/>
      <c r="CC405" s="501"/>
      <c r="CD405" s="501"/>
      <c r="CE405" s="501"/>
      <c r="CF405" s="501"/>
      <c r="CG405" s="501"/>
      <c r="CH405" s="501"/>
      <c r="CI405" s="501"/>
      <c r="CJ405" s="501"/>
      <c r="CK405" s="501"/>
      <c r="CL405" s="501"/>
      <c r="CM405" s="501"/>
      <c r="CN405" s="501"/>
      <c r="CO405" s="501"/>
      <c r="CP405" s="501"/>
      <c r="CQ405" s="501"/>
      <c r="CR405" s="501"/>
      <c r="CS405" s="501"/>
      <c r="CT405" s="501"/>
      <c r="CU405" s="501"/>
      <c r="CV405" s="501"/>
      <c r="CW405" s="501"/>
      <c r="CX405" s="501"/>
      <c r="CY405" s="501"/>
      <c r="CZ405" s="501"/>
      <c r="DA405" s="501"/>
      <c r="DB405" s="501"/>
      <c r="DC405" s="501"/>
      <c r="DD405" s="501"/>
      <c r="DE405" s="501"/>
      <c r="DF405" s="501"/>
      <c r="DG405" s="501"/>
      <c r="DH405" s="501"/>
      <c r="DI405" s="501"/>
      <c r="DJ405" s="501"/>
      <c r="DK405" s="501"/>
      <c r="DL405" s="501"/>
      <c r="DM405" s="501"/>
      <c r="DN405" s="501"/>
      <c r="DO405" s="501"/>
      <c r="DP405" s="501"/>
      <c r="DQ405" s="501"/>
      <c r="DR405" s="501"/>
      <c r="DS405" s="501"/>
      <c r="DT405" s="501"/>
      <c r="DU405" s="501"/>
      <c r="DV405" s="501"/>
      <c r="DW405" s="501"/>
      <c r="DX405" s="501"/>
      <c r="DY405" s="501"/>
      <c r="DZ405" s="501"/>
      <c r="EA405" s="501"/>
      <c r="EB405" s="501"/>
      <c r="EC405" s="501"/>
      <c r="ED405" s="501"/>
      <c r="EE405" s="501"/>
      <c r="EF405" s="501"/>
      <c r="EG405" s="501"/>
      <c r="EH405" s="501"/>
      <c r="EI405" s="501"/>
      <c r="EJ405" s="501"/>
      <c r="EK405" s="501"/>
      <c r="EL405" s="501"/>
      <c r="EM405" s="501"/>
      <c r="EN405" s="501"/>
      <c r="EO405" s="501"/>
      <c r="EP405" s="501"/>
      <c r="EQ405" s="501"/>
      <c r="ER405" s="501"/>
      <c r="ES405" s="501"/>
      <c r="ET405" s="501"/>
      <c r="EU405" s="501"/>
      <c r="EV405" s="501"/>
      <c r="EW405" s="501"/>
      <c r="EX405" s="501"/>
      <c r="EY405" s="501"/>
      <c r="EZ405" s="501"/>
      <c r="FA405" s="501"/>
      <c r="FB405" s="501"/>
      <c r="FC405" s="501"/>
      <c r="FD405" s="501"/>
      <c r="FE405" s="501"/>
      <c r="FF405" s="501"/>
      <c r="FG405" s="501"/>
      <c r="FH405" s="501"/>
      <c r="FI405" s="501"/>
    </row>
    <row r="406" spans="1:165" ht="25.9" customHeight="1" x14ac:dyDescent="0.35">
      <c r="A406" s="501"/>
      <c r="B406" s="501"/>
      <c r="C406" s="279"/>
      <c r="D406" s="543"/>
      <c r="E406" s="503"/>
      <c r="F406" s="501"/>
      <c r="G406" s="501"/>
      <c r="H406" s="501"/>
      <c r="I406" s="503"/>
      <c r="J406" s="503"/>
      <c r="K406" s="503"/>
      <c r="L406" s="503"/>
      <c r="M406" s="503"/>
      <c r="N406" s="503"/>
      <c r="O406" s="501"/>
      <c r="P406" s="501"/>
      <c r="Q406" s="501"/>
      <c r="R406" s="501"/>
      <c r="S406" s="501"/>
      <c r="T406" s="504"/>
      <c r="U406" s="504"/>
      <c r="V406" s="501"/>
      <c r="W406" s="501"/>
      <c r="X406" s="501"/>
      <c r="Y406" s="501"/>
      <c r="Z406" s="501"/>
      <c r="AA406" s="501"/>
      <c r="AB406" s="501"/>
      <c r="AC406" s="501"/>
      <c r="AD406" s="501"/>
      <c r="AE406" s="501"/>
      <c r="AF406" s="501"/>
      <c r="AG406" s="501"/>
      <c r="AH406" s="501"/>
      <c r="AI406" s="501"/>
      <c r="AJ406" s="501"/>
      <c r="AK406" s="501"/>
      <c r="AL406" s="501"/>
      <c r="AM406" s="501"/>
      <c r="AN406" s="501"/>
      <c r="AO406" s="501"/>
      <c r="AP406" s="501"/>
      <c r="AQ406" s="501"/>
      <c r="AR406" s="501"/>
      <c r="AS406" s="501"/>
      <c r="AT406" s="501"/>
      <c r="AU406" s="501"/>
      <c r="AV406" s="501"/>
      <c r="AW406" s="501"/>
      <c r="AX406" s="501"/>
      <c r="AY406" s="501"/>
      <c r="AZ406" s="501"/>
      <c r="BA406" s="501"/>
      <c r="BB406" s="501"/>
      <c r="BC406" s="501"/>
      <c r="BD406" s="501"/>
      <c r="BE406" s="501"/>
      <c r="BF406" s="501"/>
      <c r="BG406" s="501"/>
      <c r="BH406" s="501"/>
      <c r="BI406" s="501"/>
      <c r="BJ406" s="501"/>
      <c r="BK406" s="501"/>
      <c r="BL406" s="501"/>
      <c r="BM406" s="501"/>
      <c r="BN406" s="501"/>
      <c r="BO406" s="501"/>
      <c r="BP406" s="501"/>
      <c r="BQ406" s="501"/>
      <c r="BR406" s="501"/>
      <c r="BS406" s="501"/>
      <c r="BT406" s="501"/>
      <c r="BU406" s="501"/>
      <c r="BV406" s="501"/>
      <c r="BW406" s="501"/>
      <c r="BX406" s="501"/>
      <c r="BY406" s="501"/>
      <c r="BZ406" s="501"/>
      <c r="CA406" s="501"/>
      <c r="CB406" s="501"/>
      <c r="CC406" s="501"/>
      <c r="CD406" s="501"/>
      <c r="CE406" s="501"/>
      <c r="CF406" s="501"/>
      <c r="CG406" s="501"/>
      <c r="CH406" s="501"/>
      <c r="CI406" s="501"/>
      <c r="CJ406" s="501"/>
      <c r="CK406" s="501"/>
      <c r="CL406" s="501"/>
      <c r="CM406" s="501"/>
      <c r="CN406" s="501"/>
      <c r="CO406" s="501"/>
      <c r="CP406" s="501"/>
      <c r="CQ406" s="501"/>
      <c r="CR406" s="501"/>
      <c r="CS406" s="501"/>
      <c r="CT406" s="501"/>
      <c r="CU406" s="501"/>
      <c r="CV406" s="501"/>
      <c r="CW406" s="501"/>
      <c r="CX406" s="501"/>
      <c r="CY406" s="501"/>
      <c r="CZ406" s="501"/>
      <c r="DA406" s="501"/>
      <c r="DB406" s="501"/>
      <c r="DC406" s="501"/>
      <c r="DD406" s="501"/>
      <c r="DE406" s="501"/>
      <c r="DF406" s="501"/>
      <c r="DG406" s="501"/>
      <c r="DH406" s="501"/>
      <c r="DI406" s="501"/>
      <c r="DJ406" s="501"/>
      <c r="DK406" s="501"/>
      <c r="DL406" s="501"/>
      <c r="DM406" s="501"/>
      <c r="DN406" s="501"/>
      <c r="DO406" s="501"/>
      <c r="DP406" s="501"/>
      <c r="DQ406" s="501"/>
      <c r="DR406" s="501"/>
      <c r="DS406" s="501"/>
      <c r="DT406" s="501"/>
      <c r="DU406" s="501"/>
      <c r="DV406" s="501"/>
      <c r="DW406" s="501"/>
      <c r="DX406" s="501"/>
      <c r="DY406" s="501"/>
      <c r="DZ406" s="501"/>
      <c r="EA406" s="501"/>
      <c r="EB406" s="501"/>
      <c r="EC406" s="501"/>
      <c r="ED406" s="501"/>
      <c r="EE406" s="501"/>
      <c r="EF406" s="501"/>
      <c r="EG406" s="501"/>
      <c r="EH406" s="501"/>
      <c r="EI406" s="501"/>
      <c r="EJ406" s="501"/>
      <c r="EK406" s="501"/>
      <c r="EL406" s="501"/>
      <c r="EM406" s="501"/>
      <c r="EN406" s="501"/>
      <c r="EO406" s="501"/>
      <c r="EP406" s="501"/>
      <c r="EQ406" s="501"/>
      <c r="ER406" s="501"/>
      <c r="ES406" s="501"/>
      <c r="ET406" s="501"/>
      <c r="EU406" s="501"/>
      <c r="EV406" s="501"/>
      <c r="EW406" s="501"/>
      <c r="EX406" s="501"/>
      <c r="EY406" s="501"/>
      <c r="EZ406" s="501"/>
      <c r="FA406" s="501"/>
      <c r="FB406" s="501"/>
      <c r="FC406" s="501"/>
      <c r="FD406" s="501"/>
      <c r="FE406" s="501"/>
      <c r="FF406" s="501"/>
      <c r="FG406" s="501"/>
      <c r="FH406" s="501"/>
      <c r="FI406" s="501"/>
    </row>
    <row r="407" spans="1:165" ht="25.9" customHeight="1" x14ac:dyDescent="0.35">
      <c r="A407" s="501"/>
      <c r="B407" s="501"/>
      <c r="C407" s="279"/>
      <c r="D407" s="543"/>
      <c r="E407" s="503"/>
      <c r="F407" s="501"/>
      <c r="G407" s="501"/>
      <c r="H407" s="501"/>
      <c r="I407" s="503"/>
      <c r="J407" s="503"/>
      <c r="K407" s="503"/>
      <c r="L407" s="503"/>
      <c r="M407" s="503"/>
      <c r="N407" s="503"/>
      <c r="O407" s="501"/>
      <c r="P407" s="501"/>
      <c r="Q407" s="501"/>
      <c r="R407" s="501"/>
      <c r="S407" s="501"/>
      <c r="T407" s="504"/>
      <c r="U407" s="504"/>
      <c r="V407" s="501"/>
      <c r="W407" s="501"/>
      <c r="X407" s="501"/>
      <c r="Y407" s="501"/>
      <c r="Z407" s="501"/>
      <c r="AA407" s="501"/>
      <c r="AB407" s="501"/>
      <c r="AC407" s="501"/>
      <c r="AD407" s="501"/>
      <c r="AE407" s="501"/>
      <c r="AF407" s="501"/>
      <c r="AG407" s="501"/>
      <c r="AH407" s="501"/>
      <c r="AI407" s="501"/>
      <c r="AJ407" s="501"/>
      <c r="AK407" s="501"/>
      <c r="AL407" s="501"/>
      <c r="AM407" s="501"/>
      <c r="AN407" s="501"/>
      <c r="AO407" s="501"/>
      <c r="AP407" s="501"/>
      <c r="AQ407" s="501"/>
      <c r="AR407" s="501"/>
      <c r="AS407" s="501"/>
      <c r="AT407" s="501"/>
      <c r="AU407" s="501"/>
      <c r="AV407" s="501"/>
      <c r="AW407" s="501"/>
      <c r="AX407" s="501"/>
      <c r="AY407" s="501"/>
      <c r="AZ407" s="501"/>
      <c r="BA407" s="501"/>
      <c r="BB407" s="501"/>
      <c r="BC407" s="501"/>
      <c r="BD407" s="501"/>
      <c r="BE407" s="501"/>
      <c r="BF407" s="501"/>
      <c r="BG407" s="501"/>
      <c r="BH407" s="501"/>
      <c r="BI407" s="501"/>
      <c r="BJ407" s="501"/>
      <c r="BK407" s="501"/>
      <c r="BL407" s="501"/>
      <c r="BM407" s="501"/>
      <c r="BN407" s="501"/>
      <c r="BO407" s="501"/>
      <c r="BP407" s="501"/>
      <c r="BQ407" s="501"/>
      <c r="BR407" s="501"/>
      <c r="BS407" s="501"/>
      <c r="BT407" s="501"/>
      <c r="BU407" s="501"/>
      <c r="BV407" s="501"/>
      <c r="BW407" s="501"/>
      <c r="BX407" s="501"/>
      <c r="BY407" s="501"/>
      <c r="BZ407" s="501"/>
      <c r="CA407" s="501"/>
      <c r="CB407" s="501"/>
      <c r="CC407" s="501"/>
      <c r="CD407" s="501"/>
      <c r="CE407" s="501"/>
      <c r="CF407" s="501"/>
      <c r="CG407" s="501"/>
      <c r="CH407" s="501"/>
      <c r="CI407" s="501"/>
      <c r="CJ407" s="501"/>
      <c r="CK407" s="501"/>
      <c r="CL407" s="501"/>
      <c r="CM407" s="501"/>
      <c r="CN407" s="501"/>
      <c r="CO407" s="501"/>
      <c r="CP407" s="501"/>
      <c r="CQ407" s="501"/>
      <c r="CR407" s="501"/>
      <c r="CS407" s="501"/>
      <c r="CT407" s="501"/>
      <c r="CU407" s="501"/>
      <c r="CV407" s="501"/>
      <c r="CW407" s="501"/>
      <c r="CX407" s="501"/>
      <c r="CY407" s="501"/>
      <c r="CZ407" s="501"/>
      <c r="DA407" s="501"/>
      <c r="DB407" s="501"/>
      <c r="DC407" s="501"/>
      <c r="DD407" s="501"/>
      <c r="DE407" s="501"/>
      <c r="DF407" s="501"/>
      <c r="DG407" s="501"/>
      <c r="DH407" s="501"/>
      <c r="DI407" s="501"/>
      <c r="DJ407" s="501"/>
      <c r="DK407" s="501"/>
      <c r="DL407" s="501"/>
      <c r="DM407" s="501"/>
      <c r="DN407" s="501"/>
      <c r="DO407" s="501"/>
      <c r="DP407" s="501"/>
      <c r="DQ407" s="501"/>
      <c r="DR407" s="501"/>
      <c r="DS407" s="501"/>
      <c r="DT407" s="501"/>
      <c r="DU407" s="501"/>
      <c r="DV407" s="501"/>
      <c r="DW407" s="501"/>
      <c r="DX407" s="501"/>
      <c r="DY407" s="501"/>
      <c r="DZ407" s="501"/>
      <c r="EA407" s="501"/>
      <c r="EB407" s="501"/>
      <c r="EC407" s="501"/>
      <c r="ED407" s="501"/>
      <c r="EE407" s="501"/>
      <c r="EF407" s="501"/>
      <c r="EG407" s="501"/>
      <c r="EH407" s="501"/>
      <c r="EI407" s="501"/>
      <c r="EJ407" s="501"/>
      <c r="EK407" s="501"/>
      <c r="EL407" s="501"/>
      <c r="EM407" s="501"/>
      <c r="EN407" s="501"/>
      <c r="EO407" s="501"/>
      <c r="EP407" s="501"/>
      <c r="EQ407" s="501"/>
      <c r="ER407" s="501"/>
      <c r="ES407" s="501"/>
      <c r="ET407" s="501"/>
      <c r="EU407" s="501"/>
      <c r="EV407" s="501"/>
      <c r="EW407" s="501"/>
      <c r="EX407" s="501"/>
      <c r="EY407" s="501"/>
      <c r="EZ407" s="501"/>
      <c r="FA407" s="501"/>
      <c r="FB407" s="501"/>
      <c r="FC407" s="501"/>
      <c r="FD407" s="501"/>
      <c r="FE407" s="501"/>
      <c r="FF407" s="501"/>
      <c r="FG407" s="501"/>
      <c r="FH407" s="501"/>
      <c r="FI407" s="501"/>
    </row>
    <row r="408" spans="1:165" ht="25.9" customHeight="1" x14ac:dyDescent="0.35">
      <c r="A408" s="501"/>
      <c r="B408" s="501"/>
      <c r="C408" s="279"/>
      <c r="D408" s="543"/>
      <c r="E408" s="503"/>
      <c r="F408" s="501"/>
      <c r="G408" s="501"/>
      <c r="H408" s="501"/>
      <c r="I408" s="503"/>
      <c r="J408" s="503"/>
      <c r="K408" s="503"/>
      <c r="L408" s="503"/>
      <c r="M408" s="503"/>
      <c r="N408" s="503"/>
      <c r="O408" s="501"/>
      <c r="P408" s="501"/>
      <c r="Q408" s="501"/>
      <c r="R408" s="501"/>
      <c r="S408" s="501"/>
      <c r="T408" s="504"/>
      <c r="U408" s="504"/>
      <c r="V408" s="501"/>
      <c r="W408" s="501"/>
      <c r="X408" s="501"/>
      <c r="Y408" s="501"/>
      <c r="Z408" s="501"/>
      <c r="AA408" s="501"/>
      <c r="AB408" s="501"/>
      <c r="AC408" s="501"/>
      <c r="AD408" s="501"/>
      <c r="AE408" s="501"/>
      <c r="AF408" s="501"/>
      <c r="AG408" s="501"/>
      <c r="AH408" s="501"/>
      <c r="AI408" s="501"/>
      <c r="AJ408" s="501"/>
      <c r="AK408" s="501"/>
      <c r="AL408" s="501"/>
      <c r="AM408" s="501"/>
      <c r="AN408" s="501"/>
      <c r="AO408" s="501"/>
      <c r="AP408" s="501"/>
      <c r="AQ408" s="501"/>
      <c r="AR408" s="501"/>
      <c r="AS408" s="501"/>
      <c r="AT408" s="501"/>
      <c r="AU408" s="501"/>
      <c r="AV408" s="501"/>
      <c r="AW408" s="501"/>
      <c r="AX408" s="501"/>
      <c r="AY408" s="501"/>
      <c r="AZ408" s="501"/>
      <c r="BA408" s="501"/>
      <c r="BB408" s="501"/>
      <c r="BC408" s="501"/>
      <c r="BD408" s="501"/>
      <c r="BE408" s="501"/>
      <c r="BF408" s="501"/>
      <c r="BG408" s="501"/>
      <c r="BH408" s="501"/>
      <c r="BI408" s="501"/>
      <c r="BJ408" s="501"/>
      <c r="BK408" s="501"/>
      <c r="BL408" s="501"/>
      <c r="BM408" s="501"/>
      <c r="BN408" s="501"/>
      <c r="BO408" s="501"/>
      <c r="BP408" s="501"/>
      <c r="BQ408" s="501"/>
      <c r="BR408" s="501"/>
      <c r="BS408" s="501"/>
      <c r="BT408" s="501"/>
      <c r="BU408" s="501"/>
      <c r="BV408" s="501"/>
      <c r="BW408" s="501"/>
      <c r="BX408" s="501"/>
      <c r="BY408" s="501"/>
      <c r="BZ408" s="501"/>
      <c r="CA408" s="501"/>
      <c r="CB408" s="501"/>
      <c r="CC408" s="501"/>
      <c r="CD408" s="501"/>
      <c r="CE408" s="501"/>
      <c r="CF408" s="501"/>
      <c r="CG408" s="501"/>
      <c r="CH408" s="501"/>
      <c r="CI408" s="501"/>
      <c r="CJ408" s="501"/>
      <c r="CK408" s="501"/>
      <c r="CL408" s="501"/>
      <c r="CM408" s="501"/>
      <c r="CN408" s="501"/>
      <c r="CO408" s="501"/>
      <c r="CP408" s="501"/>
      <c r="CQ408" s="501"/>
      <c r="CR408" s="501"/>
      <c r="CS408" s="501"/>
      <c r="CT408" s="501"/>
      <c r="CU408" s="501"/>
      <c r="CV408" s="501"/>
      <c r="CW408" s="501"/>
      <c r="CX408" s="501"/>
      <c r="CY408" s="501"/>
      <c r="CZ408" s="501"/>
      <c r="DA408" s="501"/>
      <c r="DB408" s="501"/>
      <c r="DC408" s="501"/>
      <c r="DD408" s="501"/>
      <c r="DE408" s="501"/>
      <c r="DF408" s="501"/>
      <c r="DG408" s="501"/>
      <c r="DH408" s="501"/>
      <c r="DI408" s="501"/>
      <c r="DJ408" s="501"/>
      <c r="DK408" s="501"/>
      <c r="DL408" s="501"/>
      <c r="DM408" s="501"/>
      <c r="DN408" s="501"/>
      <c r="DO408" s="501"/>
      <c r="DP408" s="501"/>
      <c r="DQ408" s="501"/>
      <c r="DR408" s="501"/>
      <c r="DS408" s="501"/>
      <c r="DT408" s="501"/>
      <c r="DU408" s="501"/>
      <c r="DV408" s="501"/>
      <c r="DW408" s="501"/>
      <c r="DX408" s="501"/>
      <c r="DY408" s="501"/>
      <c r="DZ408" s="501"/>
      <c r="EA408" s="501"/>
      <c r="EB408" s="501"/>
      <c r="EC408" s="501"/>
      <c r="ED408" s="501"/>
      <c r="EE408" s="501"/>
      <c r="EF408" s="501"/>
      <c r="EG408" s="501"/>
      <c r="EH408" s="501"/>
      <c r="EI408" s="501"/>
      <c r="EJ408" s="501"/>
      <c r="EK408" s="501"/>
      <c r="EL408" s="501"/>
      <c r="EM408" s="501"/>
      <c r="EN408" s="501"/>
      <c r="EO408" s="501"/>
      <c r="EP408" s="501"/>
      <c r="EQ408" s="501"/>
      <c r="ER408" s="501"/>
      <c r="ES408" s="501"/>
      <c r="ET408" s="501"/>
      <c r="EU408" s="501"/>
      <c r="EV408" s="501"/>
      <c r="EW408" s="501"/>
      <c r="EX408" s="501"/>
      <c r="EY408" s="501"/>
      <c r="EZ408" s="501"/>
      <c r="FA408" s="501"/>
      <c r="FB408" s="501"/>
      <c r="FC408" s="501"/>
      <c r="FD408" s="501"/>
      <c r="FE408" s="501"/>
      <c r="FF408" s="501"/>
      <c r="FG408" s="501"/>
      <c r="FH408" s="501"/>
      <c r="FI408" s="501"/>
    </row>
    <row r="409" spans="1:165" ht="25.9" customHeight="1" x14ac:dyDescent="0.35">
      <c r="A409" s="501"/>
      <c r="B409" s="501"/>
      <c r="C409" s="279"/>
      <c r="D409" s="543"/>
      <c r="E409" s="503"/>
      <c r="F409" s="501"/>
      <c r="G409" s="501"/>
      <c r="H409" s="501"/>
      <c r="I409" s="503"/>
      <c r="J409" s="503"/>
      <c r="K409" s="503"/>
      <c r="L409" s="503"/>
      <c r="M409" s="503"/>
      <c r="N409" s="503"/>
      <c r="O409" s="501"/>
      <c r="P409" s="501"/>
      <c r="Q409" s="501"/>
      <c r="R409" s="501"/>
      <c r="S409" s="501"/>
      <c r="T409" s="504"/>
      <c r="U409" s="504"/>
      <c r="V409" s="501"/>
      <c r="W409" s="501"/>
      <c r="X409" s="501"/>
      <c r="Y409" s="501"/>
      <c r="Z409" s="501"/>
      <c r="AA409" s="501"/>
      <c r="AB409" s="501"/>
      <c r="AC409" s="501"/>
      <c r="AD409" s="501"/>
      <c r="AE409" s="501"/>
      <c r="AF409" s="501"/>
      <c r="AG409" s="501"/>
      <c r="AH409" s="501"/>
      <c r="AI409" s="501"/>
      <c r="AJ409" s="501"/>
      <c r="AK409" s="501"/>
      <c r="AL409" s="501"/>
      <c r="AM409" s="501"/>
      <c r="AN409" s="501"/>
      <c r="AO409" s="501"/>
      <c r="AP409" s="501"/>
      <c r="AQ409" s="501"/>
      <c r="AR409" s="501"/>
      <c r="AS409" s="501"/>
      <c r="AT409" s="501"/>
      <c r="AU409" s="501"/>
      <c r="AV409" s="501"/>
      <c r="AW409" s="501"/>
      <c r="AX409" s="501"/>
      <c r="AY409" s="501"/>
      <c r="AZ409" s="501"/>
      <c r="BA409" s="501"/>
      <c r="BB409" s="501"/>
      <c r="BC409" s="501"/>
      <c r="BD409" s="501"/>
      <c r="BE409" s="501"/>
      <c r="BF409" s="501"/>
      <c r="BG409" s="501"/>
      <c r="BH409" s="501"/>
      <c r="BI409" s="501"/>
      <c r="BJ409" s="501"/>
      <c r="BK409" s="501"/>
      <c r="BL409" s="501"/>
      <c r="BM409" s="501"/>
      <c r="BN409" s="501"/>
      <c r="BO409" s="501"/>
      <c r="BP409" s="501"/>
      <c r="BQ409" s="501"/>
      <c r="BR409" s="501"/>
      <c r="BS409" s="501"/>
      <c r="BT409" s="501"/>
      <c r="BU409" s="501"/>
      <c r="BV409" s="501"/>
      <c r="BW409" s="501"/>
      <c r="BX409" s="501"/>
      <c r="BY409" s="501"/>
      <c r="BZ409" s="501"/>
      <c r="CA409" s="501"/>
      <c r="CB409" s="501"/>
      <c r="CC409" s="501"/>
      <c r="CD409" s="501"/>
      <c r="CE409" s="501"/>
      <c r="CF409" s="501"/>
      <c r="CG409" s="501"/>
      <c r="CH409" s="501"/>
      <c r="CI409" s="501"/>
      <c r="CJ409" s="501"/>
      <c r="CK409" s="501"/>
      <c r="CL409" s="501"/>
      <c r="CM409" s="501"/>
      <c r="CN409" s="501"/>
      <c r="CO409" s="501"/>
      <c r="CP409" s="501"/>
      <c r="CQ409" s="501"/>
      <c r="CR409" s="501"/>
      <c r="CS409" s="501"/>
      <c r="CT409" s="501"/>
      <c r="CU409" s="501"/>
      <c r="CV409" s="501"/>
      <c r="CW409" s="501"/>
      <c r="CX409" s="501"/>
      <c r="CY409" s="501"/>
      <c r="CZ409" s="501"/>
      <c r="DA409" s="501"/>
      <c r="DB409" s="501"/>
      <c r="DC409" s="501"/>
      <c r="DD409" s="501"/>
      <c r="DE409" s="501"/>
      <c r="DF409" s="501"/>
      <c r="DG409" s="501"/>
      <c r="DH409" s="501"/>
      <c r="DI409" s="501"/>
      <c r="DJ409" s="501"/>
      <c r="DK409" s="501"/>
      <c r="DL409" s="501"/>
      <c r="DM409" s="501"/>
      <c r="DN409" s="501"/>
      <c r="DO409" s="501"/>
      <c r="DP409" s="501"/>
      <c r="DQ409" s="501"/>
      <c r="DR409" s="501"/>
      <c r="DS409" s="501"/>
      <c r="DT409" s="501"/>
      <c r="DU409" s="501"/>
      <c r="DV409" s="501"/>
      <c r="DW409" s="501"/>
      <c r="DX409" s="501"/>
      <c r="DY409" s="501"/>
      <c r="DZ409" s="501"/>
      <c r="EA409" s="501"/>
      <c r="EB409" s="501"/>
      <c r="EC409" s="501"/>
      <c r="ED409" s="501"/>
      <c r="EE409" s="501"/>
      <c r="EF409" s="501"/>
      <c r="EG409" s="501"/>
      <c r="EH409" s="501"/>
      <c r="EI409" s="501"/>
      <c r="EJ409" s="501"/>
      <c r="EK409" s="501"/>
      <c r="EL409" s="501"/>
      <c r="EM409" s="501"/>
      <c r="EN409" s="501"/>
      <c r="EO409" s="501"/>
      <c r="EP409" s="501"/>
      <c r="EQ409" s="501"/>
      <c r="ER409" s="501"/>
      <c r="ES409" s="501"/>
      <c r="ET409" s="501"/>
      <c r="EU409" s="501"/>
      <c r="EV409" s="501"/>
      <c r="EW409" s="501"/>
      <c r="EX409" s="501"/>
      <c r="EY409" s="501"/>
      <c r="EZ409" s="501"/>
      <c r="FA409" s="501"/>
      <c r="FB409" s="501"/>
      <c r="FC409" s="501"/>
      <c r="FD409" s="501"/>
      <c r="FE409" s="501"/>
      <c r="FF409" s="501"/>
      <c r="FG409" s="501"/>
      <c r="FH409" s="501"/>
      <c r="FI409" s="501"/>
    </row>
    <row r="410" spans="1:165" ht="25.9" customHeight="1" x14ac:dyDescent="0.35">
      <c r="A410" s="501"/>
      <c r="B410" s="501"/>
      <c r="C410" s="279"/>
      <c r="D410" s="543"/>
      <c r="E410" s="503"/>
      <c r="F410" s="501"/>
      <c r="G410" s="501"/>
      <c r="H410" s="501"/>
      <c r="I410" s="503"/>
      <c r="J410" s="503"/>
      <c r="K410" s="503"/>
      <c r="L410" s="503"/>
      <c r="M410" s="503"/>
      <c r="N410" s="503"/>
      <c r="O410" s="501"/>
      <c r="P410" s="501"/>
      <c r="Q410" s="501"/>
      <c r="R410" s="501"/>
      <c r="S410" s="501"/>
      <c r="T410" s="504"/>
      <c r="U410" s="504"/>
      <c r="V410" s="501"/>
      <c r="W410" s="501"/>
      <c r="X410" s="501"/>
      <c r="Y410" s="501"/>
      <c r="Z410" s="501"/>
      <c r="AA410" s="501"/>
      <c r="AB410" s="501"/>
      <c r="AC410" s="501"/>
      <c r="AD410" s="501"/>
      <c r="AE410" s="501"/>
      <c r="AF410" s="501"/>
      <c r="AG410" s="501"/>
      <c r="AH410" s="501"/>
      <c r="AI410" s="501"/>
      <c r="AJ410" s="501"/>
      <c r="AK410" s="501"/>
      <c r="AL410" s="501"/>
      <c r="AM410" s="501"/>
      <c r="AN410" s="501"/>
      <c r="AO410" s="501"/>
      <c r="AP410" s="501"/>
      <c r="AQ410" s="501"/>
      <c r="AR410" s="501"/>
      <c r="AS410" s="501"/>
      <c r="AT410" s="501"/>
      <c r="AU410" s="501"/>
      <c r="AV410" s="501"/>
      <c r="AW410" s="501"/>
      <c r="AX410" s="501"/>
      <c r="AY410" s="501"/>
      <c r="AZ410" s="501"/>
      <c r="BA410" s="501"/>
      <c r="BB410" s="501"/>
      <c r="BC410" s="501"/>
      <c r="BD410" s="501"/>
      <c r="BE410" s="501"/>
      <c r="BF410" s="501"/>
      <c r="BG410" s="501"/>
      <c r="BH410" s="501"/>
      <c r="BI410" s="501"/>
      <c r="BJ410" s="501"/>
      <c r="BK410" s="501"/>
      <c r="BL410" s="501"/>
      <c r="BM410" s="501"/>
      <c r="BN410" s="501"/>
      <c r="BO410" s="501"/>
      <c r="BP410" s="501"/>
      <c r="BQ410" s="501"/>
      <c r="BR410" s="501"/>
      <c r="BS410" s="501"/>
      <c r="BT410" s="501"/>
      <c r="BU410" s="501"/>
      <c r="BV410" s="501"/>
      <c r="BW410" s="501"/>
      <c r="BX410" s="501"/>
      <c r="BY410" s="501"/>
      <c r="BZ410" s="501"/>
      <c r="CA410" s="501"/>
      <c r="CB410" s="501"/>
      <c r="CC410" s="501"/>
      <c r="CD410" s="501"/>
      <c r="CE410" s="501"/>
      <c r="CF410" s="501"/>
      <c r="CG410" s="501"/>
      <c r="CH410" s="501"/>
      <c r="CI410" s="501"/>
      <c r="CJ410" s="501"/>
      <c r="CK410" s="501"/>
      <c r="CL410" s="501"/>
      <c r="CM410" s="501"/>
      <c r="CN410" s="501"/>
      <c r="CO410" s="501"/>
      <c r="CP410" s="501"/>
      <c r="CQ410" s="501"/>
      <c r="CR410" s="501"/>
      <c r="CS410" s="501"/>
      <c r="CT410" s="501"/>
      <c r="CU410" s="501"/>
      <c r="CV410" s="501"/>
      <c r="CW410" s="501"/>
      <c r="CX410" s="501"/>
      <c r="CY410" s="501"/>
      <c r="CZ410" s="501"/>
      <c r="DA410" s="501"/>
      <c r="DB410" s="501"/>
      <c r="DC410" s="501"/>
      <c r="DD410" s="501"/>
      <c r="DE410" s="501"/>
      <c r="DF410" s="501"/>
      <c r="DG410" s="501"/>
      <c r="DH410" s="501"/>
      <c r="DI410" s="501"/>
      <c r="DJ410" s="501"/>
      <c r="DK410" s="501"/>
      <c r="DL410" s="501"/>
      <c r="DM410" s="501"/>
      <c r="DN410" s="501"/>
      <c r="DO410" s="501"/>
      <c r="DP410" s="501"/>
      <c r="DQ410" s="501"/>
      <c r="DR410" s="501"/>
      <c r="DS410" s="501"/>
      <c r="DT410" s="501"/>
      <c r="DU410" s="501"/>
      <c r="DV410" s="501"/>
      <c r="DW410" s="501"/>
      <c r="DX410" s="501"/>
      <c r="DY410" s="501"/>
      <c r="DZ410" s="501"/>
      <c r="EA410" s="501"/>
      <c r="EB410" s="501"/>
      <c r="EC410" s="501"/>
      <c r="ED410" s="501"/>
      <c r="EE410" s="501"/>
      <c r="EF410" s="501"/>
      <c r="EG410" s="501"/>
      <c r="EH410" s="501"/>
      <c r="EI410" s="501"/>
      <c r="EJ410" s="501"/>
      <c r="EK410" s="501"/>
      <c r="EL410" s="501"/>
      <c r="EM410" s="501"/>
      <c r="EN410" s="501"/>
      <c r="EO410" s="501"/>
      <c r="EP410" s="501"/>
      <c r="EQ410" s="501"/>
      <c r="ER410" s="501"/>
      <c r="ES410" s="501"/>
      <c r="ET410" s="501"/>
      <c r="EU410" s="501"/>
      <c r="EV410" s="501"/>
      <c r="EW410" s="501"/>
      <c r="EX410" s="501"/>
      <c r="EY410" s="501"/>
      <c r="EZ410" s="501"/>
      <c r="FA410" s="501"/>
      <c r="FB410" s="501"/>
      <c r="FC410" s="501"/>
      <c r="FD410" s="501"/>
      <c r="FE410" s="501"/>
      <c r="FF410" s="501"/>
      <c r="FG410" s="501"/>
      <c r="FH410" s="501"/>
      <c r="FI410" s="501"/>
    </row>
    <row r="411" spans="1:165" ht="25.9" customHeight="1" x14ac:dyDescent="0.35">
      <c r="A411" s="501"/>
      <c r="B411" s="501"/>
      <c r="C411" s="279"/>
      <c r="D411" s="543"/>
      <c r="E411" s="503"/>
      <c r="F411" s="501"/>
      <c r="G411" s="501"/>
      <c r="H411" s="501"/>
      <c r="I411" s="503"/>
      <c r="J411" s="503"/>
      <c r="K411" s="503"/>
      <c r="L411" s="503"/>
      <c r="M411" s="503"/>
      <c r="N411" s="503"/>
      <c r="O411" s="501"/>
      <c r="P411" s="501"/>
      <c r="Q411" s="501"/>
      <c r="R411" s="501"/>
      <c r="S411" s="501"/>
      <c r="T411" s="504"/>
      <c r="U411" s="504"/>
      <c r="V411" s="501"/>
      <c r="W411" s="501"/>
      <c r="X411" s="501"/>
      <c r="Y411" s="501"/>
      <c r="Z411" s="501"/>
      <c r="AA411" s="501"/>
      <c r="AB411" s="501"/>
      <c r="AC411" s="501"/>
      <c r="AD411" s="501"/>
      <c r="AE411" s="501"/>
      <c r="AF411" s="501"/>
      <c r="AG411" s="501"/>
      <c r="AH411" s="501"/>
      <c r="AI411" s="501"/>
      <c r="AJ411" s="501"/>
      <c r="AK411" s="501"/>
      <c r="AL411" s="501"/>
      <c r="AM411" s="501"/>
      <c r="AN411" s="501"/>
      <c r="AO411" s="501"/>
      <c r="AP411" s="501"/>
      <c r="AQ411" s="501"/>
      <c r="AR411" s="501"/>
      <c r="AS411" s="501"/>
      <c r="AT411" s="501"/>
      <c r="AU411" s="501"/>
      <c r="AV411" s="501"/>
      <c r="AW411" s="501"/>
      <c r="AX411" s="501"/>
      <c r="AY411" s="501"/>
      <c r="AZ411" s="501"/>
      <c r="BA411" s="501"/>
      <c r="BB411" s="501"/>
      <c r="BC411" s="501"/>
      <c r="BD411" s="501"/>
      <c r="BE411" s="501"/>
      <c r="BF411" s="501"/>
      <c r="BG411" s="501"/>
      <c r="BH411" s="501"/>
      <c r="BI411" s="501"/>
      <c r="BJ411" s="501"/>
      <c r="BK411" s="501"/>
      <c r="BL411" s="501"/>
      <c r="BM411" s="501"/>
      <c r="BN411" s="501"/>
      <c r="BO411" s="501"/>
      <c r="BP411" s="501"/>
      <c r="BQ411" s="501"/>
      <c r="BR411" s="501"/>
      <c r="BS411" s="501"/>
      <c r="BT411" s="501"/>
      <c r="BU411" s="501"/>
      <c r="BV411" s="501"/>
      <c r="BW411" s="501"/>
      <c r="BX411" s="501"/>
      <c r="BY411" s="501"/>
      <c r="BZ411" s="501"/>
      <c r="CA411" s="501"/>
      <c r="CB411" s="501"/>
      <c r="CC411" s="501"/>
      <c r="CD411" s="501"/>
      <c r="CE411" s="501"/>
      <c r="CF411" s="501"/>
      <c r="CG411" s="501"/>
      <c r="CH411" s="501"/>
      <c r="CI411" s="501"/>
      <c r="CJ411" s="501"/>
      <c r="CK411" s="501"/>
      <c r="CL411" s="501"/>
      <c r="CM411" s="501"/>
      <c r="CN411" s="501"/>
      <c r="CO411" s="501"/>
      <c r="CP411" s="501"/>
      <c r="CQ411" s="501"/>
      <c r="CR411" s="501"/>
      <c r="CS411" s="501"/>
      <c r="CT411" s="501"/>
      <c r="CU411" s="501"/>
      <c r="CV411" s="501"/>
      <c r="CW411" s="501"/>
      <c r="CX411" s="501"/>
      <c r="CY411" s="501"/>
      <c r="CZ411" s="501"/>
      <c r="DA411" s="501"/>
      <c r="DB411" s="501"/>
      <c r="DC411" s="501"/>
      <c r="DD411" s="501"/>
      <c r="DE411" s="501"/>
      <c r="DF411" s="501"/>
      <c r="DG411" s="501"/>
      <c r="DH411" s="501"/>
      <c r="DI411" s="501"/>
      <c r="DJ411" s="501"/>
      <c r="DK411" s="501"/>
      <c r="DL411" s="501"/>
      <c r="DM411" s="501"/>
      <c r="DN411" s="501"/>
      <c r="DO411" s="501"/>
      <c r="DP411" s="501"/>
      <c r="DQ411" s="501"/>
      <c r="DR411" s="501"/>
      <c r="DS411" s="501"/>
      <c r="DT411" s="501"/>
      <c r="DU411" s="501"/>
      <c r="DV411" s="501"/>
      <c r="DW411" s="501"/>
      <c r="DX411" s="501"/>
      <c r="DY411" s="501"/>
      <c r="DZ411" s="501"/>
      <c r="EA411" s="501"/>
      <c r="EB411" s="501"/>
      <c r="EC411" s="501"/>
      <c r="ED411" s="501"/>
      <c r="EE411" s="501"/>
      <c r="EF411" s="501"/>
      <c r="EG411" s="501"/>
      <c r="EH411" s="501"/>
      <c r="EI411" s="501"/>
      <c r="EJ411" s="501"/>
      <c r="EK411" s="501"/>
      <c r="EL411" s="501"/>
      <c r="EM411" s="501"/>
      <c r="EN411" s="501"/>
      <c r="EO411" s="501"/>
      <c r="EP411" s="501"/>
      <c r="EQ411" s="501"/>
      <c r="ER411" s="501"/>
      <c r="ES411" s="501"/>
      <c r="ET411" s="501"/>
      <c r="EU411" s="501"/>
      <c r="EV411" s="501"/>
      <c r="EW411" s="501"/>
      <c r="EX411" s="501"/>
      <c r="EY411" s="501"/>
      <c r="EZ411" s="501"/>
      <c r="FA411" s="501"/>
      <c r="FB411" s="501"/>
      <c r="FC411" s="501"/>
      <c r="FD411" s="501"/>
      <c r="FE411" s="501"/>
      <c r="FF411" s="501"/>
      <c r="FG411" s="501"/>
      <c r="FH411" s="501"/>
      <c r="FI411" s="501"/>
    </row>
    <row r="412" spans="1:165" ht="25.9" customHeight="1" x14ac:dyDescent="0.35">
      <c r="A412" s="501"/>
      <c r="B412" s="501"/>
      <c r="C412" s="279"/>
      <c r="D412" s="543"/>
      <c r="E412" s="503"/>
      <c r="F412" s="501"/>
      <c r="G412" s="501"/>
      <c r="H412" s="501"/>
      <c r="I412" s="503"/>
      <c r="J412" s="503"/>
      <c r="K412" s="503"/>
      <c r="L412" s="503"/>
      <c r="M412" s="503"/>
      <c r="N412" s="503"/>
      <c r="O412" s="501"/>
      <c r="P412" s="501"/>
      <c r="Q412" s="501"/>
      <c r="R412" s="501"/>
      <c r="S412" s="501"/>
      <c r="T412" s="504"/>
      <c r="U412" s="504"/>
      <c r="V412" s="501"/>
      <c r="W412" s="501"/>
      <c r="X412" s="501"/>
      <c r="Y412" s="501"/>
      <c r="Z412" s="501"/>
      <c r="AA412" s="501"/>
      <c r="AB412" s="501"/>
      <c r="AC412" s="501"/>
      <c r="AD412" s="501"/>
      <c r="AE412" s="501"/>
      <c r="AF412" s="501"/>
      <c r="AG412" s="501"/>
      <c r="AH412" s="501"/>
      <c r="AI412" s="501"/>
      <c r="AJ412" s="501"/>
      <c r="AK412" s="501"/>
      <c r="AL412" s="501"/>
      <c r="AM412" s="501"/>
      <c r="AN412" s="501"/>
      <c r="AO412" s="501"/>
      <c r="AP412" s="501"/>
      <c r="AQ412" s="501"/>
      <c r="AR412" s="501"/>
      <c r="AS412" s="501"/>
      <c r="AT412" s="501"/>
      <c r="AU412" s="501"/>
      <c r="AV412" s="501"/>
      <c r="AW412" s="501"/>
      <c r="AX412" s="501"/>
      <c r="AY412" s="501"/>
      <c r="AZ412" s="501"/>
      <c r="BA412" s="501"/>
      <c r="BB412" s="501"/>
      <c r="BC412" s="501"/>
      <c r="BD412" s="501"/>
      <c r="BE412" s="501"/>
      <c r="BF412" s="501"/>
      <c r="BG412" s="501"/>
      <c r="BH412" s="501"/>
      <c r="BI412" s="501"/>
      <c r="BJ412" s="501"/>
      <c r="BK412" s="501"/>
      <c r="BL412" s="501"/>
      <c r="BM412" s="501"/>
      <c r="BN412" s="501"/>
      <c r="BO412" s="501"/>
      <c r="BP412" s="501"/>
      <c r="BQ412" s="501"/>
      <c r="BR412" s="501"/>
      <c r="BS412" s="501"/>
      <c r="BT412" s="501"/>
      <c r="BU412" s="501"/>
      <c r="BV412" s="501"/>
      <c r="BW412" s="501"/>
      <c r="BX412" s="501"/>
      <c r="BY412" s="501"/>
      <c r="BZ412" s="501"/>
      <c r="CA412" s="501"/>
      <c r="CB412" s="501"/>
      <c r="CC412" s="501"/>
      <c r="CD412" s="501"/>
      <c r="CE412" s="501"/>
      <c r="CF412" s="501"/>
      <c r="CG412" s="501"/>
      <c r="CH412" s="501"/>
      <c r="CI412" s="501"/>
      <c r="CJ412" s="501"/>
      <c r="CK412" s="501"/>
      <c r="CL412" s="501"/>
      <c r="CM412" s="501"/>
      <c r="CN412" s="501"/>
      <c r="CO412" s="501"/>
      <c r="CP412" s="501"/>
      <c r="CQ412" s="501"/>
      <c r="CR412" s="501"/>
      <c r="CS412" s="501"/>
      <c r="CT412" s="501"/>
      <c r="CU412" s="501"/>
      <c r="CV412" s="501"/>
      <c r="CW412" s="501"/>
      <c r="CX412" s="501"/>
      <c r="CY412" s="501"/>
      <c r="CZ412" s="501"/>
      <c r="DA412" s="501"/>
      <c r="DB412" s="501"/>
      <c r="DC412" s="501"/>
      <c r="DD412" s="501"/>
      <c r="DE412" s="501"/>
      <c r="DF412" s="501"/>
      <c r="DG412" s="501"/>
      <c r="DH412" s="501"/>
      <c r="DI412" s="501"/>
      <c r="DJ412" s="501"/>
      <c r="DK412" s="501"/>
      <c r="DL412" s="501"/>
      <c r="DM412" s="501"/>
      <c r="DN412" s="501"/>
      <c r="DO412" s="501"/>
      <c r="DP412" s="501"/>
      <c r="DQ412" s="501"/>
      <c r="DR412" s="501"/>
      <c r="DS412" s="501"/>
      <c r="DT412" s="501"/>
      <c r="DU412" s="501"/>
      <c r="DV412" s="501"/>
      <c r="DW412" s="501"/>
      <c r="DX412" s="501"/>
      <c r="DY412" s="501"/>
      <c r="DZ412" s="501"/>
      <c r="EA412" s="501"/>
      <c r="EB412" s="501"/>
      <c r="EC412" s="501"/>
      <c r="ED412" s="501"/>
      <c r="EE412" s="501"/>
      <c r="EF412" s="501"/>
      <c r="EG412" s="501"/>
      <c r="EH412" s="501"/>
      <c r="EI412" s="501"/>
      <c r="EJ412" s="501"/>
      <c r="EK412" s="501"/>
      <c r="EL412" s="501"/>
      <c r="EM412" s="501"/>
      <c r="EN412" s="501"/>
      <c r="EO412" s="501"/>
      <c r="EP412" s="501"/>
      <c r="EQ412" s="501"/>
      <c r="ER412" s="501"/>
      <c r="ES412" s="501"/>
      <c r="ET412" s="501"/>
      <c r="EU412" s="501"/>
      <c r="EV412" s="501"/>
      <c r="EW412" s="501"/>
      <c r="EX412" s="501"/>
      <c r="EY412" s="501"/>
      <c r="EZ412" s="501"/>
      <c r="FA412" s="501"/>
      <c r="FB412" s="501"/>
      <c r="FC412" s="501"/>
      <c r="FD412" s="501"/>
      <c r="FE412" s="501"/>
      <c r="FF412" s="501"/>
      <c r="FG412" s="501"/>
      <c r="FH412" s="501"/>
      <c r="FI412" s="501"/>
    </row>
    <row r="413" spans="1:165" ht="25.9" customHeight="1" x14ac:dyDescent="0.35">
      <c r="A413" s="501"/>
      <c r="B413" s="501"/>
      <c r="C413" s="279"/>
      <c r="D413" s="543"/>
      <c r="E413" s="503"/>
      <c r="F413" s="501"/>
      <c r="G413" s="501"/>
      <c r="H413" s="501"/>
      <c r="I413" s="503"/>
      <c r="J413" s="503"/>
      <c r="K413" s="503"/>
      <c r="L413" s="503"/>
      <c r="M413" s="503"/>
      <c r="N413" s="503"/>
      <c r="O413" s="501"/>
      <c r="P413" s="501"/>
      <c r="Q413" s="501"/>
      <c r="R413" s="501"/>
      <c r="S413" s="501"/>
      <c r="T413" s="504"/>
      <c r="U413" s="504"/>
      <c r="V413" s="501"/>
      <c r="W413" s="501"/>
      <c r="X413" s="501"/>
      <c r="Y413" s="501"/>
      <c r="Z413" s="501"/>
      <c r="AA413" s="501"/>
      <c r="AB413" s="501"/>
      <c r="AC413" s="501"/>
      <c r="AD413" s="501"/>
      <c r="AE413" s="501"/>
      <c r="AF413" s="501"/>
      <c r="AG413" s="501"/>
      <c r="AH413" s="501"/>
      <c r="AI413" s="501"/>
      <c r="AJ413" s="501"/>
      <c r="AK413" s="501"/>
      <c r="AL413" s="501"/>
      <c r="AM413" s="501"/>
      <c r="AN413" s="501"/>
      <c r="AO413" s="501"/>
      <c r="AP413" s="501"/>
      <c r="AQ413" s="501"/>
      <c r="AR413" s="501"/>
      <c r="AS413" s="501"/>
      <c r="AT413" s="501"/>
      <c r="AU413" s="501"/>
      <c r="AV413" s="501"/>
      <c r="AW413" s="501"/>
      <c r="AX413" s="501"/>
      <c r="AY413" s="501"/>
      <c r="AZ413" s="501"/>
      <c r="BA413" s="501"/>
      <c r="BB413" s="501"/>
      <c r="BC413" s="501"/>
      <c r="BD413" s="501"/>
      <c r="BE413" s="501"/>
      <c r="BF413" s="501"/>
      <c r="BG413" s="501"/>
      <c r="BH413" s="501"/>
      <c r="BI413" s="501"/>
      <c r="BJ413" s="501"/>
      <c r="BK413" s="501"/>
      <c r="BL413" s="501"/>
      <c r="BM413" s="501"/>
      <c r="BN413" s="501"/>
      <c r="BO413" s="501"/>
      <c r="BP413" s="501"/>
      <c r="BQ413" s="501"/>
      <c r="BR413" s="501"/>
      <c r="BS413" s="501"/>
      <c r="BT413" s="501"/>
      <c r="BU413" s="501"/>
      <c r="BV413" s="501"/>
      <c r="BW413" s="501"/>
      <c r="BX413" s="501"/>
      <c r="BY413" s="501"/>
      <c r="BZ413" s="501"/>
      <c r="CA413" s="501"/>
      <c r="CB413" s="501"/>
      <c r="CC413" s="501"/>
      <c r="CD413" s="501"/>
      <c r="CE413" s="501"/>
      <c r="CF413" s="501"/>
      <c r="CG413" s="501"/>
      <c r="CH413" s="501"/>
      <c r="CI413" s="501"/>
      <c r="CJ413" s="501"/>
      <c r="CK413" s="501"/>
      <c r="CL413" s="501"/>
      <c r="CM413" s="501"/>
      <c r="CN413" s="501"/>
      <c r="CO413" s="501"/>
      <c r="CP413" s="501"/>
      <c r="CQ413" s="501"/>
      <c r="CR413" s="501"/>
      <c r="CS413" s="501"/>
      <c r="CT413" s="501"/>
      <c r="CU413" s="501"/>
      <c r="CV413" s="501"/>
      <c r="CW413" s="501"/>
      <c r="CX413" s="501"/>
      <c r="CY413" s="501"/>
      <c r="CZ413" s="501"/>
      <c r="DA413" s="501"/>
      <c r="DB413" s="501"/>
      <c r="DC413" s="501"/>
      <c r="DD413" s="501"/>
      <c r="DE413" s="501"/>
      <c r="DF413" s="501"/>
      <c r="DG413" s="501"/>
      <c r="DH413" s="501"/>
      <c r="DI413" s="501"/>
      <c r="DJ413" s="501"/>
      <c r="DK413" s="501"/>
      <c r="DL413" s="501"/>
      <c r="DM413" s="501"/>
      <c r="DN413" s="501"/>
      <c r="DO413" s="501"/>
      <c r="DP413" s="501"/>
      <c r="DQ413" s="501"/>
      <c r="DR413" s="501"/>
      <c r="DS413" s="501"/>
      <c r="DT413" s="501"/>
      <c r="DU413" s="501"/>
      <c r="DV413" s="501"/>
      <c r="DW413" s="501"/>
      <c r="DX413" s="501"/>
      <c r="DY413" s="501"/>
      <c r="DZ413" s="501"/>
      <c r="EA413" s="501"/>
      <c r="EB413" s="501"/>
      <c r="EC413" s="501"/>
      <c r="ED413" s="501"/>
      <c r="EE413" s="501"/>
      <c r="EF413" s="501"/>
      <c r="EG413" s="501"/>
      <c r="EH413" s="501"/>
      <c r="EI413" s="501"/>
      <c r="EJ413" s="501"/>
      <c r="EK413" s="501"/>
      <c r="EL413" s="501"/>
      <c r="EM413" s="501"/>
      <c r="EN413" s="501"/>
      <c r="EO413" s="501"/>
      <c r="EP413" s="501"/>
      <c r="EQ413" s="501"/>
      <c r="ER413" s="501"/>
      <c r="ES413" s="501"/>
      <c r="ET413" s="501"/>
      <c r="EU413" s="501"/>
      <c r="EV413" s="501"/>
      <c r="EW413" s="501"/>
      <c r="EX413" s="501"/>
      <c r="EY413" s="501"/>
      <c r="EZ413" s="501"/>
      <c r="FA413" s="501"/>
      <c r="FB413" s="501"/>
      <c r="FC413" s="501"/>
      <c r="FD413" s="501"/>
      <c r="FE413" s="501"/>
      <c r="FF413" s="501"/>
      <c r="FG413" s="501"/>
      <c r="FH413" s="501"/>
      <c r="FI413" s="501"/>
    </row>
    <row r="414" spans="1:165" ht="25.9" customHeight="1" x14ac:dyDescent="0.35">
      <c r="A414" s="501"/>
      <c r="B414" s="501"/>
      <c r="C414" s="279"/>
      <c r="D414" s="543"/>
      <c r="E414" s="503"/>
      <c r="F414" s="501"/>
      <c r="G414" s="501"/>
      <c r="H414" s="501"/>
      <c r="I414" s="503"/>
      <c r="J414" s="503"/>
      <c r="K414" s="503"/>
      <c r="L414" s="503"/>
      <c r="M414" s="503"/>
      <c r="N414" s="503"/>
      <c r="O414" s="501"/>
      <c r="P414" s="501"/>
      <c r="Q414" s="501"/>
      <c r="R414" s="501"/>
      <c r="S414" s="501"/>
      <c r="T414" s="504"/>
      <c r="U414" s="504"/>
      <c r="V414" s="501"/>
      <c r="W414" s="501"/>
      <c r="X414" s="501"/>
      <c r="Y414" s="501"/>
      <c r="Z414" s="501"/>
      <c r="AA414" s="501"/>
      <c r="AB414" s="501"/>
      <c r="AC414" s="501"/>
      <c r="AD414" s="501"/>
      <c r="AE414" s="501"/>
      <c r="AF414" s="501"/>
      <c r="AG414" s="501"/>
      <c r="AH414" s="501"/>
      <c r="AI414" s="501"/>
      <c r="AJ414" s="501"/>
      <c r="AK414" s="501"/>
      <c r="AL414" s="501"/>
      <c r="AM414" s="501"/>
      <c r="AN414" s="501"/>
      <c r="AO414" s="501"/>
      <c r="AP414" s="501"/>
      <c r="AQ414" s="501"/>
      <c r="AR414" s="501"/>
      <c r="AS414" s="501"/>
      <c r="AT414" s="501"/>
      <c r="AU414" s="501"/>
      <c r="AV414" s="501"/>
      <c r="AW414" s="501"/>
      <c r="AX414" s="501"/>
      <c r="AY414" s="501"/>
      <c r="AZ414" s="501"/>
      <c r="BA414" s="501"/>
      <c r="BB414" s="501"/>
      <c r="BC414" s="501"/>
      <c r="BD414" s="501"/>
      <c r="BE414" s="501"/>
      <c r="BF414" s="501"/>
      <c r="BG414" s="501"/>
      <c r="BH414" s="501"/>
      <c r="BI414" s="501"/>
      <c r="BJ414" s="501"/>
      <c r="BK414" s="501"/>
      <c r="BL414" s="501"/>
      <c r="BM414" s="501"/>
      <c r="BN414" s="501"/>
      <c r="BO414" s="501"/>
      <c r="BP414" s="501"/>
      <c r="BQ414" s="501"/>
      <c r="BR414" s="501"/>
      <c r="BS414" s="501"/>
      <c r="BT414" s="501"/>
      <c r="BU414" s="501"/>
      <c r="BV414" s="501"/>
      <c r="BW414" s="501"/>
      <c r="BX414" s="501"/>
      <c r="BY414" s="501"/>
      <c r="BZ414" s="501"/>
      <c r="CA414" s="501"/>
      <c r="CB414" s="501"/>
      <c r="CC414" s="501"/>
      <c r="CD414" s="501"/>
      <c r="CE414" s="501"/>
      <c r="CF414" s="501"/>
      <c r="CG414" s="501"/>
      <c r="CH414" s="501"/>
      <c r="CI414" s="501"/>
      <c r="CJ414" s="501"/>
      <c r="CK414" s="501"/>
      <c r="CL414" s="501"/>
      <c r="CM414" s="501"/>
      <c r="CN414" s="501"/>
      <c r="CO414" s="501"/>
      <c r="CP414" s="501"/>
      <c r="CQ414" s="501"/>
      <c r="CR414" s="501"/>
      <c r="CS414" s="501"/>
      <c r="CT414" s="501"/>
      <c r="CU414" s="501"/>
      <c r="CV414" s="501"/>
      <c r="CW414" s="501"/>
      <c r="CX414" s="501"/>
      <c r="CY414" s="501"/>
      <c r="CZ414" s="501"/>
      <c r="DA414" s="501"/>
      <c r="DB414" s="501"/>
      <c r="DC414" s="501"/>
      <c r="DD414" s="501"/>
      <c r="DE414" s="501"/>
      <c r="DF414" s="501"/>
      <c r="DG414" s="501"/>
      <c r="DH414" s="501"/>
      <c r="DI414" s="501"/>
      <c r="DJ414" s="501"/>
      <c r="DK414" s="501"/>
      <c r="DL414" s="501"/>
      <c r="DM414" s="501"/>
      <c r="DN414" s="501"/>
      <c r="DO414" s="501"/>
      <c r="DP414" s="501"/>
      <c r="DQ414" s="501"/>
      <c r="DR414" s="501"/>
      <c r="DS414" s="501"/>
      <c r="DT414" s="501"/>
      <c r="DU414" s="501"/>
      <c r="DV414" s="501"/>
      <c r="DW414" s="501"/>
      <c r="DX414" s="501"/>
      <c r="DY414" s="501"/>
      <c r="DZ414" s="501"/>
      <c r="EA414" s="501"/>
      <c r="EB414" s="501"/>
      <c r="EC414" s="501"/>
      <c r="ED414" s="501"/>
      <c r="EE414" s="501"/>
      <c r="EF414" s="501"/>
      <c r="EG414" s="501"/>
      <c r="EH414" s="501"/>
      <c r="EI414" s="501"/>
      <c r="EJ414" s="501"/>
      <c r="EK414" s="501"/>
      <c r="EL414" s="501"/>
      <c r="EM414" s="501"/>
      <c r="EN414" s="501"/>
      <c r="EO414" s="501"/>
      <c r="EP414" s="501"/>
      <c r="EQ414" s="501"/>
      <c r="ER414" s="501"/>
      <c r="ES414" s="501"/>
      <c r="ET414" s="501"/>
      <c r="EU414" s="501"/>
      <c r="EV414" s="501"/>
      <c r="EW414" s="501"/>
      <c r="EX414" s="501"/>
      <c r="EY414" s="501"/>
      <c r="EZ414" s="501"/>
      <c r="FA414" s="501"/>
      <c r="FB414" s="501"/>
      <c r="FC414" s="501"/>
      <c r="FD414" s="501"/>
      <c r="FE414" s="501"/>
      <c r="FF414" s="501"/>
      <c r="FG414" s="501"/>
      <c r="FH414" s="501"/>
      <c r="FI414" s="501"/>
    </row>
    <row r="415" spans="1:165" ht="25.9" customHeight="1" x14ac:dyDescent="0.35">
      <c r="A415" s="501"/>
      <c r="B415" s="501"/>
      <c r="C415" s="279"/>
      <c r="D415" s="543"/>
      <c r="E415" s="503"/>
      <c r="F415" s="501"/>
      <c r="G415" s="501"/>
      <c r="H415" s="501"/>
      <c r="I415" s="503"/>
      <c r="J415" s="503"/>
      <c r="K415" s="503"/>
      <c r="L415" s="503"/>
      <c r="M415" s="503"/>
      <c r="N415" s="503"/>
      <c r="O415" s="501"/>
      <c r="P415" s="501"/>
      <c r="Q415" s="501"/>
      <c r="R415" s="501"/>
      <c r="S415" s="501"/>
      <c r="T415" s="504"/>
      <c r="U415" s="504"/>
      <c r="V415" s="501"/>
      <c r="W415" s="501"/>
      <c r="X415" s="501"/>
      <c r="Y415" s="501"/>
      <c r="Z415" s="501"/>
      <c r="AA415" s="501"/>
      <c r="AB415" s="501"/>
      <c r="AC415" s="501"/>
      <c r="AD415" s="501"/>
      <c r="AE415" s="501"/>
      <c r="AF415" s="501"/>
      <c r="AG415" s="501"/>
      <c r="AH415" s="501"/>
      <c r="AI415" s="501"/>
      <c r="AJ415" s="501"/>
      <c r="AK415" s="501"/>
      <c r="AL415" s="501"/>
      <c r="AM415" s="501"/>
      <c r="AN415" s="501"/>
      <c r="AO415" s="501"/>
      <c r="AP415" s="501"/>
      <c r="AQ415" s="501"/>
      <c r="AR415" s="501"/>
      <c r="AS415" s="501"/>
      <c r="AT415" s="501"/>
      <c r="AU415" s="501"/>
      <c r="AV415" s="501"/>
      <c r="AW415" s="501"/>
      <c r="AX415" s="501"/>
      <c r="AY415" s="501"/>
      <c r="AZ415" s="501"/>
      <c r="BA415" s="501"/>
      <c r="BB415" s="501"/>
      <c r="BC415" s="501"/>
      <c r="BD415" s="501"/>
      <c r="BE415" s="501"/>
      <c r="BF415" s="501"/>
      <c r="BG415" s="501"/>
      <c r="BH415" s="501"/>
      <c r="BI415" s="501"/>
      <c r="BJ415" s="501"/>
      <c r="BK415" s="501"/>
      <c r="BL415" s="501"/>
      <c r="BM415" s="501"/>
      <c r="BN415" s="501"/>
      <c r="BO415" s="501"/>
      <c r="BP415" s="501"/>
      <c r="BQ415" s="501"/>
      <c r="BR415" s="501"/>
      <c r="BS415" s="501"/>
      <c r="BT415" s="501"/>
      <c r="BU415" s="501"/>
      <c r="BV415" s="501"/>
      <c r="BW415" s="501"/>
      <c r="BX415" s="501"/>
      <c r="BY415" s="501"/>
      <c r="BZ415" s="501"/>
      <c r="CA415" s="501"/>
      <c r="CB415" s="501"/>
      <c r="CC415" s="501"/>
      <c r="CD415" s="501"/>
      <c r="CE415" s="501"/>
      <c r="CF415" s="501"/>
      <c r="CG415" s="501"/>
      <c r="CH415" s="501"/>
      <c r="CI415" s="501"/>
      <c r="CJ415" s="501"/>
      <c r="CK415" s="501"/>
      <c r="CL415" s="501"/>
      <c r="CM415" s="501"/>
      <c r="CN415" s="501"/>
      <c r="CO415" s="501"/>
      <c r="CP415" s="501"/>
      <c r="CQ415" s="501"/>
      <c r="CR415" s="501"/>
      <c r="CS415" s="501"/>
      <c r="CT415" s="501"/>
      <c r="CU415" s="501"/>
      <c r="CV415" s="501"/>
      <c r="CW415" s="501"/>
      <c r="CX415" s="501"/>
      <c r="CY415" s="501"/>
      <c r="CZ415" s="501"/>
      <c r="DA415" s="501"/>
      <c r="DB415" s="501"/>
      <c r="DC415" s="501"/>
      <c r="DD415" s="501"/>
      <c r="DE415" s="501"/>
      <c r="DF415" s="501"/>
      <c r="DG415" s="501"/>
      <c r="DH415" s="501"/>
      <c r="DI415" s="501"/>
      <c r="DJ415" s="501"/>
      <c r="DK415" s="501"/>
      <c r="DL415" s="501"/>
      <c r="DM415" s="501"/>
      <c r="DN415" s="501"/>
      <c r="DO415" s="501"/>
      <c r="DP415" s="501"/>
      <c r="DQ415" s="501"/>
      <c r="DR415" s="501"/>
      <c r="DS415" s="501"/>
      <c r="DT415" s="501"/>
      <c r="DU415" s="501"/>
      <c r="DV415" s="501"/>
      <c r="DW415" s="501"/>
      <c r="DX415" s="501"/>
      <c r="DY415" s="501"/>
      <c r="DZ415" s="501"/>
      <c r="EA415" s="501"/>
      <c r="EB415" s="501"/>
      <c r="EC415" s="501"/>
      <c r="ED415" s="501"/>
      <c r="EE415" s="501"/>
      <c r="EF415" s="501"/>
      <c r="EG415" s="501"/>
      <c r="EH415" s="501"/>
      <c r="EI415" s="501"/>
      <c r="EJ415" s="501"/>
      <c r="EK415" s="501"/>
      <c r="EL415" s="501"/>
      <c r="EM415" s="501"/>
      <c r="EN415" s="501"/>
      <c r="EO415" s="501"/>
      <c r="EP415" s="501"/>
      <c r="EQ415" s="501"/>
      <c r="ER415" s="501"/>
      <c r="ES415" s="501"/>
      <c r="ET415" s="501"/>
      <c r="EU415" s="501"/>
      <c r="EV415" s="501"/>
      <c r="EW415" s="501"/>
      <c r="EX415" s="501"/>
      <c r="EY415" s="501"/>
      <c r="EZ415" s="501"/>
      <c r="FA415" s="501"/>
      <c r="FB415" s="501"/>
      <c r="FC415" s="501"/>
      <c r="FD415" s="501"/>
      <c r="FE415" s="501"/>
      <c r="FF415" s="501"/>
      <c r="FG415" s="501"/>
      <c r="FH415" s="501"/>
      <c r="FI415" s="501"/>
    </row>
    <row r="416" spans="1:165" ht="25.9" customHeight="1" x14ac:dyDescent="0.35">
      <c r="A416" s="501"/>
      <c r="B416" s="501"/>
      <c r="C416" s="279"/>
      <c r="D416" s="543"/>
      <c r="E416" s="503"/>
      <c r="F416" s="501"/>
      <c r="G416" s="501"/>
      <c r="H416" s="501"/>
      <c r="I416" s="503"/>
      <c r="J416" s="503"/>
      <c r="K416" s="503"/>
      <c r="L416" s="503"/>
      <c r="M416" s="503"/>
      <c r="N416" s="503"/>
      <c r="O416" s="501"/>
      <c r="P416" s="501"/>
      <c r="Q416" s="501"/>
      <c r="R416" s="501"/>
      <c r="S416" s="501"/>
      <c r="T416" s="504"/>
      <c r="U416" s="504"/>
      <c r="V416" s="501"/>
      <c r="W416" s="501"/>
      <c r="X416" s="501"/>
      <c r="Y416" s="501"/>
      <c r="Z416" s="501"/>
      <c r="AA416" s="501"/>
      <c r="AB416" s="501"/>
      <c r="AC416" s="501"/>
      <c r="AD416" s="501"/>
      <c r="AE416" s="501"/>
      <c r="AF416" s="501"/>
      <c r="AG416" s="501"/>
      <c r="AH416" s="501"/>
      <c r="AI416" s="501"/>
      <c r="AJ416" s="501"/>
      <c r="AK416" s="501"/>
      <c r="AL416" s="501"/>
      <c r="AM416" s="501"/>
      <c r="AN416" s="501"/>
      <c r="AO416" s="501"/>
      <c r="AP416" s="501"/>
      <c r="AQ416" s="501"/>
      <c r="AR416" s="501"/>
      <c r="AS416" s="501"/>
      <c r="AT416" s="501"/>
      <c r="AU416" s="501"/>
      <c r="AV416" s="501"/>
      <c r="AW416" s="501"/>
      <c r="AX416" s="501"/>
      <c r="AY416" s="501"/>
      <c r="AZ416" s="501"/>
      <c r="BA416" s="501"/>
      <c r="BB416" s="501"/>
      <c r="BC416" s="501"/>
      <c r="BD416" s="501"/>
      <c r="BE416" s="501"/>
      <c r="BF416" s="501"/>
      <c r="BG416" s="501"/>
      <c r="BH416" s="501"/>
      <c r="BI416" s="501"/>
      <c r="BJ416" s="501"/>
      <c r="BK416" s="501"/>
      <c r="BL416" s="501"/>
      <c r="BM416" s="501"/>
      <c r="BN416" s="501"/>
      <c r="BO416" s="501"/>
      <c r="BP416" s="501"/>
      <c r="BQ416" s="501"/>
      <c r="BR416" s="501"/>
      <c r="BS416" s="501"/>
      <c r="BT416" s="501"/>
      <c r="BU416" s="501"/>
      <c r="BV416" s="501"/>
      <c r="BW416" s="501"/>
      <c r="BX416" s="501"/>
      <c r="BY416" s="501"/>
      <c r="BZ416" s="501"/>
      <c r="CA416" s="501"/>
      <c r="CB416" s="501"/>
      <c r="CC416" s="501"/>
      <c r="CD416" s="501"/>
      <c r="CE416" s="501"/>
      <c r="CF416" s="501"/>
      <c r="CG416" s="501"/>
      <c r="CH416" s="501"/>
      <c r="CI416" s="501"/>
      <c r="CJ416" s="501"/>
      <c r="CK416" s="501"/>
      <c r="CL416" s="501"/>
      <c r="CM416" s="501"/>
      <c r="CN416" s="501"/>
      <c r="CO416" s="501"/>
      <c r="CP416" s="501"/>
      <c r="CQ416" s="501"/>
      <c r="CR416" s="501"/>
      <c r="CS416" s="501"/>
      <c r="CT416" s="501"/>
      <c r="CU416" s="501"/>
      <c r="CV416" s="501"/>
      <c r="CW416" s="501"/>
      <c r="CX416" s="501"/>
      <c r="CY416" s="501"/>
      <c r="CZ416" s="501"/>
      <c r="DA416" s="501"/>
      <c r="DB416" s="501"/>
      <c r="DC416" s="501"/>
      <c r="DD416" s="501"/>
      <c r="DE416" s="501"/>
      <c r="DF416" s="501"/>
      <c r="DG416" s="501"/>
      <c r="DH416" s="501"/>
      <c r="DI416" s="501"/>
      <c r="DJ416" s="501"/>
      <c r="DK416" s="501"/>
      <c r="DL416" s="501"/>
      <c r="DM416" s="501"/>
      <c r="DN416" s="501"/>
      <c r="DO416" s="501"/>
      <c r="DP416" s="501"/>
      <c r="DQ416" s="501"/>
      <c r="DR416" s="501"/>
      <c r="DS416" s="501"/>
      <c r="DT416" s="501"/>
      <c r="DU416" s="501"/>
      <c r="DV416" s="501"/>
      <c r="DW416" s="501"/>
      <c r="DX416" s="501"/>
      <c r="DY416" s="501"/>
      <c r="DZ416" s="501"/>
      <c r="EA416" s="501"/>
      <c r="EB416" s="501"/>
      <c r="EC416" s="501"/>
      <c r="ED416" s="501"/>
      <c r="EE416" s="501"/>
      <c r="EF416" s="501"/>
      <c r="EG416" s="501"/>
      <c r="EH416" s="501"/>
      <c r="EI416" s="501"/>
      <c r="EJ416" s="501"/>
      <c r="EK416" s="501"/>
      <c r="EL416" s="501"/>
      <c r="EM416" s="501"/>
      <c r="EN416" s="501"/>
      <c r="EO416" s="501"/>
      <c r="EP416" s="501"/>
      <c r="EQ416" s="501"/>
      <c r="ER416" s="501"/>
      <c r="ES416" s="501"/>
      <c r="ET416" s="501"/>
      <c r="EU416" s="501"/>
      <c r="EV416" s="501"/>
      <c r="EW416" s="501"/>
      <c r="EX416" s="501"/>
      <c r="EY416" s="501"/>
      <c r="EZ416" s="501"/>
      <c r="FA416" s="501"/>
      <c r="FB416" s="501"/>
      <c r="FC416" s="501"/>
      <c r="FD416" s="501"/>
      <c r="FE416" s="501"/>
      <c r="FF416" s="501"/>
      <c r="FG416" s="501"/>
      <c r="FH416" s="501"/>
      <c r="FI416" s="501"/>
    </row>
    <row r="417" spans="1:165" ht="25.9" customHeight="1" x14ac:dyDescent="0.35">
      <c r="A417" s="501"/>
      <c r="B417" s="501"/>
      <c r="C417" s="279"/>
      <c r="D417" s="543"/>
      <c r="E417" s="503"/>
      <c r="F417" s="501"/>
      <c r="G417" s="501"/>
      <c r="H417" s="501"/>
      <c r="I417" s="503"/>
      <c r="J417" s="503"/>
      <c r="K417" s="503"/>
      <c r="L417" s="503"/>
      <c r="M417" s="503"/>
      <c r="N417" s="503"/>
      <c r="O417" s="501"/>
      <c r="P417" s="501"/>
      <c r="Q417" s="501"/>
      <c r="R417" s="501"/>
      <c r="S417" s="501"/>
      <c r="T417" s="504"/>
      <c r="U417" s="504"/>
      <c r="V417" s="501"/>
      <c r="W417" s="501"/>
      <c r="X417" s="501"/>
      <c r="Y417" s="501"/>
      <c r="Z417" s="501"/>
      <c r="AA417" s="501"/>
      <c r="AB417" s="501"/>
      <c r="AC417" s="501"/>
      <c r="AD417" s="501"/>
      <c r="AE417" s="501"/>
      <c r="AF417" s="501"/>
      <c r="AG417" s="501"/>
      <c r="AH417" s="501"/>
      <c r="AI417" s="501"/>
      <c r="AJ417" s="501"/>
      <c r="AK417" s="501"/>
      <c r="AL417" s="501"/>
      <c r="AM417" s="501"/>
      <c r="AN417" s="501"/>
      <c r="AO417" s="501"/>
      <c r="AP417" s="501"/>
      <c r="AQ417" s="501"/>
      <c r="AR417" s="501"/>
      <c r="AS417" s="501"/>
      <c r="AT417" s="501"/>
      <c r="AU417" s="501"/>
      <c r="AV417" s="501"/>
      <c r="AW417" s="501"/>
      <c r="AX417" s="501"/>
      <c r="AY417" s="501"/>
      <c r="AZ417" s="501"/>
      <c r="BA417" s="501"/>
      <c r="BB417" s="501"/>
      <c r="BC417" s="501"/>
      <c r="BD417" s="501"/>
      <c r="BE417" s="501"/>
      <c r="BF417" s="501"/>
      <c r="BG417" s="501"/>
      <c r="BH417" s="501"/>
      <c r="BI417" s="501"/>
      <c r="BJ417" s="501"/>
      <c r="BK417" s="501"/>
      <c r="BL417" s="501"/>
      <c r="BM417" s="501"/>
      <c r="BN417" s="501"/>
      <c r="BO417" s="501"/>
      <c r="BP417" s="501"/>
      <c r="BQ417" s="501"/>
      <c r="BR417" s="501"/>
      <c r="BS417" s="501"/>
      <c r="BT417" s="501"/>
      <c r="BU417" s="501"/>
      <c r="BV417" s="501"/>
      <c r="BW417" s="501"/>
      <c r="BX417" s="501"/>
      <c r="BY417" s="501"/>
      <c r="BZ417" s="501"/>
      <c r="CA417" s="501"/>
      <c r="CB417" s="501"/>
      <c r="CC417" s="501"/>
      <c r="CD417" s="501"/>
      <c r="CE417" s="501"/>
      <c r="CF417" s="501"/>
      <c r="CG417" s="501"/>
      <c r="CH417" s="501"/>
      <c r="CI417" s="501"/>
      <c r="CJ417" s="501"/>
      <c r="CK417" s="501"/>
      <c r="CL417" s="501"/>
      <c r="CM417" s="501"/>
      <c r="CN417" s="501"/>
      <c r="CO417" s="501"/>
      <c r="CP417" s="501"/>
      <c r="CQ417" s="501"/>
      <c r="CR417" s="501"/>
      <c r="CS417" s="501"/>
      <c r="CT417" s="501"/>
      <c r="CU417" s="501"/>
      <c r="CV417" s="501"/>
      <c r="CW417" s="501"/>
      <c r="CX417" s="501"/>
      <c r="CY417" s="501"/>
      <c r="CZ417" s="501"/>
      <c r="DA417" s="501"/>
      <c r="DB417" s="501"/>
      <c r="DC417" s="501"/>
      <c r="DD417" s="501"/>
      <c r="DE417" s="501"/>
      <c r="DF417" s="501"/>
      <c r="DG417" s="501"/>
      <c r="DH417" s="501"/>
      <c r="DI417" s="501"/>
      <c r="DJ417" s="501"/>
      <c r="DK417" s="501"/>
      <c r="DL417" s="501"/>
      <c r="DM417" s="501"/>
      <c r="DN417" s="501"/>
      <c r="DO417" s="501"/>
      <c r="DP417" s="501"/>
      <c r="DQ417" s="501"/>
      <c r="DR417" s="501"/>
      <c r="DS417" s="501"/>
      <c r="DT417" s="501"/>
      <c r="DU417" s="501"/>
      <c r="DV417" s="501"/>
      <c r="DW417" s="501"/>
      <c r="DX417" s="501"/>
      <c r="DY417" s="501"/>
      <c r="DZ417" s="501"/>
      <c r="EA417" s="501"/>
      <c r="EB417" s="501"/>
      <c r="EC417" s="501"/>
      <c r="ED417" s="501"/>
      <c r="EE417" s="501"/>
      <c r="EF417" s="501"/>
      <c r="EG417" s="501"/>
      <c r="EH417" s="501"/>
      <c r="EI417" s="501"/>
      <c r="EJ417" s="501"/>
      <c r="EK417" s="501"/>
      <c r="EL417" s="501"/>
      <c r="EM417" s="501"/>
      <c r="EN417" s="501"/>
      <c r="EO417" s="501"/>
      <c r="EP417" s="501"/>
      <c r="EQ417" s="501"/>
      <c r="ER417" s="501"/>
      <c r="ES417" s="501"/>
      <c r="ET417" s="501"/>
      <c r="EU417" s="501"/>
      <c r="EV417" s="501"/>
      <c r="EW417" s="501"/>
      <c r="EX417" s="501"/>
      <c r="EY417" s="501"/>
      <c r="EZ417" s="501"/>
      <c r="FA417" s="501"/>
      <c r="FB417" s="501"/>
      <c r="FC417" s="501"/>
      <c r="FD417" s="501"/>
      <c r="FE417" s="501"/>
      <c r="FF417" s="501"/>
      <c r="FG417" s="501"/>
      <c r="FH417" s="501"/>
      <c r="FI417" s="501"/>
    </row>
    <row r="418" spans="1:165" ht="25.9" customHeight="1" x14ac:dyDescent="0.35">
      <c r="A418" s="501"/>
      <c r="B418" s="501"/>
      <c r="C418" s="279"/>
      <c r="D418" s="543"/>
      <c r="E418" s="503"/>
      <c r="F418" s="501"/>
      <c r="G418" s="501"/>
      <c r="H418" s="501"/>
      <c r="I418" s="503"/>
      <c r="J418" s="503"/>
      <c r="K418" s="503"/>
      <c r="L418" s="503"/>
      <c r="M418" s="503"/>
      <c r="N418" s="503"/>
      <c r="O418" s="501"/>
      <c r="P418" s="501"/>
      <c r="Q418" s="501"/>
      <c r="R418" s="501"/>
      <c r="S418" s="501"/>
      <c r="T418" s="504"/>
      <c r="U418" s="504"/>
      <c r="V418" s="501"/>
      <c r="W418" s="501"/>
      <c r="X418" s="501"/>
      <c r="Y418" s="501"/>
      <c r="Z418" s="501"/>
      <c r="AA418" s="501"/>
      <c r="AB418" s="501"/>
      <c r="AC418" s="501"/>
      <c r="AD418" s="501"/>
      <c r="AE418" s="501"/>
      <c r="AF418" s="501"/>
      <c r="AG418" s="501"/>
      <c r="AH418" s="501"/>
      <c r="AI418" s="501"/>
      <c r="AJ418" s="501"/>
      <c r="AK418" s="501"/>
      <c r="AL418" s="501"/>
      <c r="AM418" s="501"/>
      <c r="AN418" s="501"/>
      <c r="AO418" s="501"/>
      <c r="AP418" s="501"/>
      <c r="AQ418" s="501"/>
      <c r="AR418" s="501"/>
      <c r="AS418" s="501"/>
      <c r="AT418" s="501"/>
      <c r="AU418" s="501"/>
      <c r="AV418" s="501"/>
      <c r="AW418" s="501"/>
      <c r="AX418" s="501"/>
      <c r="AY418" s="501"/>
      <c r="AZ418" s="501"/>
      <c r="BA418" s="501"/>
      <c r="BB418" s="501"/>
      <c r="BC418" s="501"/>
      <c r="BD418" s="501"/>
      <c r="BE418" s="501"/>
      <c r="BF418" s="501"/>
      <c r="BG418" s="501"/>
      <c r="BH418" s="501"/>
      <c r="BI418" s="501"/>
      <c r="BJ418" s="501"/>
      <c r="BK418" s="501"/>
      <c r="BL418" s="501"/>
      <c r="BM418" s="501"/>
      <c r="BN418" s="501"/>
      <c r="BO418" s="501"/>
      <c r="BP418" s="501"/>
      <c r="BQ418" s="501"/>
      <c r="BR418" s="501"/>
      <c r="BS418" s="501"/>
      <c r="BT418" s="501"/>
      <c r="BU418" s="501"/>
      <c r="BV418" s="501"/>
      <c r="BW418" s="501"/>
      <c r="BX418" s="501"/>
      <c r="BY418" s="501"/>
      <c r="BZ418" s="501"/>
      <c r="CA418" s="501"/>
      <c r="CB418" s="501"/>
      <c r="CC418" s="501"/>
      <c r="CD418" s="501"/>
      <c r="CE418" s="501"/>
      <c r="CF418" s="501"/>
      <c r="CG418" s="501"/>
      <c r="CH418" s="501"/>
      <c r="CI418" s="501"/>
      <c r="CJ418" s="501"/>
      <c r="CK418" s="501"/>
      <c r="CL418" s="501"/>
      <c r="CM418" s="501"/>
      <c r="CN418" s="501"/>
      <c r="CO418" s="501"/>
      <c r="CP418" s="501"/>
      <c r="CQ418" s="501"/>
      <c r="CR418" s="501"/>
      <c r="CS418" s="501"/>
      <c r="CT418" s="501"/>
      <c r="CU418" s="501"/>
      <c r="CV418" s="501"/>
      <c r="CW418" s="501"/>
      <c r="CX418" s="501"/>
      <c r="CY418" s="501"/>
      <c r="CZ418" s="501"/>
      <c r="DA418" s="501"/>
      <c r="DB418" s="501"/>
      <c r="DC418" s="501"/>
      <c r="DD418" s="501"/>
      <c r="DE418" s="501"/>
      <c r="DF418" s="501"/>
      <c r="DG418" s="501"/>
      <c r="DH418" s="501"/>
      <c r="DI418" s="501"/>
      <c r="DJ418" s="501"/>
      <c r="DK418" s="501"/>
      <c r="DL418" s="501"/>
      <c r="DM418" s="501"/>
      <c r="DN418" s="501"/>
      <c r="DO418" s="501"/>
      <c r="DP418" s="501"/>
      <c r="DQ418" s="501"/>
      <c r="DR418" s="501"/>
      <c r="DS418" s="501"/>
      <c r="DT418" s="501"/>
      <c r="DU418" s="501"/>
      <c r="DV418" s="501"/>
      <c r="DW418" s="501"/>
      <c r="DX418" s="501"/>
      <c r="DY418" s="501"/>
      <c r="DZ418" s="501"/>
      <c r="EA418" s="501"/>
      <c r="EB418" s="501"/>
      <c r="EC418" s="501"/>
      <c r="ED418" s="501"/>
      <c r="EE418" s="501"/>
      <c r="EF418" s="501"/>
      <c r="EG418" s="501"/>
      <c r="EH418" s="501"/>
      <c r="EI418" s="501"/>
      <c r="EJ418" s="501"/>
      <c r="EK418" s="501"/>
      <c r="EL418" s="501"/>
      <c r="EM418" s="501"/>
      <c r="EN418" s="501"/>
      <c r="EO418" s="501"/>
      <c r="EP418" s="501"/>
      <c r="EQ418" s="501"/>
      <c r="ER418" s="501"/>
      <c r="ES418" s="501"/>
      <c r="ET418" s="501"/>
      <c r="EU418" s="501"/>
      <c r="EV418" s="501"/>
      <c r="EW418" s="501"/>
      <c r="EX418" s="501"/>
      <c r="EY418" s="501"/>
      <c r="EZ418" s="501"/>
      <c r="FA418" s="501"/>
      <c r="FB418" s="501"/>
      <c r="FC418" s="501"/>
      <c r="FD418" s="501"/>
      <c r="FE418" s="501"/>
      <c r="FF418" s="501"/>
      <c r="FG418" s="501"/>
      <c r="FH418" s="501"/>
      <c r="FI418" s="501"/>
    </row>
    <row r="419" spans="1:165" ht="25.9" customHeight="1" x14ac:dyDescent="0.35">
      <c r="A419" s="501"/>
      <c r="B419" s="501"/>
      <c r="C419" s="279"/>
      <c r="D419" s="543"/>
      <c r="E419" s="503"/>
      <c r="F419" s="501"/>
      <c r="G419" s="501"/>
      <c r="H419" s="501"/>
      <c r="I419" s="503"/>
      <c r="J419" s="503"/>
      <c r="K419" s="503"/>
      <c r="L419" s="503"/>
      <c r="M419" s="503"/>
      <c r="N419" s="503"/>
      <c r="O419" s="501"/>
      <c r="P419" s="501"/>
      <c r="Q419" s="501"/>
      <c r="R419" s="501"/>
      <c r="S419" s="501"/>
      <c r="T419" s="504"/>
      <c r="U419" s="504"/>
      <c r="V419" s="501"/>
      <c r="W419" s="501"/>
      <c r="X419" s="501"/>
      <c r="Y419" s="501"/>
      <c r="Z419" s="501"/>
      <c r="AA419" s="501"/>
      <c r="AB419" s="501"/>
      <c r="AC419" s="501"/>
      <c r="AD419" s="501"/>
      <c r="AE419" s="501"/>
      <c r="AF419" s="501"/>
      <c r="AG419" s="501"/>
      <c r="AH419" s="501"/>
      <c r="AI419" s="501"/>
      <c r="AJ419" s="501"/>
      <c r="AK419" s="501"/>
      <c r="AL419" s="501"/>
      <c r="AM419" s="501"/>
      <c r="AN419" s="501"/>
      <c r="AO419" s="501"/>
      <c r="AP419" s="501"/>
      <c r="AQ419" s="501"/>
      <c r="AR419" s="501"/>
      <c r="AS419" s="501"/>
      <c r="AT419" s="501"/>
      <c r="AU419" s="501"/>
      <c r="AV419" s="501"/>
      <c r="AW419" s="501"/>
      <c r="AX419" s="501"/>
      <c r="AY419" s="501"/>
      <c r="AZ419" s="501"/>
      <c r="BA419" s="501"/>
      <c r="BB419" s="501"/>
      <c r="BC419" s="501"/>
      <c r="BD419" s="501"/>
      <c r="BE419" s="501"/>
      <c r="BF419" s="501"/>
      <c r="BG419" s="501"/>
      <c r="BH419" s="501"/>
      <c r="BI419" s="501"/>
      <c r="BJ419" s="501"/>
      <c r="BK419" s="501"/>
      <c r="BL419" s="501"/>
      <c r="BM419" s="501"/>
      <c r="BN419" s="501"/>
      <c r="BO419" s="501"/>
      <c r="BP419" s="501"/>
      <c r="BQ419" s="501"/>
      <c r="BR419" s="501"/>
      <c r="BS419" s="501"/>
      <c r="BT419" s="501"/>
      <c r="BU419" s="501"/>
      <c r="BV419" s="501"/>
      <c r="BW419" s="501"/>
      <c r="BX419" s="501"/>
      <c r="BY419" s="501"/>
      <c r="BZ419" s="501"/>
      <c r="CA419" s="501"/>
      <c r="CB419" s="501"/>
      <c r="CC419" s="501"/>
      <c r="CD419" s="501"/>
      <c r="CE419" s="501"/>
      <c r="CF419" s="501"/>
      <c r="CG419" s="501"/>
      <c r="CH419" s="501"/>
      <c r="CI419" s="501"/>
      <c r="CJ419" s="501"/>
      <c r="CK419" s="501"/>
      <c r="CL419" s="501"/>
      <c r="CM419" s="501"/>
      <c r="CN419" s="501"/>
      <c r="CO419" s="501"/>
      <c r="CP419" s="501"/>
      <c r="CQ419" s="501"/>
      <c r="CR419" s="501"/>
      <c r="CS419" s="501"/>
      <c r="CT419" s="501"/>
      <c r="CU419" s="501"/>
      <c r="CV419" s="501"/>
      <c r="CW419" s="501"/>
      <c r="CX419" s="501"/>
      <c r="CY419" s="501"/>
      <c r="CZ419" s="501"/>
      <c r="DA419" s="501"/>
      <c r="DB419" s="501"/>
      <c r="DC419" s="501"/>
      <c r="DD419" s="501"/>
      <c r="DE419" s="501"/>
      <c r="DF419" s="501"/>
      <c r="DG419" s="501"/>
      <c r="DH419" s="501"/>
      <c r="DI419" s="501"/>
      <c r="DJ419" s="501"/>
      <c r="DK419" s="501"/>
      <c r="DL419" s="501"/>
      <c r="DM419" s="501"/>
      <c r="DN419" s="501"/>
      <c r="DO419" s="501"/>
      <c r="DP419" s="501"/>
      <c r="DQ419" s="501"/>
      <c r="DR419" s="501"/>
      <c r="DS419" s="501"/>
      <c r="DT419" s="501"/>
      <c r="DU419" s="501"/>
      <c r="DV419" s="501"/>
      <c r="DW419" s="501"/>
      <c r="DX419" s="501"/>
      <c r="DY419" s="501"/>
      <c r="DZ419" s="501"/>
      <c r="EA419" s="501"/>
      <c r="EB419" s="501"/>
      <c r="EC419" s="501"/>
      <c r="ED419" s="501"/>
      <c r="EE419" s="501"/>
      <c r="EF419" s="501"/>
      <c r="EG419" s="501"/>
      <c r="EH419" s="501"/>
      <c r="EI419" s="501"/>
      <c r="EJ419" s="501"/>
      <c r="EK419" s="501"/>
      <c r="EL419" s="501"/>
      <c r="EM419" s="501"/>
      <c r="EN419" s="501"/>
      <c r="EO419" s="501"/>
      <c r="EP419" s="501"/>
      <c r="EQ419" s="501"/>
      <c r="ER419" s="501"/>
      <c r="ES419" s="501"/>
      <c r="ET419" s="501"/>
      <c r="EU419" s="501"/>
      <c r="EV419" s="501"/>
      <c r="EW419" s="501"/>
      <c r="EX419" s="501"/>
      <c r="EY419" s="501"/>
      <c r="EZ419" s="501"/>
      <c r="FA419" s="501"/>
      <c r="FB419" s="501"/>
      <c r="FC419" s="501"/>
      <c r="FD419" s="501"/>
      <c r="FE419" s="501"/>
      <c r="FF419" s="501"/>
      <c r="FG419" s="501"/>
      <c r="FH419" s="501"/>
      <c r="FI419" s="501"/>
    </row>
    <row r="420" spans="1:165" ht="25.9" customHeight="1" x14ac:dyDescent="0.35">
      <c r="A420" s="501"/>
      <c r="B420" s="501"/>
      <c r="C420" s="279"/>
      <c r="D420" s="543"/>
      <c r="E420" s="503"/>
      <c r="F420" s="501"/>
      <c r="G420" s="501"/>
      <c r="H420" s="501"/>
      <c r="I420" s="503"/>
      <c r="J420" s="503"/>
      <c r="K420" s="503"/>
      <c r="L420" s="503"/>
      <c r="M420" s="503"/>
      <c r="N420" s="503"/>
      <c r="O420" s="501"/>
      <c r="P420" s="501"/>
      <c r="Q420" s="501"/>
      <c r="R420" s="501"/>
      <c r="S420" s="501"/>
      <c r="T420" s="504"/>
      <c r="U420" s="504"/>
      <c r="V420" s="501"/>
      <c r="W420" s="501"/>
      <c r="X420" s="501"/>
      <c r="Y420" s="501"/>
      <c r="Z420" s="501"/>
      <c r="AA420" s="501"/>
      <c r="AB420" s="501"/>
      <c r="AC420" s="501"/>
      <c r="AD420" s="501"/>
      <c r="AE420" s="501"/>
      <c r="AF420" s="501"/>
      <c r="AG420" s="501"/>
      <c r="AH420" s="501"/>
      <c r="AI420" s="501"/>
      <c r="AJ420" s="501"/>
      <c r="AK420" s="501"/>
      <c r="AL420" s="501"/>
      <c r="AM420" s="501"/>
      <c r="AN420" s="501"/>
      <c r="AO420" s="501"/>
      <c r="AP420" s="501"/>
      <c r="AQ420" s="501"/>
      <c r="AR420" s="501"/>
      <c r="AS420" s="501"/>
      <c r="AT420" s="501"/>
      <c r="AU420" s="501"/>
      <c r="AV420" s="501"/>
      <c r="AW420" s="501"/>
      <c r="AX420" s="501"/>
      <c r="AY420" s="501"/>
      <c r="AZ420" s="501"/>
      <c r="BA420" s="501"/>
      <c r="BB420" s="501"/>
      <c r="BC420" s="501"/>
      <c r="BD420" s="501"/>
      <c r="BE420" s="501"/>
      <c r="BF420" s="501"/>
      <c r="BG420" s="501"/>
      <c r="BH420" s="501"/>
      <c r="BI420" s="501"/>
      <c r="BJ420" s="501"/>
      <c r="BK420" s="501"/>
      <c r="BL420" s="501"/>
      <c r="BM420" s="501"/>
      <c r="BN420" s="501"/>
      <c r="BO420" s="501"/>
      <c r="BP420" s="501"/>
      <c r="BQ420" s="501"/>
      <c r="BR420" s="501"/>
      <c r="BS420" s="501"/>
      <c r="BT420" s="501"/>
      <c r="BU420" s="501"/>
      <c r="BV420" s="501"/>
      <c r="BW420" s="501"/>
      <c r="BX420" s="501"/>
      <c r="BY420" s="501"/>
      <c r="BZ420" s="501"/>
      <c r="CA420" s="501"/>
      <c r="CB420" s="501"/>
      <c r="CC420" s="501"/>
      <c r="CD420" s="501"/>
      <c r="CE420" s="501"/>
      <c r="CF420" s="501"/>
      <c r="CG420" s="501"/>
      <c r="CH420" s="501"/>
      <c r="CI420" s="501"/>
      <c r="CJ420" s="501"/>
      <c r="CK420" s="501"/>
      <c r="CL420" s="501"/>
      <c r="CM420" s="501"/>
      <c r="CN420" s="501"/>
      <c r="CO420" s="501"/>
      <c r="CP420" s="501"/>
      <c r="CQ420" s="501"/>
      <c r="CR420" s="501"/>
      <c r="CS420" s="501"/>
      <c r="CT420" s="501"/>
      <c r="CU420" s="501"/>
      <c r="CV420" s="501"/>
      <c r="CW420" s="501"/>
      <c r="CX420" s="501"/>
      <c r="CY420" s="501"/>
      <c r="CZ420" s="501"/>
      <c r="DA420" s="501"/>
      <c r="DB420" s="501"/>
      <c r="DC420" s="501"/>
      <c r="DD420" s="501"/>
      <c r="DE420" s="501"/>
      <c r="DF420" s="501"/>
      <c r="DG420" s="501"/>
      <c r="DH420" s="501"/>
      <c r="DI420" s="501"/>
      <c r="DJ420" s="501"/>
      <c r="DK420" s="501"/>
      <c r="DL420" s="501"/>
      <c r="DM420" s="501"/>
      <c r="DN420" s="501"/>
      <c r="DO420" s="501"/>
      <c r="DP420" s="501"/>
      <c r="DQ420" s="501"/>
      <c r="DR420" s="501"/>
      <c r="DS420" s="501"/>
      <c r="DT420" s="501"/>
      <c r="DU420" s="501"/>
      <c r="DV420" s="501"/>
      <c r="DW420" s="501"/>
      <c r="DX420" s="501"/>
      <c r="DY420" s="501"/>
      <c r="DZ420" s="501"/>
      <c r="EA420" s="501"/>
      <c r="EB420" s="501"/>
      <c r="EC420" s="501"/>
      <c r="ED420" s="501"/>
      <c r="EE420" s="501"/>
      <c r="EF420" s="501"/>
      <c r="EG420" s="501"/>
      <c r="EH420" s="501"/>
      <c r="EI420" s="501"/>
      <c r="EJ420" s="501"/>
      <c r="EK420" s="501"/>
      <c r="EL420" s="501"/>
      <c r="EM420" s="501"/>
      <c r="EN420" s="501"/>
      <c r="EO420" s="501"/>
      <c r="EP420" s="501"/>
      <c r="EQ420" s="501"/>
      <c r="ER420" s="501"/>
      <c r="ES420" s="501"/>
      <c r="ET420" s="501"/>
      <c r="EU420" s="501"/>
      <c r="EV420" s="501"/>
      <c r="EW420" s="501"/>
      <c r="EX420" s="501"/>
      <c r="EY420" s="501"/>
      <c r="EZ420" s="501"/>
      <c r="FA420" s="501"/>
      <c r="FB420" s="501"/>
      <c r="FC420" s="501"/>
      <c r="FD420" s="501"/>
      <c r="FE420" s="501"/>
      <c r="FF420" s="501"/>
      <c r="FG420" s="501"/>
      <c r="FH420" s="501"/>
      <c r="FI420" s="501"/>
    </row>
    <row r="421" spans="1:165" ht="25.9" customHeight="1" x14ac:dyDescent="0.35">
      <c r="A421" s="501"/>
      <c r="B421" s="501"/>
      <c r="C421" s="279"/>
      <c r="D421" s="543"/>
      <c r="E421" s="503"/>
      <c r="F421" s="501"/>
      <c r="G421" s="501"/>
      <c r="H421" s="501"/>
      <c r="I421" s="503"/>
      <c r="J421" s="503"/>
      <c r="K421" s="503"/>
      <c r="L421" s="503"/>
      <c r="M421" s="503"/>
      <c r="N421" s="503"/>
      <c r="O421" s="501"/>
      <c r="P421" s="501"/>
      <c r="Q421" s="501"/>
      <c r="R421" s="501"/>
      <c r="S421" s="501"/>
      <c r="T421" s="504"/>
      <c r="U421" s="504"/>
      <c r="V421" s="501"/>
      <c r="W421" s="501"/>
      <c r="X421" s="501"/>
      <c r="Y421" s="501"/>
      <c r="Z421" s="501"/>
      <c r="AA421" s="501"/>
      <c r="AB421" s="501"/>
      <c r="AC421" s="501"/>
      <c r="AD421" s="501"/>
      <c r="AE421" s="501"/>
      <c r="AF421" s="501"/>
      <c r="AG421" s="501"/>
      <c r="AH421" s="501"/>
      <c r="AI421" s="501"/>
      <c r="AJ421" s="501"/>
      <c r="AK421" s="501"/>
      <c r="AL421" s="501"/>
      <c r="AM421" s="501"/>
      <c r="AN421" s="501"/>
      <c r="AO421" s="501"/>
      <c r="AP421" s="501"/>
      <c r="AQ421" s="501"/>
      <c r="AR421" s="501"/>
      <c r="AS421" s="501"/>
      <c r="AT421" s="501"/>
      <c r="AU421" s="501"/>
      <c r="AV421" s="501"/>
      <c r="AW421" s="501"/>
      <c r="AX421" s="501"/>
      <c r="AY421" s="501"/>
      <c r="AZ421" s="501"/>
      <c r="BA421" s="501"/>
      <c r="BB421" s="501"/>
      <c r="BC421" s="501"/>
      <c r="BD421" s="501"/>
      <c r="BE421" s="501"/>
      <c r="BF421" s="501"/>
      <c r="BG421" s="501"/>
      <c r="BH421" s="501"/>
      <c r="BI421" s="501"/>
      <c r="BJ421" s="501"/>
      <c r="BK421" s="501"/>
      <c r="BL421" s="501"/>
      <c r="BM421" s="501"/>
      <c r="BN421" s="501"/>
      <c r="BO421" s="501"/>
      <c r="BP421" s="501"/>
      <c r="BQ421" s="501"/>
      <c r="BR421" s="501"/>
      <c r="BS421" s="501"/>
      <c r="BT421" s="501"/>
      <c r="BU421" s="501"/>
      <c r="BV421" s="501"/>
      <c r="BW421" s="501"/>
      <c r="BX421" s="501"/>
      <c r="BY421" s="501"/>
      <c r="BZ421" s="501"/>
      <c r="CA421" s="501"/>
      <c r="CB421" s="501"/>
      <c r="CC421" s="501"/>
      <c r="CD421" s="501"/>
      <c r="CE421" s="501"/>
      <c r="CF421" s="501"/>
      <c r="CG421" s="501"/>
      <c r="CH421" s="501"/>
      <c r="CI421" s="501"/>
      <c r="CJ421" s="501"/>
      <c r="CK421" s="501"/>
      <c r="CL421" s="501"/>
      <c r="CM421" s="501"/>
      <c r="CN421" s="501"/>
      <c r="CO421" s="501"/>
      <c r="CP421" s="501"/>
      <c r="CQ421" s="501"/>
      <c r="CR421" s="501"/>
      <c r="CS421" s="501"/>
      <c r="CT421" s="501"/>
      <c r="CU421" s="501"/>
      <c r="CV421" s="501"/>
      <c r="CW421" s="501"/>
      <c r="CX421" s="501"/>
      <c r="CY421" s="501"/>
      <c r="CZ421" s="501"/>
      <c r="DA421" s="501"/>
      <c r="DB421" s="501"/>
      <c r="DC421" s="501"/>
      <c r="DD421" s="501"/>
      <c r="DE421" s="501"/>
      <c r="DF421" s="501"/>
      <c r="DG421" s="501"/>
      <c r="DH421" s="501"/>
      <c r="DI421" s="501"/>
      <c r="DJ421" s="501"/>
      <c r="DK421" s="501"/>
      <c r="DL421" s="501"/>
      <c r="DM421" s="501"/>
      <c r="DN421" s="501"/>
      <c r="DO421" s="501"/>
      <c r="DP421" s="501"/>
      <c r="DQ421" s="501"/>
      <c r="DR421" s="501"/>
      <c r="DS421" s="501"/>
      <c r="DT421" s="501"/>
      <c r="DU421" s="501"/>
      <c r="DV421" s="501"/>
      <c r="DW421" s="501"/>
      <c r="DX421" s="501"/>
      <c r="DY421" s="501"/>
      <c r="DZ421" s="501"/>
      <c r="EA421" s="501"/>
      <c r="EB421" s="501"/>
      <c r="EC421" s="501"/>
      <c r="ED421" s="501"/>
      <c r="EE421" s="501"/>
      <c r="EF421" s="501"/>
      <c r="EG421" s="501"/>
      <c r="EH421" s="501"/>
      <c r="EI421" s="501"/>
      <c r="EJ421" s="501"/>
      <c r="EK421" s="501"/>
      <c r="EL421" s="501"/>
      <c r="EM421" s="501"/>
      <c r="EN421" s="501"/>
      <c r="EO421" s="501"/>
      <c r="EP421" s="501"/>
      <c r="EQ421" s="501"/>
      <c r="ER421" s="501"/>
      <c r="ES421" s="501"/>
      <c r="ET421" s="501"/>
      <c r="EU421" s="501"/>
      <c r="EV421" s="501"/>
      <c r="EW421" s="501"/>
      <c r="EX421" s="501"/>
      <c r="EY421" s="501"/>
      <c r="EZ421" s="501"/>
      <c r="FA421" s="501"/>
      <c r="FB421" s="501"/>
      <c r="FC421" s="501"/>
      <c r="FD421" s="501"/>
      <c r="FE421" s="501"/>
      <c r="FF421" s="501"/>
      <c r="FG421" s="501"/>
      <c r="FH421" s="501"/>
      <c r="FI421" s="501"/>
    </row>
    <row r="422" spans="1:165" ht="25.9" customHeight="1" x14ac:dyDescent="0.35">
      <c r="A422" s="501"/>
      <c r="B422" s="501"/>
      <c r="C422" s="279"/>
      <c r="D422" s="543"/>
      <c r="E422" s="503"/>
      <c r="F422" s="501"/>
      <c r="G422" s="501"/>
      <c r="H422" s="501"/>
      <c r="I422" s="503"/>
      <c r="J422" s="503"/>
      <c r="K422" s="503"/>
      <c r="L422" s="503"/>
      <c r="M422" s="503"/>
      <c r="N422" s="503"/>
      <c r="O422" s="501"/>
      <c r="P422" s="501"/>
      <c r="Q422" s="501"/>
      <c r="R422" s="501"/>
      <c r="S422" s="501"/>
      <c r="T422" s="504"/>
      <c r="U422" s="504"/>
      <c r="V422" s="501"/>
      <c r="W422" s="501"/>
      <c r="X422" s="501"/>
      <c r="Y422" s="501"/>
      <c r="Z422" s="501"/>
      <c r="AA422" s="501"/>
      <c r="AB422" s="501"/>
      <c r="AC422" s="501"/>
      <c r="AD422" s="501"/>
      <c r="AE422" s="501"/>
      <c r="AF422" s="501"/>
      <c r="AG422" s="501"/>
      <c r="AH422" s="501"/>
      <c r="AI422" s="501"/>
      <c r="AJ422" s="501"/>
      <c r="AK422" s="501"/>
      <c r="AL422" s="501"/>
      <c r="AM422" s="501"/>
      <c r="AN422" s="501"/>
      <c r="AO422" s="501"/>
      <c r="AP422" s="501"/>
      <c r="AQ422" s="501"/>
      <c r="AR422" s="501"/>
      <c r="AS422" s="501"/>
      <c r="AT422" s="501"/>
      <c r="AU422" s="501"/>
      <c r="AV422" s="501"/>
      <c r="AW422" s="501"/>
      <c r="AX422" s="501"/>
      <c r="AY422" s="501"/>
      <c r="AZ422" s="501"/>
      <c r="BA422" s="501"/>
      <c r="BB422" s="501"/>
      <c r="BC422" s="501"/>
      <c r="BD422" s="501"/>
      <c r="BE422" s="501"/>
      <c r="BF422" s="501"/>
      <c r="BG422" s="501"/>
      <c r="BH422" s="501"/>
      <c r="BI422" s="501"/>
      <c r="BJ422" s="501"/>
      <c r="BK422" s="501"/>
      <c r="BL422" s="501"/>
      <c r="BM422" s="501"/>
      <c r="BN422" s="501"/>
      <c r="BO422" s="501"/>
      <c r="BP422" s="501"/>
      <c r="BQ422" s="501"/>
      <c r="BR422" s="501"/>
      <c r="BS422" s="501"/>
      <c r="BT422" s="501"/>
      <c r="BU422" s="501"/>
      <c r="BV422" s="501"/>
      <c r="BW422" s="501"/>
      <c r="BX422" s="501"/>
      <c r="BY422" s="501"/>
      <c r="BZ422" s="501"/>
      <c r="CA422" s="501"/>
      <c r="CB422" s="501"/>
      <c r="CC422" s="501"/>
      <c r="CD422" s="501"/>
      <c r="CE422" s="501"/>
      <c r="CF422" s="501"/>
      <c r="CG422" s="501"/>
      <c r="CH422" s="501"/>
      <c r="CI422" s="501"/>
      <c r="CJ422" s="501"/>
      <c r="CK422" s="501"/>
      <c r="CL422" s="501"/>
      <c r="CM422" s="501"/>
      <c r="CN422" s="501"/>
      <c r="CO422" s="501"/>
      <c r="CP422" s="501"/>
      <c r="CQ422" s="501"/>
      <c r="CR422" s="501"/>
      <c r="CS422" s="501"/>
      <c r="CT422" s="501"/>
      <c r="CU422" s="501"/>
      <c r="CV422" s="501"/>
      <c r="CW422" s="501"/>
      <c r="CX422" s="501"/>
      <c r="CY422" s="501"/>
      <c r="CZ422" s="501"/>
      <c r="DA422" s="501"/>
      <c r="DB422" s="501"/>
      <c r="DC422" s="501"/>
      <c r="DD422" s="501"/>
      <c r="DE422" s="501"/>
      <c r="DF422" s="501"/>
      <c r="DG422" s="501"/>
      <c r="DH422" s="501"/>
      <c r="DI422" s="501"/>
      <c r="DJ422" s="501"/>
      <c r="DK422" s="501"/>
      <c r="DL422" s="501"/>
      <c r="DM422" s="501"/>
      <c r="DN422" s="501"/>
      <c r="DO422" s="501"/>
      <c r="DP422" s="501"/>
      <c r="DQ422" s="501"/>
      <c r="DR422" s="501"/>
      <c r="DS422" s="501"/>
      <c r="DT422" s="501"/>
      <c r="DU422" s="501"/>
      <c r="DV422" s="501"/>
      <c r="DW422" s="501"/>
      <c r="DX422" s="501"/>
      <c r="DY422" s="501"/>
      <c r="DZ422" s="501"/>
      <c r="EA422" s="501"/>
      <c r="EB422" s="501"/>
      <c r="EC422" s="501"/>
      <c r="ED422" s="501"/>
      <c r="EE422" s="501"/>
      <c r="EF422" s="501"/>
      <c r="EG422" s="501"/>
      <c r="EH422" s="501"/>
      <c r="EI422" s="501"/>
      <c r="EJ422" s="501"/>
      <c r="EK422" s="501"/>
      <c r="EL422" s="501"/>
      <c r="EM422" s="501"/>
      <c r="EN422" s="501"/>
      <c r="EO422" s="501"/>
      <c r="EP422" s="501"/>
      <c r="EQ422" s="501"/>
      <c r="ER422" s="501"/>
      <c r="ES422" s="501"/>
      <c r="ET422" s="501"/>
      <c r="EU422" s="501"/>
      <c r="EV422" s="501"/>
      <c r="EW422" s="501"/>
      <c r="EX422" s="501"/>
      <c r="EY422" s="501"/>
      <c r="EZ422" s="501"/>
      <c r="FA422" s="501"/>
      <c r="FB422" s="501"/>
      <c r="FC422" s="501"/>
      <c r="FD422" s="501"/>
      <c r="FE422" s="501"/>
      <c r="FF422" s="501"/>
      <c r="FG422" s="501"/>
      <c r="FH422" s="501"/>
      <c r="FI422" s="501"/>
    </row>
    <row r="423" spans="1:165" ht="25.9" customHeight="1" x14ac:dyDescent="0.35">
      <c r="A423" s="501"/>
      <c r="B423" s="501"/>
      <c r="C423" s="279"/>
      <c r="D423" s="543"/>
      <c r="E423" s="503"/>
      <c r="F423" s="501"/>
      <c r="G423" s="501"/>
      <c r="H423" s="501"/>
      <c r="I423" s="503"/>
      <c r="J423" s="503"/>
      <c r="K423" s="503"/>
      <c r="L423" s="503"/>
      <c r="M423" s="503"/>
      <c r="N423" s="503"/>
      <c r="O423" s="501"/>
      <c r="P423" s="501"/>
      <c r="Q423" s="501"/>
      <c r="R423" s="501"/>
      <c r="S423" s="501"/>
      <c r="T423" s="504"/>
      <c r="U423" s="504"/>
      <c r="V423" s="501"/>
      <c r="W423" s="501"/>
      <c r="X423" s="501"/>
      <c r="Y423" s="501"/>
      <c r="Z423" s="501"/>
      <c r="AA423" s="501"/>
      <c r="AB423" s="501"/>
      <c r="AC423" s="501"/>
      <c r="AD423" s="501"/>
      <c r="AE423" s="501"/>
      <c r="AF423" s="501"/>
      <c r="AG423" s="501"/>
      <c r="AH423" s="501"/>
      <c r="AI423" s="501"/>
      <c r="AJ423" s="501"/>
      <c r="AK423" s="501"/>
      <c r="AL423" s="501"/>
      <c r="AM423" s="501"/>
      <c r="AN423" s="501"/>
      <c r="AO423" s="501"/>
      <c r="AP423" s="501"/>
      <c r="AQ423" s="501"/>
      <c r="AR423" s="501"/>
      <c r="AS423" s="501"/>
      <c r="AT423" s="501"/>
      <c r="AU423" s="501"/>
      <c r="AV423" s="501"/>
      <c r="AW423" s="501"/>
      <c r="AX423" s="501"/>
      <c r="AY423" s="501"/>
      <c r="AZ423" s="501"/>
      <c r="BA423" s="501"/>
      <c r="BB423" s="501"/>
      <c r="BC423" s="501"/>
      <c r="BD423" s="501"/>
      <c r="BE423" s="501"/>
      <c r="BF423" s="501"/>
      <c r="BG423" s="501"/>
      <c r="BH423" s="501"/>
      <c r="BI423" s="501"/>
      <c r="BJ423" s="501"/>
      <c r="BK423" s="501"/>
      <c r="BL423" s="501"/>
      <c r="BM423" s="501"/>
      <c r="BN423" s="501"/>
      <c r="BO423" s="501"/>
      <c r="BP423" s="501"/>
      <c r="BQ423" s="501"/>
      <c r="BR423" s="501"/>
      <c r="BS423" s="501"/>
      <c r="BT423" s="501"/>
      <c r="BU423" s="501"/>
      <c r="BV423" s="501"/>
      <c r="BW423" s="501"/>
      <c r="BX423" s="501"/>
      <c r="BY423" s="501"/>
      <c r="BZ423" s="501"/>
      <c r="CA423" s="501"/>
      <c r="CB423" s="501"/>
      <c r="CC423" s="501"/>
      <c r="CD423" s="501"/>
      <c r="CE423" s="501"/>
      <c r="CF423" s="501"/>
      <c r="CG423" s="501"/>
      <c r="CH423" s="501"/>
      <c r="CI423" s="501"/>
      <c r="CJ423" s="501"/>
      <c r="CK423" s="501"/>
      <c r="CL423" s="501"/>
      <c r="CM423" s="501"/>
      <c r="CN423" s="501"/>
      <c r="CO423" s="501"/>
      <c r="CP423" s="501"/>
      <c r="CQ423" s="501"/>
      <c r="CR423" s="501"/>
      <c r="CS423" s="501"/>
      <c r="CT423" s="501"/>
      <c r="CU423" s="501"/>
      <c r="CV423" s="501"/>
      <c r="CW423" s="501"/>
      <c r="CX423" s="501"/>
      <c r="CY423" s="501"/>
      <c r="CZ423" s="501"/>
      <c r="DA423" s="501"/>
      <c r="DB423" s="501"/>
      <c r="DC423" s="501"/>
      <c r="DD423" s="501"/>
      <c r="DE423" s="501"/>
      <c r="DF423" s="501"/>
      <c r="DG423" s="501"/>
      <c r="DH423" s="501"/>
      <c r="DI423" s="501"/>
      <c r="DJ423" s="501"/>
      <c r="DK423" s="501"/>
      <c r="DL423" s="501"/>
      <c r="DM423" s="501"/>
      <c r="DN423" s="501"/>
      <c r="DO423" s="501"/>
      <c r="DP423" s="501"/>
      <c r="DQ423" s="501"/>
      <c r="DR423" s="501"/>
      <c r="DS423" s="501"/>
      <c r="DT423" s="501"/>
      <c r="DU423" s="501"/>
      <c r="DV423" s="501"/>
      <c r="DW423" s="501"/>
      <c r="DX423" s="501"/>
      <c r="DY423" s="501"/>
      <c r="DZ423" s="501"/>
      <c r="EA423" s="501"/>
      <c r="EB423" s="501"/>
      <c r="EC423" s="501"/>
      <c r="ED423" s="501"/>
      <c r="EE423" s="501"/>
      <c r="EF423" s="501"/>
      <c r="EG423" s="501"/>
      <c r="EH423" s="501"/>
      <c r="EI423" s="501"/>
      <c r="EJ423" s="501"/>
      <c r="EK423" s="501"/>
      <c r="EL423" s="501"/>
      <c r="EM423" s="501"/>
      <c r="EN423" s="501"/>
      <c r="EO423" s="501"/>
      <c r="EP423" s="501"/>
      <c r="EQ423" s="501"/>
      <c r="ER423" s="501"/>
      <c r="ES423" s="501"/>
      <c r="ET423" s="501"/>
      <c r="EU423" s="501"/>
      <c r="EV423" s="501"/>
      <c r="EW423" s="501"/>
      <c r="EX423" s="501"/>
      <c r="EY423" s="501"/>
      <c r="EZ423" s="501"/>
      <c r="FA423" s="501"/>
      <c r="FB423" s="501"/>
      <c r="FC423" s="501"/>
      <c r="FD423" s="501"/>
      <c r="FE423" s="501"/>
      <c r="FF423" s="501"/>
      <c r="FG423" s="501"/>
      <c r="FH423" s="501"/>
      <c r="FI423" s="501"/>
    </row>
    <row r="424" spans="1:165" ht="25.9" customHeight="1" x14ac:dyDescent="0.35">
      <c r="A424" s="501"/>
      <c r="B424" s="501"/>
      <c r="C424" s="279"/>
      <c r="D424" s="543"/>
      <c r="E424" s="503"/>
      <c r="F424" s="501"/>
      <c r="G424" s="501"/>
      <c r="H424" s="501"/>
      <c r="I424" s="503"/>
      <c r="J424" s="503"/>
      <c r="K424" s="503"/>
      <c r="L424" s="503"/>
      <c r="M424" s="503"/>
      <c r="N424" s="503"/>
      <c r="O424" s="501"/>
      <c r="P424" s="501"/>
      <c r="Q424" s="501"/>
      <c r="R424" s="501"/>
      <c r="S424" s="501"/>
      <c r="T424" s="504"/>
      <c r="U424" s="504"/>
      <c r="V424" s="501"/>
      <c r="W424" s="501"/>
      <c r="X424" s="501"/>
      <c r="Y424" s="501"/>
      <c r="Z424" s="501"/>
      <c r="AA424" s="501"/>
      <c r="AB424" s="501"/>
      <c r="AC424" s="501"/>
      <c r="AD424" s="501"/>
      <c r="AE424" s="501"/>
      <c r="AF424" s="501"/>
      <c r="AG424" s="501"/>
      <c r="AH424" s="501"/>
      <c r="AI424" s="501"/>
      <c r="AJ424" s="501"/>
      <c r="AK424" s="501"/>
      <c r="AL424" s="501"/>
      <c r="AM424" s="501"/>
      <c r="AN424" s="501"/>
      <c r="AO424" s="501"/>
      <c r="AP424" s="501"/>
      <c r="AQ424" s="501"/>
      <c r="AR424" s="501"/>
      <c r="AS424" s="501"/>
      <c r="AT424" s="501"/>
      <c r="AU424" s="501"/>
      <c r="AV424" s="501"/>
      <c r="AW424" s="501"/>
      <c r="AX424" s="501"/>
      <c r="AY424" s="501"/>
      <c r="AZ424" s="501"/>
      <c r="BA424" s="501"/>
      <c r="BB424" s="501"/>
      <c r="BC424" s="501"/>
      <c r="BD424" s="501"/>
      <c r="BE424" s="501"/>
      <c r="BF424" s="501"/>
      <c r="BG424" s="501"/>
      <c r="BH424" s="501"/>
      <c r="BI424" s="501"/>
      <c r="BJ424" s="501"/>
      <c r="BK424" s="501"/>
      <c r="BL424" s="501"/>
      <c r="BM424" s="501"/>
      <c r="BN424" s="501"/>
      <c r="BO424" s="501"/>
      <c r="BP424" s="501"/>
      <c r="BQ424" s="501"/>
      <c r="BR424" s="501"/>
      <c r="BS424" s="501"/>
      <c r="BT424" s="501"/>
      <c r="BU424" s="501"/>
      <c r="BV424" s="501"/>
      <c r="BW424" s="501"/>
      <c r="BX424" s="501"/>
      <c r="BY424" s="501"/>
      <c r="BZ424" s="501"/>
      <c r="CA424" s="501"/>
      <c r="CB424" s="501"/>
      <c r="CC424" s="501"/>
      <c r="CD424" s="501"/>
      <c r="CE424" s="501"/>
      <c r="CF424" s="501"/>
      <c r="CG424" s="501"/>
      <c r="CH424" s="501"/>
      <c r="CI424" s="501"/>
      <c r="CJ424" s="501"/>
      <c r="CK424" s="501"/>
      <c r="CL424" s="501"/>
      <c r="CM424" s="501"/>
      <c r="CN424" s="501"/>
      <c r="CO424" s="501"/>
      <c r="CP424" s="501"/>
      <c r="CQ424" s="501"/>
      <c r="CR424" s="501"/>
      <c r="CS424" s="501"/>
      <c r="CT424" s="501"/>
      <c r="CU424" s="501"/>
      <c r="CV424" s="501"/>
      <c r="CW424" s="501"/>
      <c r="CX424" s="501"/>
      <c r="CY424" s="501"/>
      <c r="CZ424" s="501"/>
      <c r="DA424" s="501"/>
      <c r="DB424" s="501"/>
      <c r="DC424" s="501"/>
      <c r="DD424" s="501"/>
      <c r="DE424" s="501"/>
      <c r="DF424" s="501"/>
      <c r="DG424" s="501"/>
      <c r="DH424" s="501"/>
      <c r="DI424" s="501"/>
      <c r="DJ424" s="501"/>
      <c r="DK424" s="501"/>
      <c r="DL424" s="501"/>
      <c r="DM424" s="501"/>
      <c r="DN424" s="501"/>
      <c r="DO424" s="501"/>
      <c r="DP424" s="501"/>
      <c r="DQ424" s="501"/>
      <c r="DR424" s="501"/>
      <c r="DS424" s="501"/>
      <c r="DT424" s="501"/>
      <c r="DU424" s="501"/>
      <c r="DV424" s="501"/>
      <c r="DW424" s="501"/>
      <c r="DX424" s="501"/>
      <c r="DY424" s="501"/>
      <c r="DZ424" s="501"/>
      <c r="EA424" s="501"/>
      <c r="EB424" s="501"/>
      <c r="EC424" s="501"/>
      <c r="ED424" s="501"/>
      <c r="EE424" s="501"/>
      <c r="EF424" s="501"/>
      <c r="EG424" s="501"/>
      <c r="EH424" s="501"/>
      <c r="EI424" s="501"/>
      <c r="EJ424" s="501"/>
      <c r="EK424" s="501"/>
      <c r="EL424" s="501"/>
      <c r="EM424" s="501"/>
      <c r="EN424" s="501"/>
      <c r="EO424" s="501"/>
      <c r="EP424" s="501"/>
      <c r="EQ424" s="501"/>
      <c r="ER424" s="501"/>
      <c r="ES424" s="501"/>
      <c r="ET424" s="501"/>
      <c r="EU424" s="501"/>
      <c r="EV424" s="501"/>
      <c r="EW424" s="501"/>
      <c r="EX424" s="501"/>
      <c r="EY424" s="501"/>
      <c r="EZ424" s="501"/>
      <c r="FA424" s="501"/>
      <c r="FB424" s="501"/>
      <c r="FC424" s="501"/>
      <c r="FD424" s="501"/>
      <c r="FE424" s="501"/>
      <c r="FF424" s="501"/>
      <c r="FG424" s="501"/>
      <c r="FH424" s="501"/>
      <c r="FI424" s="501"/>
    </row>
    <row r="425" spans="1:165" ht="25.9" customHeight="1" x14ac:dyDescent="0.35">
      <c r="A425" s="501"/>
      <c r="B425" s="501"/>
      <c r="C425" s="279"/>
      <c r="D425" s="543"/>
      <c r="E425" s="503"/>
      <c r="F425" s="501"/>
      <c r="G425" s="501"/>
      <c r="H425" s="501"/>
      <c r="I425" s="503"/>
      <c r="J425" s="503"/>
      <c r="K425" s="503"/>
      <c r="L425" s="503"/>
      <c r="M425" s="503"/>
      <c r="N425" s="503"/>
      <c r="O425" s="501"/>
      <c r="P425" s="501"/>
      <c r="Q425" s="501"/>
      <c r="R425" s="501"/>
      <c r="S425" s="501"/>
      <c r="T425" s="504"/>
      <c r="U425" s="504"/>
      <c r="V425" s="501"/>
      <c r="W425" s="501"/>
      <c r="X425" s="501"/>
      <c r="Y425" s="501"/>
      <c r="Z425" s="501"/>
      <c r="AA425" s="501"/>
      <c r="AB425" s="501"/>
      <c r="AC425" s="501"/>
      <c r="AD425" s="501"/>
      <c r="AE425" s="501"/>
      <c r="AF425" s="501"/>
      <c r="AG425" s="501"/>
      <c r="AH425" s="501"/>
      <c r="AI425" s="501"/>
      <c r="AJ425" s="501"/>
      <c r="AK425" s="501"/>
      <c r="AL425" s="501"/>
      <c r="AM425" s="501"/>
      <c r="AN425" s="501"/>
      <c r="AO425" s="501"/>
      <c r="AP425" s="501"/>
      <c r="AQ425" s="501"/>
      <c r="AR425" s="501"/>
      <c r="AS425" s="501"/>
      <c r="AT425" s="501"/>
      <c r="AU425" s="501"/>
      <c r="AV425" s="501"/>
      <c r="AW425" s="501"/>
      <c r="AX425" s="501"/>
      <c r="AY425" s="501"/>
      <c r="AZ425" s="501"/>
      <c r="BA425" s="501"/>
      <c r="BB425" s="501"/>
      <c r="BC425" s="501"/>
      <c r="BD425" s="501"/>
      <c r="BE425" s="501"/>
      <c r="BF425" s="501"/>
      <c r="BG425" s="501"/>
      <c r="BH425" s="501"/>
      <c r="BI425" s="501"/>
      <c r="BJ425" s="501"/>
      <c r="BK425" s="501"/>
      <c r="BL425" s="501"/>
      <c r="BM425" s="501"/>
      <c r="BN425" s="501"/>
      <c r="BO425" s="501"/>
      <c r="BP425" s="501"/>
      <c r="BQ425" s="501"/>
      <c r="BR425" s="501"/>
      <c r="BS425" s="501"/>
      <c r="BT425" s="501"/>
      <c r="BU425" s="501"/>
      <c r="BV425" s="501"/>
      <c r="BW425" s="501"/>
      <c r="BX425" s="501"/>
      <c r="BY425" s="501"/>
      <c r="BZ425" s="501"/>
      <c r="CA425" s="501"/>
      <c r="CB425" s="501"/>
      <c r="CC425" s="501"/>
      <c r="CD425" s="501"/>
      <c r="CE425" s="501"/>
      <c r="CF425" s="501"/>
      <c r="CG425" s="501"/>
      <c r="CH425" s="501"/>
      <c r="CI425" s="501"/>
      <c r="CJ425" s="501"/>
      <c r="CK425" s="501"/>
      <c r="CL425" s="501"/>
      <c r="CM425" s="501"/>
      <c r="CN425" s="501"/>
      <c r="CO425" s="501"/>
      <c r="CP425" s="501"/>
      <c r="CQ425" s="501"/>
      <c r="CR425" s="501"/>
      <c r="CS425" s="501"/>
      <c r="CT425" s="501"/>
      <c r="CU425" s="501"/>
      <c r="CV425" s="501"/>
      <c r="CW425" s="501"/>
      <c r="CX425" s="501"/>
      <c r="CY425" s="501"/>
      <c r="CZ425" s="501"/>
      <c r="DA425" s="501"/>
      <c r="DB425" s="501"/>
      <c r="DC425" s="501"/>
      <c r="DD425" s="501"/>
      <c r="DE425" s="501"/>
      <c r="DF425" s="501"/>
      <c r="DG425" s="501"/>
      <c r="DH425" s="501"/>
      <c r="DI425" s="501"/>
      <c r="DJ425" s="501"/>
      <c r="DK425" s="501"/>
      <c r="DL425" s="501"/>
      <c r="DM425" s="501"/>
      <c r="DN425" s="501"/>
      <c r="DO425" s="501"/>
      <c r="DP425" s="501"/>
      <c r="DQ425" s="501"/>
      <c r="DR425" s="501"/>
      <c r="DS425" s="501"/>
      <c r="DT425" s="501"/>
      <c r="DU425" s="501"/>
      <c r="DV425" s="501"/>
      <c r="DW425" s="501"/>
      <c r="DX425" s="501"/>
      <c r="DY425" s="501"/>
      <c r="DZ425" s="501"/>
      <c r="EA425" s="501"/>
      <c r="EB425" s="501"/>
      <c r="EC425" s="501"/>
      <c r="ED425" s="501"/>
      <c r="EE425" s="501"/>
      <c r="EF425" s="501"/>
      <c r="EG425" s="501"/>
      <c r="EH425" s="501"/>
      <c r="EI425" s="501"/>
      <c r="EJ425" s="501"/>
      <c r="EK425" s="501"/>
      <c r="EL425" s="501"/>
      <c r="EM425" s="501"/>
      <c r="EN425" s="501"/>
      <c r="EO425" s="501"/>
      <c r="EP425" s="501"/>
      <c r="EQ425" s="501"/>
      <c r="ER425" s="501"/>
      <c r="ES425" s="501"/>
      <c r="ET425" s="501"/>
      <c r="EU425" s="501"/>
      <c r="EV425" s="501"/>
      <c r="EW425" s="501"/>
      <c r="EX425" s="501"/>
      <c r="EY425" s="501"/>
      <c r="EZ425" s="501"/>
      <c r="FA425" s="501"/>
      <c r="FB425" s="501"/>
      <c r="FC425" s="501"/>
      <c r="FD425" s="501"/>
      <c r="FE425" s="501"/>
      <c r="FF425" s="501"/>
      <c r="FG425" s="501"/>
      <c r="FH425" s="501"/>
      <c r="FI425" s="501"/>
    </row>
    <row r="426" spans="1:165" ht="25.9" customHeight="1" x14ac:dyDescent="0.35">
      <c r="A426" s="501"/>
      <c r="B426" s="501"/>
      <c r="C426" s="279"/>
      <c r="D426" s="543"/>
      <c r="E426" s="503"/>
      <c r="F426" s="501"/>
      <c r="G426" s="501"/>
      <c r="H426" s="501"/>
      <c r="I426" s="503"/>
      <c r="J426" s="503"/>
      <c r="K426" s="503"/>
      <c r="L426" s="503"/>
      <c r="M426" s="503"/>
      <c r="N426" s="503"/>
      <c r="O426" s="501"/>
      <c r="P426" s="501"/>
      <c r="Q426" s="501"/>
      <c r="R426" s="501"/>
      <c r="S426" s="501"/>
      <c r="T426" s="504"/>
      <c r="U426" s="504"/>
      <c r="V426" s="501"/>
      <c r="W426" s="501"/>
      <c r="X426" s="501"/>
      <c r="Y426" s="501"/>
      <c r="Z426" s="501"/>
      <c r="AA426" s="501"/>
      <c r="AB426" s="501"/>
      <c r="AC426" s="501"/>
      <c r="AD426" s="501"/>
      <c r="AE426" s="501"/>
      <c r="AF426" s="501"/>
      <c r="AG426" s="501"/>
      <c r="AH426" s="501"/>
      <c r="AI426" s="501"/>
      <c r="AJ426" s="501"/>
      <c r="AK426" s="501"/>
      <c r="AL426" s="501"/>
      <c r="AM426" s="501"/>
      <c r="AN426" s="501"/>
      <c r="AO426" s="501"/>
      <c r="AP426" s="501"/>
      <c r="AQ426" s="501"/>
      <c r="AR426" s="501"/>
      <c r="AS426" s="501"/>
      <c r="AT426" s="501"/>
      <c r="AU426" s="501"/>
      <c r="AV426" s="501"/>
      <c r="AW426" s="501"/>
      <c r="AX426" s="501"/>
      <c r="AY426" s="501"/>
      <c r="AZ426" s="501"/>
      <c r="BA426" s="501"/>
      <c r="BB426" s="501"/>
      <c r="BC426" s="501"/>
      <c r="BD426" s="501"/>
      <c r="BE426" s="501"/>
      <c r="BF426" s="501"/>
      <c r="BG426" s="501"/>
      <c r="BH426" s="501"/>
      <c r="BI426" s="501"/>
      <c r="BJ426" s="501"/>
      <c r="BK426" s="501"/>
      <c r="BL426" s="501"/>
      <c r="BM426" s="501"/>
      <c r="BN426" s="501"/>
      <c r="BO426" s="501"/>
      <c r="BP426" s="501"/>
      <c r="BQ426" s="501"/>
      <c r="BR426" s="501"/>
      <c r="BS426" s="501"/>
      <c r="BT426" s="501"/>
      <c r="BU426" s="501"/>
      <c r="BV426" s="501"/>
      <c r="BW426" s="501"/>
      <c r="BX426" s="501"/>
      <c r="BY426" s="501"/>
      <c r="BZ426" s="501"/>
      <c r="CA426" s="501"/>
      <c r="CB426" s="501"/>
      <c r="CC426" s="501"/>
      <c r="CD426" s="501"/>
      <c r="CE426" s="501"/>
      <c r="CF426" s="501"/>
      <c r="CG426" s="501"/>
      <c r="CH426" s="501"/>
      <c r="CI426" s="501"/>
      <c r="CJ426" s="501"/>
      <c r="CK426" s="501"/>
      <c r="CL426" s="501"/>
      <c r="CM426" s="501"/>
      <c r="CN426" s="501"/>
      <c r="CO426" s="501"/>
      <c r="CP426" s="501"/>
      <c r="CQ426" s="501"/>
      <c r="CR426" s="501"/>
      <c r="CS426" s="501"/>
      <c r="CT426" s="501"/>
      <c r="CU426" s="501"/>
      <c r="CV426" s="501"/>
      <c r="CW426" s="501"/>
      <c r="CX426" s="501"/>
      <c r="CY426" s="501"/>
      <c r="CZ426" s="501"/>
      <c r="DA426" s="501"/>
      <c r="DB426" s="501"/>
      <c r="DC426" s="501"/>
      <c r="DD426" s="501"/>
      <c r="DE426" s="501"/>
      <c r="DF426" s="501"/>
      <c r="DG426" s="501"/>
      <c r="DH426" s="501"/>
      <c r="DI426" s="501"/>
      <c r="DJ426" s="501"/>
      <c r="DK426" s="501"/>
      <c r="DL426" s="501"/>
      <c r="DM426" s="501"/>
      <c r="DN426" s="501"/>
      <c r="DO426" s="501"/>
      <c r="DP426" s="501"/>
      <c r="DQ426" s="501"/>
      <c r="DR426" s="501"/>
      <c r="DS426" s="501"/>
      <c r="DT426" s="501"/>
      <c r="DU426" s="501"/>
      <c r="DV426" s="501"/>
      <c r="DW426" s="501"/>
      <c r="DX426" s="501"/>
      <c r="DY426" s="501"/>
      <c r="DZ426" s="501"/>
      <c r="EA426" s="501"/>
      <c r="EB426" s="501"/>
      <c r="EC426" s="501"/>
      <c r="ED426" s="501"/>
      <c r="EE426" s="501"/>
      <c r="EF426" s="501"/>
      <c r="EG426" s="501"/>
      <c r="EH426" s="501"/>
      <c r="EI426" s="501"/>
      <c r="EJ426" s="501"/>
      <c r="EK426" s="501"/>
      <c r="EL426" s="501"/>
      <c r="EM426" s="501"/>
      <c r="EN426" s="501"/>
      <c r="EO426" s="501"/>
      <c r="EP426" s="501"/>
      <c r="EQ426" s="501"/>
      <c r="ER426" s="501"/>
      <c r="ES426" s="501"/>
      <c r="ET426" s="501"/>
      <c r="EU426" s="501"/>
      <c r="EV426" s="501"/>
      <c r="EW426" s="501"/>
      <c r="EX426" s="501"/>
      <c r="EY426" s="501"/>
      <c r="EZ426" s="501"/>
      <c r="FA426" s="501"/>
      <c r="FB426" s="501"/>
      <c r="FC426" s="501"/>
      <c r="FD426" s="501"/>
      <c r="FE426" s="501"/>
      <c r="FF426" s="501"/>
      <c r="FG426" s="501"/>
      <c r="FH426" s="501"/>
      <c r="FI426" s="501"/>
    </row>
    <row r="427" spans="1:165" ht="25.9" customHeight="1" x14ac:dyDescent="0.35">
      <c r="A427" s="501"/>
      <c r="B427" s="501"/>
      <c r="C427" s="279"/>
      <c r="D427" s="543"/>
      <c r="E427" s="503"/>
      <c r="F427" s="501"/>
      <c r="G427" s="501"/>
      <c r="H427" s="501"/>
      <c r="I427" s="503"/>
      <c r="J427" s="503"/>
      <c r="K427" s="503"/>
      <c r="L427" s="503"/>
      <c r="M427" s="503"/>
      <c r="N427" s="503"/>
      <c r="O427" s="501"/>
      <c r="P427" s="501"/>
      <c r="Q427" s="501"/>
      <c r="R427" s="501"/>
      <c r="S427" s="501"/>
      <c r="T427" s="504"/>
      <c r="U427" s="504"/>
      <c r="V427" s="501"/>
      <c r="W427" s="501"/>
      <c r="X427" s="501"/>
      <c r="Y427" s="501"/>
      <c r="Z427" s="501"/>
      <c r="AA427" s="501"/>
      <c r="AB427" s="501"/>
      <c r="AC427" s="501"/>
      <c r="AD427" s="501"/>
      <c r="AE427" s="501"/>
      <c r="AF427" s="501"/>
      <c r="AG427" s="501"/>
      <c r="AH427" s="501"/>
      <c r="AI427" s="501"/>
      <c r="AJ427" s="501"/>
      <c r="AK427" s="501"/>
      <c r="AL427" s="501"/>
      <c r="AM427" s="501"/>
      <c r="AN427" s="501"/>
      <c r="AO427" s="501"/>
      <c r="AP427" s="501"/>
      <c r="AQ427" s="501"/>
      <c r="AR427" s="501"/>
      <c r="AS427" s="501"/>
      <c r="AT427" s="501"/>
      <c r="AU427" s="501"/>
      <c r="AV427" s="501"/>
      <c r="AW427" s="501"/>
      <c r="AX427" s="501"/>
      <c r="AY427" s="501"/>
      <c r="AZ427" s="501"/>
      <c r="BA427" s="501"/>
      <c r="BB427" s="501"/>
      <c r="BC427" s="501"/>
      <c r="BD427" s="501"/>
      <c r="BE427" s="501"/>
      <c r="BF427" s="501"/>
      <c r="BG427" s="501"/>
      <c r="BH427" s="501"/>
      <c r="BI427" s="501"/>
      <c r="BJ427" s="501"/>
      <c r="BK427" s="501"/>
      <c r="BL427" s="501"/>
      <c r="BM427" s="501"/>
      <c r="BN427" s="501"/>
      <c r="BO427" s="501"/>
      <c r="BP427" s="501"/>
      <c r="BQ427" s="501"/>
      <c r="BR427" s="501"/>
      <c r="BS427" s="501"/>
      <c r="BT427" s="501"/>
      <c r="BU427" s="501"/>
      <c r="BV427" s="501"/>
      <c r="BW427" s="501"/>
      <c r="BX427" s="501"/>
      <c r="BY427" s="501"/>
      <c r="BZ427" s="501"/>
      <c r="CA427" s="501"/>
      <c r="CB427" s="501"/>
      <c r="CC427" s="501"/>
      <c r="CD427" s="501"/>
      <c r="CE427" s="501"/>
      <c r="CF427" s="501"/>
      <c r="CG427" s="501"/>
      <c r="CH427" s="501"/>
      <c r="CI427" s="501"/>
      <c r="CJ427" s="501"/>
      <c r="CK427" s="501"/>
      <c r="CL427" s="501"/>
      <c r="CM427" s="501"/>
      <c r="CN427" s="501"/>
      <c r="CO427" s="501"/>
      <c r="CP427" s="501"/>
      <c r="CQ427" s="501"/>
      <c r="CR427" s="501"/>
      <c r="CS427" s="501"/>
      <c r="CT427" s="501"/>
      <c r="CU427" s="501"/>
      <c r="CV427" s="501"/>
      <c r="CW427" s="501"/>
      <c r="CX427" s="501"/>
      <c r="CY427" s="501"/>
      <c r="CZ427" s="501"/>
      <c r="DA427" s="501"/>
      <c r="DB427" s="501"/>
      <c r="DC427" s="501"/>
      <c r="DD427" s="501"/>
      <c r="DE427" s="501"/>
      <c r="DF427" s="501"/>
      <c r="DG427" s="501"/>
      <c r="DH427" s="501"/>
      <c r="DI427" s="501"/>
      <c r="DJ427" s="501"/>
      <c r="DK427" s="501"/>
      <c r="DL427" s="501"/>
      <c r="DM427" s="501"/>
      <c r="DN427" s="501"/>
      <c r="DO427" s="501"/>
      <c r="DP427" s="501"/>
      <c r="DQ427" s="501"/>
      <c r="DR427" s="501"/>
      <c r="DS427" s="501"/>
      <c r="DT427" s="501"/>
      <c r="DU427" s="501"/>
      <c r="DV427" s="501"/>
      <c r="DW427" s="501"/>
      <c r="DX427" s="501"/>
      <c r="DY427" s="501"/>
      <c r="DZ427" s="501"/>
      <c r="EA427" s="501"/>
      <c r="EB427" s="501"/>
      <c r="EC427" s="501"/>
      <c r="ED427" s="501"/>
      <c r="EE427" s="501"/>
      <c r="EF427" s="501"/>
      <c r="EG427" s="501"/>
      <c r="EH427" s="501"/>
      <c r="EI427" s="501"/>
      <c r="EJ427" s="501"/>
      <c r="EK427" s="501"/>
      <c r="EL427" s="501"/>
      <c r="EM427" s="501"/>
      <c r="EN427" s="501"/>
      <c r="EO427" s="501"/>
      <c r="EP427" s="501"/>
      <c r="EQ427" s="501"/>
      <c r="ER427" s="501"/>
      <c r="ES427" s="501"/>
      <c r="ET427" s="501"/>
      <c r="EU427" s="501"/>
      <c r="EV427" s="501"/>
      <c r="EW427" s="501"/>
      <c r="EX427" s="501"/>
      <c r="EY427" s="501"/>
      <c r="EZ427" s="501"/>
      <c r="FA427" s="501"/>
      <c r="FB427" s="501"/>
      <c r="FC427" s="501"/>
      <c r="FD427" s="501"/>
      <c r="FE427" s="501"/>
      <c r="FF427" s="501"/>
      <c r="FG427" s="501"/>
      <c r="FH427" s="501"/>
      <c r="FI427" s="501"/>
    </row>
    <row r="428" spans="1:165" ht="25.9" customHeight="1" x14ac:dyDescent="0.35">
      <c r="A428" s="501"/>
      <c r="B428" s="501"/>
      <c r="C428" s="279"/>
      <c r="D428" s="543"/>
      <c r="E428" s="503"/>
      <c r="F428" s="501"/>
      <c r="G428" s="501"/>
      <c r="H428" s="501"/>
      <c r="I428" s="503"/>
      <c r="J428" s="503"/>
      <c r="K428" s="503"/>
      <c r="L428" s="503"/>
      <c r="M428" s="503"/>
      <c r="N428" s="503"/>
      <c r="O428" s="501"/>
      <c r="P428" s="501"/>
      <c r="Q428" s="501"/>
      <c r="R428" s="501"/>
      <c r="S428" s="501"/>
      <c r="T428" s="504"/>
      <c r="U428" s="504"/>
      <c r="V428" s="501"/>
      <c r="W428" s="501"/>
      <c r="X428" s="501"/>
      <c r="Y428" s="501"/>
      <c r="Z428" s="501"/>
      <c r="AA428" s="501"/>
      <c r="AB428" s="501"/>
      <c r="AC428" s="501"/>
      <c r="AD428" s="501"/>
      <c r="AE428" s="501"/>
      <c r="AF428" s="501"/>
      <c r="AG428" s="501"/>
      <c r="AH428" s="501"/>
      <c r="AI428" s="501"/>
      <c r="AJ428" s="501"/>
      <c r="AK428" s="501"/>
      <c r="AL428" s="501"/>
      <c r="AM428" s="501"/>
      <c r="AN428" s="501"/>
      <c r="AO428" s="501"/>
      <c r="AP428" s="501"/>
      <c r="AQ428" s="501"/>
      <c r="AR428" s="501"/>
      <c r="AS428" s="501"/>
      <c r="AT428" s="501"/>
      <c r="AU428" s="501"/>
      <c r="AV428" s="501"/>
      <c r="AW428" s="501"/>
      <c r="AX428" s="501"/>
      <c r="AY428" s="501"/>
      <c r="AZ428" s="501"/>
      <c r="BA428" s="501"/>
      <c r="BB428" s="501"/>
      <c r="BC428" s="501"/>
      <c r="BD428" s="501"/>
      <c r="BE428" s="501"/>
      <c r="BF428" s="501"/>
      <c r="BG428" s="501"/>
      <c r="BH428" s="501"/>
      <c r="BI428" s="501"/>
      <c r="BJ428" s="501"/>
      <c r="BK428" s="501"/>
      <c r="BL428" s="501"/>
      <c r="BM428" s="501"/>
      <c r="BN428" s="501"/>
      <c r="BO428" s="501"/>
      <c r="BP428" s="501"/>
      <c r="BQ428" s="501"/>
      <c r="BR428" s="501"/>
      <c r="BS428" s="501"/>
      <c r="BT428" s="501"/>
      <c r="BU428" s="501"/>
      <c r="BV428" s="501"/>
      <c r="BW428" s="501"/>
      <c r="BX428" s="501"/>
      <c r="BY428" s="501"/>
      <c r="BZ428" s="501"/>
      <c r="CA428" s="501"/>
      <c r="CB428" s="501"/>
      <c r="CC428" s="501"/>
      <c r="CD428" s="501"/>
      <c r="CE428" s="501"/>
      <c r="CF428" s="501"/>
      <c r="CG428" s="501"/>
      <c r="CH428" s="501"/>
      <c r="CI428" s="501"/>
      <c r="CJ428" s="501"/>
      <c r="CK428" s="501"/>
      <c r="CL428" s="501"/>
      <c r="CM428" s="501"/>
      <c r="CN428" s="501"/>
      <c r="CO428" s="501"/>
      <c r="CP428" s="501"/>
      <c r="CQ428" s="501"/>
      <c r="CR428" s="501"/>
      <c r="CS428" s="501"/>
      <c r="CT428" s="501"/>
      <c r="CU428" s="501"/>
      <c r="CV428" s="501"/>
      <c r="CW428" s="501"/>
      <c r="CX428" s="501"/>
      <c r="CY428" s="501"/>
      <c r="CZ428" s="501"/>
      <c r="DA428" s="501"/>
      <c r="DB428" s="501"/>
      <c r="DC428" s="501"/>
      <c r="DD428" s="501"/>
      <c r="DE428" s="501"/>
      <c r="DF428" s="501"/>
      <c r="DG428" s="501"/>
      <c r="DH428" s="501"/>
      <c r="DI428" s="501"/>
      <c r="DJ428" s="501"/>
      <c r="DK428" s="501"/>
      <c r="DL428" s="501"/>
      <c r="DM428" s="501"/>
      <c r="DN428" s="501"/>
      <c r="DO428" s="501"/>
      <c r="DP428" s="501"/>
      <c r="DQ428" s="501"/>
      <c r="DR428" s="501"/>
      <c r="DS428" s="501"/>
      <c r="DT428" s="501"/>
      <c r="DU428" s="501"/>
      <c r="DV428" s="501"/>
      <c r="DW428" s="501"/>
      <c r="DX428" s="501"/>
      <c r="DY428" s="501"/>
      <c r="DZ428" s="501"/>
      <c r="EA428" s="501"/>
      <c r="EB428" s="501"/>
      <c r="EC428" s="501"/>
      <c r="ED428" s="501"/>
      <c r="EE428" s="501"/>
      <c r="EF428" s="501"/>
      <c r="EG428" s="501"/>
      <c r="EH428" s="501"/>
      <c r="EI428" s="501"/>
      <c r="EJ428" s="501"/>
      <c r="EK428" s="501"/>
      <c r="EL428" s="501"/>
      <c r="EM428" s="501"/>
      <c r="EN428" s="501"/>
      <c r="EO428" s="501"/>
      <c r="EP428" s="501"/>
      <c r="EQ428" s="501"/>
      <c r="ER428" s="501"/>
      <c r="ES428" s="501"/>
      <c r="ET428" s="501"/>
      <c r="EU428" s="501"/>
      <c r="EV428" s="501"/>
      <c r="EW428" s="501"/>
      <c r="EX428" s="501"/>
      <c r="EY428" s="501"/>
      <c r="EZ428" s="501"/>
      <c r="FA428" s="501"/>
      <c r="FB428" s="501"/>
      <c r="FC428" s="501"/>
      <c r="FD428" s="501"/>
      <c r="FE428" s="501"/>
      <c r="FF428" s="501"/>
      <c r="FG428" s="501"/>
      <c r="FH428" s="501"/>
      <c r="FI428" s="501"/>
    </row>
    <row r="429" spans="1:165" ht="25.9" customHeight="1" x14ac:dyDescent="0.35">
      <c r="A429" s="501"/>
      <c r="B429" s="501"/>
      <c r="C429" s="279"/>
      <c r="D429" s="543"/>
      <c r="E429" s="503"/>
      <c r="F429" s="501"/>
      <c r="G429" s="501"/>
      <c r="H429" s="501"/>
      <c r="I429" s="503"/>
      <c r="J429" s="503"/>
      <c r="K429" s="503"/>
      <c r="L429" s="503"/>
      <c r="M429" s="503"/>
      <c r="N429" s="503"/>
      <c r="O429" s="501"/>
      <c r="P429" s="501"/>
      <c r="Q429" s="501"/>
      <c r="R429" s="501"/>
      <c r="S429" s="501"/>
      <c r="T429" s="504"/>
      <c r="U429" s="504"/>
      <c r="V429" s="501"/>
      <c r="W429" s="501"/>
      <c r="X429" s="501"/>
      <c r="Y429" s="501"/>
      <c r="Z429" s="501"/>
      <c r="AA429" s="501"/>
      <c r="AB429" s="501"/>
      <c r="AC429" s="501"/>
      <c r="AD429" s="501"/>
      <c r="AE429" s="501"/>
      <c r="AF429" s="501"/>
      <c r="AG429" s="501"/>
      <c r="AH429" s="501"/>
      <c r="AI429" s="501"/>
      <c r="AJ429" s="501"/>
      <c r="AK429" s="501"/>
      <c r="AL429" s="501"/>
      <c r="AM429" s="501"/>
      <c r="AN429" s="501"/>
      <c r="AO429" s="501"/>
      <c r="AP429" s="501"/>
      <c r="AQ429" s="501"/>
      <c r="AR429" s="501"/>
      <c r="AS429" s="501"/>
      <c r="AT429" s="501"/>
      <c r="AU429" s="501"/>
      <c r="AV429" s="501"/>
      <c r="AW429" s="501"/>
      <c r="AX429" s="501"/>
      <c r="AY429" s="501"/>
      <c r="AZ429" s="501"/>
      <c r="BA429" s="501"/>
      <c r="BB429" s="501"/>
      <c r="BC429" s="501"/>
      <c r="BD429" s="501"/>
      <c r="BE429" s="501"/>
      <c r="BF429" s="501"/>
      <c r="BG429" s="501"/>
      <c r="BH429" s="501"/>
      <c r="BI429" s="501"/>
      <c r="BJ429" s="501"/>
      <c r="BK429" s="501"/>
      <c r="BL429" s="501"/>
      <c r="BM429" s="501"/>
      <c r="BN429" s="501"/>
      <c r="BO429" s="501"/>
      <c r="BP429" s="501"/>
      <c r="BQ429" s="501"/>
      <c r="BR429" s="501"/>
      <c r="BS429" s="501"/>
      <c r="BT429" s="501"/>
      <c r="BU429" s="501"/>
      <c r="BV429" s="501"/>
      <c r="BW429" s="501"/>
      <c r="BX429" s="501"/>
      <c r="BY429" s="501"/>
      <c r="BZ429" s="501"/>
      <c r="CA429" s="501"/>
      <c r="CB429" s="501"/>
      <c r="CC429" s="501"/>
      <c r="CD429" s="501"/>
      <c r="CE429" s="501"/>
      <c r="CF429" s="501"/>
      <c r="CG429" s="501"/>
      <c r="CH429" s="501"/>
      <c r="CI429" s="501"/>
      <c r="CJ429" s="501"/>
      <c r="CK429" s="501"/>
      <c r="CL429" s="501"/>
      <c r="CM429" s="501"/>
      <c r="CN429" s="501"/>
      <c r="CO429" s="501"/>
      <c r="CP429" s="501"/>
      <c r="CQ429" s="501"/>
      <c r="CR429" s="501"/>
      <c r="CS429" s="501"/>
      <c r="CT429" s="501"/>
      <c r="CU429" s="501"/>
      <c r="CV429" s="501"/>
      <c r="CW429" s="501"/>
      <c r="CX429" s="501"/>
      <c r="CY429" s="501"/>
      <c r="CZ429" s="501"/>
      <c r="DA429" s="501"/>
      <c r="DB429" s="501"/>
      <c r="DC429" s="501"/>
      <c r="DD429" s="501"/>
      <c r="DE429" s="501"/>
      <c r="DF429" s="501"/>
      <c r="DG429" s="501"/>
      <c r="DH429" s="501"/>
      <c r="DI429" s="501"/>
      <c r="DJ429" s="501"/>
      <c r="DK429" s="501"/>
      <c r="DL429" s="501"/>
      <c r="DM429" s="501"/>
      <c r="DN429" s="501"/>
      <c r="DO429" s="501"/>
      <c r="DP429" s="501"/>
      <c r="DQ429" s="501"/>
      <c r="DR429" s="501"/>
      <c r="DS429" s="501"/>
      <c r="DT429" s="501"/>
      <c r="DU429" s="501"/>
      <c r="DV429" s="501"/>
      <c r="DW429" s="501"/>
      <c r="DX429" s="501"/>
      <c r="DY429" s="501"/>
      <c r="DZ429" s="501"/>
      <c r="EA429" s="501"/>
      <c r="EB429" s="501"/>
      <c r="EC429" s="501"/>
      <c r="ED429" s="501"/>
      <c r="EE429" s="501"/>
      <c r="EF429" s="501"/>
      <c r="EG429" s="501"/>
      <c r="EH429" s="501"/>
      <c r="EI429" s="501"/>
      <c r="EJ429" s="501"/>
      <c r="EK429" s="501"/>
      <c r="EL429" s="501"/>
      <c r="EM429" s="501"/>
      <c r="EN429" s="501"/>
      <c r="EO429" s="501"/>
      <c r="EP429" s="501"/>
      <c r="EQ429" s="501"/>
      <c r="ER429" s="501"/>
      <c r="ES429" s="501"/>
      <c r="ET429" s="501"/>
      <c r="EU429" s="501"/>
      <c r="EV429" s="501"/>
      <c r="EW429" s="501"/>
      <c r="EX429" s="501"/>
      <c r="EY429" s="501"/>
      <c r="EZ429" s="501"/>
      <c r="FA429" s="501"/>
      <c r="FB429" s="501"/>
      <c r="FC429" s="501"/>
      <c r="FD429" s="501"/>
      <c r="FE429" s="501"/>
      <c r="FF429" s="501"/>
      <c r="FG429" s="501"/>
      <c r="FH429" s="501"/>
      <c r="FI429" s="501"/>
    </row>
    <row r="430" spans="1:165" ht="25.9" customHeight="1" x14ac:dyDescent="0.35">
      <c r="A430" s="501"/>
      <c r="B430" s="501"/>
      <c r="C430" s="279"/>
      <c r="D430" s="543"/>
      <c r="E430" s="503"/>
      <c r="F430" s="501"/>
      <c r="G430" s="501"/>
      <c r="H430" s="501"/>
      <c r="I430" s="503"/>
      <c r="J430" s="503"/>
      <c r="K430" s="503"/>
      <c r="L430" s="503"/>
      <c r="M430" s="503"/>
      <c r="N430" s="503"/>
      <c r="O430" s="501"/>
      <c r="P430" s="501"/>
      <c r="Q430" s="501"/>
      <c r="R430" s="501"/>
      <c r="S430" s="501"/>
      <c r="T430" s="504"/>
      <c r="U430" s="504"/>
      <c r="V430" s="501"/>
      <c r="W430" s="501"/>
      <c r="X430" s="501"/>
      <c r="Y430" s="501"/>
      <c r="Z430" s="501"/>
      <c r="AA430" s="501"/>
      <c r="AB430" s="501"/>
      <c r="AC430" s="501"/>
      <c r="AD430" s="501"/>
      <c r="AE430" s="501"/>
      <c r="AF430" s="501"/>
      <c r="AG430" s="501"/>
      <c r="AH430" s="501"/>
      <c r="AI430" s="501"/>
      <c r="AJ430" s="501"/>
      <c r="AK430" s="501"/>
      <c r="AL430" s="501"/>
      <c r="AM430" s="501"/>
      <c r="AN430" s="501"/>
      <c r="AO430" s="501"/>
      <c r="AP430" s="501"/>
      <c r="AQ430" s="501"/>
      <c r="AR430" s="501"/>
      <c r="AS430" s="501"/>
      <c r="AT430" s="501"/>
      <c r="AU430" s="501"/>
      <c r="AV430" s="501"/>
      <c r="AW430" s="501"/>
      <c r="AX430" s="501"/>
      <c r="AY430" s="501"/>
      <c r="AZ430" s="501"/>
      <c r="BA430" s="501"/>
      <c r="BB430" s="501"/>
      <c r="BC430" s="501"/>
      <c r="BD430" s="501"/>
      <c r="BE430" s="501"/>
      <c r="BF430" s="501"/>
      <c r="BG430" s="501"/>
      <c r="BH430" s="501"/>
      <c r="BI430" s="501"/>
      <c r="BJ430" s="501"/>
      <c r="BK430" s="501"/>
      <c r="BL430" s="501"/>
      <c r="BM430" s="501"/>
      <c r="BN430" s="501"/>
      <c r="BO430" s="501"/>
      <c r="BP430" s="501"/>
      <c r="BQ430" s="501"/>
      <c r="BR430" s="501"/>
      <c r="BS430" s="501"/>
      <c r="BT430" s="501"/>
      <c r="BU430" s="501"/>
      <c r="BV430" s="501"/>
      <c r="BW430" s="501"/>
      <c r="BX430" s="501"/>
      <c r="BY430" s="501"/>
      <c r="BZ430" s="501"/>
      <c r="CA430" s="501"/>
      <c r="CB430" s="501"/>
      <c r="CC430" s="501"/>
      <c r="CD430" s="501"/>
      <c r="CE430" s="501"/>
      <c r="CF430" s="501"/>
      <c r="CG430" s="501"/>
      <c r="CH430" s="501"/>
      <c r="CI430" s="501"/>
      <c r="CJ430" s="501"/>
      <c r="CK430" s="501"/>
      <c r="CL430" s="501"/>
      <c r="CM430" s="501"/>
      <c r="CN430" s="501"/>
      <c r="CO430" s="501"/>
      <c r="CP430" s="501"/>
      <c r="CQ430" s="501"/>
      <c r="CR430" s="501"/>
      <c r="CS430" s="501"/>
      <c r="CT430" s="501"/>
      <c r="CU430" s="501"/>
      <c r="CV430" s="501"/>
      <c r="CW430" s="501"/>
      <c r="CX430" s="501"/>
      <c r="CY430" s="501"/>
      <c r="CZ430" s="501"/>
      <c r="DA430" s="501"/>
      <c r="DB430" s="501"/>
      <c r="DC430" s="501"/>
      <c r="DD430" s="501"/>
      <c r="DE430" s="501"/>
      <c r="DF430" s="501"/>
      <c r="DG430" s="501"/>
      <c r="DH430" s="501"/>
      <c r="DI430" s="501"/>
      <c r="DJ430" s="501"/>
      <c r="DK430" s="501"/>
      <c r="DL430" s="501"/>
      <c r="DM430" s="501"/>
      <c r="DN430" s="501"/>
      <c r="DO430" s="501"/>
      <c r="DP430" s="501"/>
      <c r="DQ430" s="501"/>
      <c r="DR430" s="501"/>
      <c r="DS430" s="501"/>
      <c r="DT430" s="501"/>
      <c r="DU430" s="501"/>
      <c r="DV430" s="501"/>
      <c r="DW430" s="501"/>
      <c r="DX430" s="501"/>
      <c r="DY430" s="501"/>
      <c r="DZ430" s="501"/>
      <c r="EA430" s="501"/>
      <c r="EB430" s="501"/>
      <c r="EC430" s="501"/>
      <c r="ED430" s="501"/>
      <c r="EE430" s="501"/>
      <c r="EF430" s="501"/>
      <c r="EG430" s="501"/>
      <c r="EH430" s="501"/>
      <c r="EI430" s="501"/>
      <c r="EJ430" s="501"/>
      <c r="EK430" s="501"/>
      <c r="EL430" s="501"/>
      <c r="EM430" s="501"/>
      <c r="EN430" s="501"/>
      <c r="EO430" s="501"/>
      <c r="EP430" s="501"/>
      <c r="EQ430" s="501"/>
      <c r="ER430" s="501"/>
      <c r="ES430" s="501"/>
      <c r="ET430" s="501"/>
      <c r="EU430" s="501"/>
      <c r="EV430" s="501"/>
      <c r="EW430" s="501"/>
      <c r="EX430" s="501"/>
      <c r="EY430" s="501"/>
      <c r="EZ430" s="501"/>
      <c r="FA430" s="501"/>
      <c r="FB430" s="501"/>
      <c r="FC430" s="501"/>
      <c r="FD430" s="501"/>
      <c r="FE430" s="501"/>
      <c r="FF430" s="501"/>
      <c r="FG430" s="501"/>
      <c r="FH430" s="501"/>
      <c r="FI430" s="501"/>
    </row>
    <row r="431" spans="1:165" ht="25.9" customHeight="1" x14ac:dyDescent="0.35">
      <c r="A431" s="501"/>
      <c r="B431" s="501"/>
      <c r="C431" s="279"/>
      <c r="D431" s="543"/>
      <c r="E431" s="503"/>
      <c r="F431" s="501"/>
      <c r="G431" s="501"/>
      <c r="H431" s="501"/>
      <c r="I431" s="503"/>
      <c r="J431" s="503"/>
      <c r="K431" s="503"/>
      <c r="L431" s="503"/>
      <c r="M431" s="503"/>
      <c r="N431" s="503"/>
      <c r="O431" s="501"/>
      <c r="P431" s="501"/>
      <c r="Q431" s="501"/>
      <c r="R431" s="501"/>
      <c r="S431" s="501"/>
      <c r="T431" s="504"/>
      <c r="U431" s="504"/>
      <c r="V431" s="501"/>
      <c r="W431" s="501"/>
      <c r="X431" s="501"/>
      <c r="Y431" s="501"/>
      <c r="Z431" s="501"/>
      <c r="AA431" s="501"/>
      <c r="AB431" s="501"/>
      <c r="AC431" s="501"/>
      <c r="AD431" s="501"/>
      <c r="AE431" s="501"/>
      <c r="AF431" s="501"/>
      <c r="AG431" s="501"/>
      <c r="AH431" s="501"/>
      <c r="AI431" s="501"/>
      <c r="AJ431" s="501"/>
      <c r="AK431" s="501"/>
      <c r="AL431" s="501"/>
      <c r="AM431" s="501"/>
      <c r="AN431" s="501"/>
      <c r="AO431" s="501"/>
      <c r="AP431" s="501"/>
      <c r="AQ431" s="501"/>
      <c r="AR431" s="501"/>
      <c r="AS431" s="501"/>
      <c r="AT431" s="501"/>
      <c r="AU431" s="501"/>
      <c r="AV431" s="501"/>
      <c r="AW431" s="501"/>
      <c r="AX431" s="501"/>
      <c r="AY431" s="501"/>
      <c r="AZ431" s="501"/>
      <c r="BA431" s="501"/>
      <c r="BB431" s="501"/>
      <c r="BC431" s="501"/>
      <c r="BD431" s="501"/>
      <c r="BE431" s="501"/>
      <c r="BF431" s="501"/>
      <c r="BG431" s="501"/>
      <c r="BH431" s="501"/>
      <c r="BI431" s="501"/>
      <c r="BJ431" s="501"/>
      <c r="BK431" s="501"/>
      <c r="BL431" s="501"/>
      <c r="BM431" s="501"/>
      <c r="BN431" s="501"/>
      <c r="BO431" s="501"/>
      <c r="BP431" s="501"/>
      <c r="BQ431" s="501"/>
      <c r="BR431" s="501"/>
      <c r="BS431" s="501"/>
      <c r="BT431" s="501"/>
      <c r="BU431" s="501"/>
      <c r="BV431" s="501"/>
      <c r="BW431" s="501"/>
      <c r="BX431" s="501"/>
      <c r="BY431" s="501"/>
      <c r="BZ431" s="501"/>
      <c r="CA431" s="501"/>
      <c r="CB431" s="501"/>
      <c r="CC431" s="501"/>
      <c r="CD431" s="501"/>
      <c r="CE431" s="501"/>
      <c r="CF431" s="501"/>
      <c r="CG431" s="501"/>
      <c r="CH431" s="501"/>
      <c r="CI431" s="501"/>
      <c r="CJ431" s="501"/>
      <c r="CK431" s="501"/>
      <c r="CL431" s="501"/>
      <c r="CM431" s="501"/>
      <c r="CN431" s="501"/>
      <c r="CO431" s="501"/>
      <c r="CP431" s="501"/>
      <c r="CQ431" s="501"/>
      <c r="CR431" s="501"/>
      <c r="CS431" s="501"/>
      <c r="CT431" s="501"/>
      <c r="CU431" s="501"/>
      <c r="CV431" s="501"/>
      <c r="CW431" s="501"/>
      <c r="CX431" s="501"/>
      <c r="CY431" s="501"/>
      <c r="CZ431" s="501"/>
      <c r="DA431" s="501"/>
      <c r="DB431" s="501"/>
      <c r="DC431" s="501"/>
      <c r="DD431" s="501"/>
      <c r="DE431" s="501"/>
      <c r="DF431" s="501"/>
      <c r="DG431" s="501"/>
      <c r="DH431" s="501"/>
      <c r="DI431" s="501"/>
      <c r="DJ431" s="501"/>
      <c r="DK431" s="501"/>
      <c r="DL431" s="501"/>
      <c r="DM431" s="501"/>
      <c r="DN431" s="501"/>
      <c r="DO431" s="501"/>
      <c r="DP431" s="501"/>
      <c r="DQ431" s="501"/>
      <c r="DR431" s="501"/>
      <c r="DS431" s="501"/>
      <c r="DT431" s="501"/>
      <c r="DU431" s="501"/>
      <c r="DV431" s="501"/>
      <c r="DW431" s="501"/>
      <c r="DX431" s="501"/>
      <c r="DY431" s="501"/>
      <c r="DZ431" s="501"/>
      <c r="EA431" s="501"/>
      <c r="EB431" s="501"/>
      <c r="EC431" s="501"/>
      <c r="ED431" s="501"/>
      <c r="EE431" s="501"/>
      <c r="EF431" s="501"/>
      <c r="EG431" s="501"/>
      <c r="EH431" s="501"/>
      <c r="EI431" s="501"/>
      <c r="EJ431" s="501"/>
      <c r="EK431" s="501"/>
      <c r="EL431" s="501"/>
      <c r="EM431" s="501"/>
      <c r="EN431" s="501"/>
      <c r="EO431" s="501"/>
      <c r="EP431" s="501"/>
      <c r="EQ431" s="501"/>
      <c r="ER431" s="501"/>
      <c r="ES431" s="501"/>
      <c r="ET431" s="501"/>
      <c r="EU431" s="501"/>
      <c r="EV431" s="501"/>
      <c r="EW431" s="501"/>
      <c r="EX431" s="501"/>
      <c r="EY431" s="501"/>
      <c r="EZ431" s="501"/>
      <c r="FA431" s="501"/>
      <c r="FB431" s="501"/>
      <c r="FC431" s="501"/>
      <c r="FD431" s="501"/>
      <c r="FE431" s="501"/>
      <c r="FF431" s="501"/>
      <c r="FG431" s="501"/>
      <c r="FH431" s="501"/>
      <c r="FI431" s="501"/>
    </row>
    <row r="432" spans="1:165" ht="25.9" customHeight="1" x14ac:dyDescent="0.35">
      <c r="A432" s="501"/>
      <c r="B432" s="501"/>
      <c r="C432" s="279"/>
      <c r="D432" s="543"/>
      <c r="E432" s="503"/>
      <c r="F432" s="501"/>
      <c r="G432" s="501"/>
      <c r="H432" s="501"/>
      <c r="I432" s="503"/>
      <c r="J432" s="503"/>
      <c r="K432" s="503"/>
      <c r="L432" s="503"/>
      <c r="M432" s="503"/>
      <c r="N432" s="503"/>
      <c r="O432" s="501"/>
      <c r="P432" s="501"/>
      <c r="Q432" s="501"/>
      <c r="R432" s="501"/>
      <c r="S432" s="501"/>
      <c r="T432" s="504"/>
      <c r="U432" s="504"/>
      <c r="V432" s="501"/>
      <c r="W432" s="501"/>
      <c r="X432" s="501"/>
      <c r="Y432" s="501"/>
      <c r="Z432" s="501"/>
      <c r="AA432" s="501"/>
      <c r="AB432" s="501"/>
      <c r="AC432" s="501"/>
      <c r="AD432" s="501"/>
      <c r="AE432" s="501"/>
      <c r="AF432" s="501"/>
      <c r="AG432" s="501"/>
      <c r="AH432" s="501"/>
      <c r="AI432" s="501"/>
      <c r="AJ432" s="501"/>
      <c r="AK432" s="501"/>
      <c r="AL432" s="501"/>
      <c r="AM432" s="501"/>
      <c r="AN432" s="501"/>
      <c r="AO432" s="501"/>
      <c r="AP432" s="501"/>
      <c r="AQ432" s="501"/>
      <c r="AR432" s="501"/>
      <c r="AS432" s="501"/>
      <c r="AT432" s="501"/>
      <c r="AU432" s="501"/>
      <c r="AV432" s="501"/>
      <c r="AW432" s="501"/>
      <c r="AX432" s="501"/>
      <c r="AY432" s="501"/>
      <c r="AZ432" s="501"/>
      <c r="BA432" s="501"/>
      <c r="BB432" s="501"/>
      <c r="BC432" s="501"/>
      <c r="BD432" s="501"/>
      <c r="BE432" s="501"/>
      <c r="BF432" s="501"/>
      <c r="BG432" s="501"/>
      <c r="BH432" s="501"/>
      <c r="BI432" s="501"/>
      <c r="BJ432" s="501"/>
      <c r="BK432" s="501"/>
      <c r="BL432" s="501"/>
      <c r="BM432" s="501"/>
      <c r="BN432" s="501"/>
      <c r="BO432" s="501"/>
      <c r="BP432" s="501"/>
      <c r="BQ432" s="501"/>
      <c r="BR432" s="501"/>
      <c r="BS432" s="501"/>
      <c r="BT432" s="501"/>
      <c r="BU432" s="501"/>
      <c r="BV432" s="501"/>
      <c r="BW432" s="501"/>
      <c r="BX432" s="501"/>
      <c r="BY432" s="501"/>
      <c r="BZ432" s="501"/>
      <c r="CA432" s="501"/>
      <c r="CB432" s="501"/>
      <c r="CC432" s="501"/>
      <c r="CD432" s="501"/>
      <c r="CE432" s="501"/>
      <c r="CF432" s="501"/>
      <c r="CG432" s="501"/>
      <c r="CH432" s="501"/>
      <c r="CI432" s="501"/>
      <c r="CJ432" s="501"/>
      <c r="CK432" s="501"/>
      <c r="CL432" s="501"/>
      <c r="CM432" s="501"/>
      <c r="CN432" s="501"/>
      <c r="CO432" s="501"/>
      <c r="CP432" s="501"/>
      <c r="CQ432" s="501"/>
      <c r="CR432" s="501"/>
      <c r="CS432" s="501"/>
      <c r="CT432" s="501"/>
      <c r="CU432" s="501"/>
      <c r="CV432" s="501"/>
      <c r="CW432" s="501"/>
      <c r="CX432" s="501"/>
      <c r="CY432" s="501"/>
      <c r="CZ432" s="501"/>
      <c r="DA432" s="501"/>
      <c r="DB432" s="501"/>
      <c r="DC432" s="501"/>
      <c r="DD432" s="501"/>
      <c r="DE432" s="501"/>
      <c r="DF432" s="501"/>
      <c r="DG432" s="501"/>
      <c r="DH432" s="501"/>
      <c r="DI432" s="501"/>
      <c r="DJ432" s="501"/>
      <c r="DK432" s="501"/>
      <c r="DL432" s="501"/>
      <c r="DM432" s="501"/>
      <c r="DN432" s="501"/>
      <c r="DO432" s="501"/>
      <c r="DP432" s="501"/>
      <c r="DQ432" s="501"/>
      <c r="DR432" s="501"/>
      <c r="DS432" s="501"/>
      <c r="DT432" s="501"/>
      <c r="DU432" s="501"/>
      <c r="DV432" s="501"/>
      <c r="DW432" s="501"/>
      <c r="DX432" s="501"/>
      <c r="DY432" s="501"/>
      <c r="DZ432" s="501"/>
      <c r="EA432" s="501"/>
      <c r="EB432" s="501"/>
      <c r="EC432" s="501"/>
      <c r="ED432" s="501"/>
      <c r="EE432" s="501"/>
      <c r="EF432" s="501"/>
      <c r="EG432" s="501"/>
      <c r="EH432" s="501"/>
      <c r="EI432" s="501"/>
      <c r="EJ432" s="501"/>
      <c r="EK432" s="501"/>
      <c r="EL432" s="501"/>
      <c r="EM432" s="501"/>
      <c r="EN432" s="501"/>
      <c r="EO432" s="501"/>
      <c r="EP432" s="501"/>
      <c r="EQ432" s="501"/>
      <c r="ER432" s="501"/>
      <c r="ES432" s="501"/>
      <c r="ET432" s="501"/>
      <c r="EU432" s="501"/>
      <c r="EV432" s="501"/>
      <c r="EW432" s="501"/>
      <c r="EX432" s="501"/>
      <c r="EY432" s="501"/>
      <c r="EZ432" s="501"/>
      <c r="FA432" s="501"/>
      <c r="FB432" s="501"/>
      <c r="FC432" s="501"/>
      <c r="FD432" s="501"/>
      <c r="FE432" s="501"/>
      <c r="FF432" s="501"/>
      <c r="FG432" s="501"/>
      <c r="FH432" s="501"/>
      <c r="FI432" s="501"/>
    </row>
    <row r="433" spans="1:165" ht="25.9" customHeight="1" x14ac:dyDescent="0.35">
      <c r="A433" s="501"/>
      <c r="B433" s="501"/>
      <c r="C433" s="279"/>
      <c r="D433" s="543"/>
      <c r="E433" s="503"/>
      <c r="F433" s="501"/>
      <c r="G433" s="501"/>
      <c r="H433" s="501"/>
      <c r="I433" s="503"/>
      <c r="J433" s="503"/>
      <c r="K433" s="503"/>
      <c r="L433" s="503"/>
      <c r="M433" s="503"/>
      <c r="N433" s="503"/>
      <c r="O433" s="501"/>
      <c r="P433" s="501"/>
      <c r="Q433" s="501"/>
      <c r="R433" s="501"/>
      <c r="S433" s="501"/>
      <c r="T433" s="504"/>
      <c r="U433" s="504"/>
      <c r="V433" s="501"/>
      <c r="W433" s="501"/>
      <c r="X433" s="501"/>
      <c r="Y433" s="501"/>
      <c r="Z433" s="501"/>
      <c r="AA433" s="501"/>
      <c r="AB433" s="501"/>
      <c r="AC433" s="501"/>
      <c r="AD433" s="501"/>
      <c r="AE433" s="501"/>
      <c r="AF433" s="501"/>
      <c r="AG433" s="501"/>
      <c r="AH433" s="501"/>
      <c r="AI433" s="501"/>
      <c r="AJ433" s="501"/>
      <c r="AK433" s="501"/>
      <c r="AL433" s="501"/>
      <c r="AM433" s="501"/>
      <c r="AN433" s="501"/>
      <c r="AO433" s="501"/>
      <c r="AP433" s="501"/>
      <c r="AQ433" s="501"/>
      <c r="AR433" s="501"/>
      <c r="AS433" s="501"/>
      <c r="AT433" s="501"/>
      <c r="AU433" s="501"/>
      <c r="AV433" s="501"/>
      <c r="AW433" s="501"/>
      <c r="AX433" s="501"/>
      <c r="AY433" s="501"/>
      <c r="AZ433" s="501"/>
      <c r="BA433" s="501"/>
      <c r="BB433" s="501"/>
      <c r="BC433" s="501"/>
      <c r="BD433" s="501"/>
      <c r="BE433" s="501"/>
      <c r="BF433" s="501"/>
      <c r="BG433" s="501"/>
      <c r="BH433" s="501"/>
      <c r="BI433" s="501"/>
      <c r="BJ433" s="501"/>
      <c r="BK433" s="501"/>
      <c r="BL433" s="501"/>
      <c r="BM433" s="501"/>
      <c r="BN433" s="501"/>
      <c r="BO433" s="501"/>
      <c r="BP433" s="501"/>
      <c r="BQ433" s="501"/>
      <c r="BR433" s="501"/>
      <c r="BS433" s="501"/>
      <c r="BT433" s="501"/>
      <c r="BU433" s="501"/>
      <c r="BV433" s="501"/>
      <c r="BW433" s="501"/>
      <c r="BX433" s="501"/>
      <c r="BY433" s="501"/>
      <c r="BZ433" s="501"/>
      <c r="CA433" s="501"/>
      <c r="CB433" s="501"/>
      <c r="CC433" s="501"/>
      <c r="CD433" s="501"/>
      <c r="CE433" s="501"/>
      <c r="CF433" s="501"/>
      <c r="CG433" s="501"/>
      <c r="CH433" s="501"/>
      <c r="CI433" s="501"/>
      <c r="CJ433" s="501"/>
      <c r="CK433" s="501"/>
      <c r="CL433" s="501"/>
      <c r="CM433" s="501"/>
      <c r="CN433" s="501"/>
      <c r="CO433" s="501"/>
      <c r="CP433" s="501"/>
      <c r="CQ433" s="501"/>
      <c r="CR433" s="501"/>
      <c r="CS433" s="501"/>
      <c r="CT433" s="501"/>
      <c r="CU433" s="501"/>
      <c r="CV433" s="501"/>
      <c r="CW433" s="501"/>
      <c r="CX433" s="501"/>
      <c r="CY433" s="501"/>
      <c r="CZ433" s="501"/>
      <c r="DA433" s="501"/>
      <c r="DB433" s="501"/>
      <c r="DC433" s="501"/>
      <c r="DD433" s="501"/>
      <c r="DE433" s="501"/>
      <c r="DF433" s="501"/>
      <c r="DG433" s="501"/>
      <c r="DH433" s="501"/>
      <c r="DI433" s="501"/>
      <c r="DJ433" s="501"/>
      <c r="DK433" s="501"/>
      <c r="DL433" s="501"/>
      <c r="DM433" s="501"/>
      <c r="DN433" s="501"/>
      <c r="DO433" s="501"/>
      <c r="DP433" s="501"/>
      <c r="DQ433" s="501"/>
      <c r="DR433" s="501"/>
      <c r="DS433" s="501"/>
      <c r="DT433" s="501"/>
      <c r="DU433" s="501"/>
      <c r="DV433" s="501"/>
      <c r="DW433" s="501"/>
      <c r="DX433" s="501"/>
      <c r="DY433" s="501"/>
      <c r="DZ433" s="501"/>
      <c r="EA433" s="501"/>
      <c r="EB433" s="501"/>
      <c r="EC433" s="501"/>
      <c r="ED433" s="501"/>
      <c r="EE433" s="501"/>
      <c r="EF433" s="501"/>
      <c r="EG433" s="501"/>
      <c r="EH433" s="501"/>
      <c r="EI433" s="501"/>
      <c r="EJ433" s="501"/>
      <c r="EK433" s="501"/>
      <c r="EL433" s="501"/>
      <c r="EM433" s="501"/>
      <c r="EN433" s="501"/>
      <c r="EO433" s="501"/>
      <c r="EP433" s="501"/>
      <c r="EQ433" s="501"/>
      <c r="ER433" s="501"/>
      <c r="ES433" s="501"/>
      <c r="ET433" s="501"/>
      <c r="EU433" s="501"/>
      <c r="EV433" s="501"/>
      <c r="EW433" s="501"/>
      <c r="EX433" s="501"/>
      <c r="EY433" s="501"/>
      <c r="EZ433" s="501"/>
      <c r="FA433" s="501"/>
      <c r="FB433" s="501"/>
      <c r="FC433" s="501"/>
      <c r="FD433" s="501"/>
      <c r="FE433" s="501"/>
      <c r="FF433" s="501"/>
      <c r="FG433" s="501"/>
      <c r="FH433" s="501"/>
      <c r="FI433" s="501"/>
    </row>
    <row r="434" spans="1:165" ht="25.9" customHeight="1" x14ac:dyDescent="0.35">
      <c r="A434" s="501"/>
      <c r="B434" s="501"/>
      <c r="C434" s="279"/>
      <c r="D434" s="543"/>
      <c r="E434" s="503"/>
      <c r="F434" s="501"/>
      <c r="G434" s="501"/>
      <c r="H434" s="501"/>
      <c r="I434" s="503"/>
      <c r="J434" s="503"/>
      <c r="K434" s="503"/>
      <c r="L434" s="503"/>
      <c r="M434" s="503"/>
      <c r="N434" s="503"/>
      <c r="O434" s="501"/>
      <c r="P434" s="501"/>
      <c r="Q434" s="501"/>
      <c r="R434" s="501"/>
      <c r="S434" s="501"/>
      <c r="T434" s="504"/>
      <c r="U434" s="504"/>
      <c r="V434" s="501"/>
      <c r="W434" s="501"/>
      <c r="X434" s="501"/>
      <c r="Y434" s="501"/>
      <c r="Z434" s="501"/>
      <c r="AA434" s="501"/>
      <c r="AB434" s="501"/>
      <c r="AC434" s="501"/>
      <c r="AD434" s="501"/>
      <c r="AE434" s="501"/>
      <c r="AF434" s="501"/>
      <c r="AG434" s="501"/>
      <c r="AH434" s="501"/>
      <c r="AI434" s="501"/>
      <c r="AJ434" s="501"/>
      <c r="AK434" s="501"/>
      <c r="AL434" s="501"/>
      <c r="AM434" s="501"/>
      <c r="AN434" s="501"/>
      <c r="AO434" s="501"/>
      <c r="AP434" s="501"/>
      <c r="AQ434" s="501"/>
      <c r="AR434" s="501"/>
      <c r="AS434" s="501"/>
      <c r="AT434" s="501"/>
      <c r="AU434" s="501"/>
      <c r="AV434" s="501"/>
      <c r="AW434" s="501"/>
      <c r="AX434" s="501"/>
      <c r="AY434" s="501"/>
      <c r="AZ434" s="501"/>
      <c r="BA434" s="501"/>
      <c r="BB434" s="501"/>
      <c r="BC434" s="501"/>
      <c r="BD434" s="501"/>
      <c r="BE434" s="501"/>
      <c r="BF434" s="501"/>
      <c r="BG434" s="501"/>
      <c r="BH434" s="501"/>
      <c r="BI434" s="501"/>
      <c r="BJ434" s="501"/>
      <c r="BK434" s="501"/>
      <c r="BL434" s="501"/>
      <c r="BM434" s="501"/>
      <c r="BN434" s="501"/>
      <c r="BO434" s="501"/>
      <c r="BP434" s="501"/>
      <c r="BQ434" s="501"/>
      <c r="BR434" s="501"/>
      <c r="BS434" s="501"/>
      <c r="BT434" s="501"/>
      <c r="BU434" s="501"/>
      <c r="BV434" s="501"/>
      <c r="BW434" s="501"/>
      <c r="BX434" s="501"/>
      <c r="BY434" s="501"/>
      <c r="BZ434" s="501"/>
      <c r="CA434" s="501"/>
      <c r="CB434" s="501"/>
      <c r="CC434" s="501"/>
      <c r="CD434" s="501"/>
      <c r="CE434" s="501"/>
      <c r="CF434" s="501"/>
      <c r="CG434" s="501"/>
      <c r="CH434" s="501"/>
      <c r="CI434" s="501"/>
      <c r="CJ434" s="501"/>
      <c r="CK434" s="501"/>
      <c r="CL434" s="501"/>
      <c r="CM434" s="501"/>
      <c r="CN434" s="501"/>
      <c r="CO434" s="501"/>
      <c r="CP434" s="501"/>
      <c r="CQ434" s="501"/>
      <c r="CR434" s="501"/>
      <c r="CS434" s="501"/>
      <c r="CT434" s="501"/>
      <c r="CU434" s="501"/>
      <c r="CV434" s="501"/>
      <c r="CW434" s="501"/>
      <c r="CX434" s="501"/>
      <c r="CY434" s="501"/>
      <c r="CZ434" s="501"/>
      <c r="DA434" s="501"/>
      <c r="DB434" s="501"/>
      <c r="DC434" s="501"/>
      <c r="DD434" s="501"/>
      <c r="DE434" s="501"/>
      <c r="DF434" s="501"/>
      <c r="DG434" s="501"/>
      <c r="DH434" s="501"/>
      <c r="DI434" s="501"/>
      <c r="DJ434" s="501"/>
      <c r="DK434" s="501"/>
      <c r="DL434" s="501"/>
      <c r="DM434" s="501"/>
      <c r="DN434" s="501"/>
      <c r="DO434" s="501"/>
      <c r="DP434" s="501"/>
      <c r="DQ434" s="501"/>
      <c r="DR434" s="501"/>
      <c r="DS434" s="501"/>
      <c r="DT434" s="501"/>
      <c r="DU434" s="501"/>
      <c r="DV434" s="501"/>
      <c r="DW434" s="501"/>
      <c r="DX434" s="501"/>
      <c r="DY434" s="501"/>
      <c r="DZ434" s="501"/>
      <c r="EA434" s="501"/>
      <c r="EB434" s="501"/>
      <c r="EC434" s="501"/>
      <c r="ED434" s="501"/>
      <c r="EE434" s="501"/>
      <c r="EF434" s="501"/>
      <c r="EG434" s="501"/>
      <c r="EH434" s="501"/>
      <c r="EI434" s="501"/>
      <c r="EJ434" s="501"/>
      <c r="EK434" s="501"/>
      <c r="EL434" s="501"/>
      <c r="EM434" s="501"/>
      <c r="EN434" s="501"/>
      <c r="EO434" s="501"/>
      <c r="EP434" s="501"/>
      <c r="EQ434" s="501"/>
      <c r="ER434" s="501"/>
      <c r="ES434" s="501"/>
      <c r="ET434" s="501"/>
      <c r="EU434" s="501"/>
      <c r="EV434" s="501"/>
      <c r="EW434" s="501"/>
      <c r="EX434" s="501"/>
      <c r="EY434" s="501"/>
      <c r="EZ434" s="501"/>
      <c r="FA434" s="501"/>
      <c r="FB434" s="501"/>
      <c r="FC434" s="501"/>
      <c r="FD434" s="501"/>
      <c r="FE434" s="501"/>
      <c r="FF434" s="501"/>
      <c r="FG434" s="501"/>
      <c r="FH434" s="501"/>
      <c r="FI434" s="501"/>
    </row>
    <row r="435" spans="1:165" ht="25.9" customHeight="1" x14ac:dyDescent="0.35">
      <c r="A435" s="501"/>
      <c r="B435" s="501"/>
      <c r="C435" s="279"/>
      <c r="D435" s="543"/>
      <c r="E435" s="503"/>
      <c r="F435" s="501"/>
      <c r="G435" s="501"/>
      <c r="H435" s="501"/>
      <c r="I435" s="503"/>
      <c r="J435" s="503"/>
      <c r="K435" s="503"/>
      <c r="L435" s="503"/>
      <c r="M435" s="503"/>
      <c r="N435" s="503"/>
      <c r="O435" s="501"/>
      <c r="P435" s="501"/>
      <c r="Q435" s="501"/>
      <c r="R435" s="501"/>
      <c r="S435" s="501"/>
      <c r="T435" s="504"/>
      <c r="U435" s="504"/>
      <c r="V435" s="501"/>
      <c r="W435" s="501"/>
      <c r="X435" s="501"/>
      <c r="Y435" s="501"/>
      <c r="Z435" s="501"/>
      <c r="AA435" s="501"/>
      <c r="AB435" s="501"/>
      <c r="AC435" s="501"/>
      <c r="AD435" s="501"/>
      <c r="AE435" s="501"/>
      <c r="AF435" s="501"/>
      <c r="AG435" s="501"/>
      <c r="AH435" s="501"/>
      <c r="AI435" s="501"/>
      <c r="AJ435" s="501"/>
      <c r="AK435" s="501"/>
      <c r="AL435" s="501"/>
      <c r="AM435" s="501"/>
      <c r="AN435" s="501"/>
      <c r="AO435" s="501"/>
      <c r="AP435" s="501"/>
      <c r="AQ435" s="501"/>
      <c r="AR435" s="501"/>
      <c r="AS435" s="501"/>
      <c r="AT435" s="501"/>
      <c r="AU435" s="501"/>
      <c r="AV435" s="501"/>
      <c r="AW435" s="501"/>
      <c r="AX435" s="501"/>
      <c r="AY435" s="501"/>
      <c r="AZ435" s="501"/>
      <c r="BA435" s="501"/>
      <c r="BB435" s="501"/>
      <c r="BC435" s="501"/>
      <c r="BD435" s="501"/>
      <c r="BE435" s="501"/>
      <c r="BF435" s="501"/>
      <c r="BG435" s="501"/>
      <c r="BH435" s="501"/>
      <c r="BI435" s="501"/>
      <c r="BJ435" s="501"/>
      <c r="BK435" s="501"/>
      <c r="BL435" s="501"/>
      <c r="BM435" s="501"/>
      <c r="BN435" s="501"/>
      <c r="BO435" s="501"/>
      <c r="BP435" s="501"/>
      <c r="BQ435" s="501"/>
      <c r="BR435" s="501"/>
      <c r="BS435" s="501"/>
      <c r="BT435" s="501"/>
      <c r="BU435" s="501"/>
      <c r="BV435" s="501"/>
      <c r="BW435" s="501"/>
      <c r="BX435" s="501"/>
      <c r="BY435" s="501"/>
      <c r="BZ435" s="501"/>
      <c r="CA435" s="501"/>
      <c r="CB435" s="501"/>
      <c r="CC435" s="501"/>
      <c r="CD435" s="501"/>
      <c r="CE435" s="501"/>
      <c r="CF435" s="501"/>
      <c r="CG435" s="501"/>
      <c r="CH435" s="501"/>
      <c r="CI435" s="501"/>
      <c r="CJ435" s="501"/>
      <c r="CK435" s="501"/>
      <c r="CL435" s="501"/>
      <c r="CM435" s="501"/>
      <c r="CN435" s="501"/>
      <c r="CO435" s="501"/>
      <c r="CP435" s="501"/>
      <c r="CQ435" s="501"/>
      <c r="CR435" s="501"/>
      <c r="CS435" s="501"/>
      <c r="CT435" s="501"/>
      <c r="CU435" s="501"/>
      <c r="CV435" s="501"/>
      <c r="CW435" s="501"/>
      <c r="CX435" s="501"/>
      <c r="CY435" s="501"/>
      <c r="CZ435" s="501"/>
      <c r="DA435" s="501"/>
      <c r="DB435" s="501"/>
      <c r="DC435" s="501"/>
      <c r="DD435" s="501"/>
      <c r="DE435" s="501"/>
      <c r="DF435" s="501"/>
      <c r="DG435" s="501"/>
      <c r="DH435" s="501"/>
      <c r="DI435" s="501"/>
      <c r="DJ435" s="501"/>
      <c r="DK435" s="501"/>
      <c r="DL435" s="501"/>
      <c r="DM435" s="501"/>
      <c r="DN435" s="501"/>
      <c r="DO435" s="501"/>
      <c r="DP435" s="501"/>
      <c r="DQ435" s="501"/>
      <c r="DR435" s="501"/>
      <c r="DS435" s="501"/>
      <c r="DT435" s="501"/>
      <c r="DU435" s="501"/>
      <c r="DV435" s="501"/>
      <c r="DW435" s="501"/>
      <c r="DX435" s="501"/>
      <c r="DY435" s="501"/>
      <c r="DZ435" s="501"/>
      <c r="EA435" s="501"/>
      <c r="EB435" s="501"/>
      <c r="EC435" s="501"/>
      <c r="ED435" s="501"/>
      <c r="EE435" s="501"/>
      <c r="EF435" s="501"/>
      <c r="EG435" s="501"/>
      <c r="EH435" s="501"/>
      <c r="EI435" s="501"/>
      <c r="EJ435" s="501"/>
      <c r="EK435" s="501"/>
      <c r="EL435" s="501"/>
      <c r="EM435" s="501"/>
      <c r="EN435" s="501"/>
      <c r="EO435" s="501"/>
      <c r="EP435" s="501"/>
      <c r="EQ435" s="501"/>
      <c r="ER435" s="501"/>
      <c r="ES435" s="501"/>
      <c r="ET435" s="501"/>
      <c r="EU435" s="501"/>
      <c r="EV435" s="501"/>
      <c r="EW435" s="501"/>
      <c r="EX435" s="501"/>
      <c r="EY435" s="501"/>
      <c r="EZ435" s="501"/>
      <c r="FA435" s="501"/>
      <c r="FB435" s="501"/>
      <c r="FC435" s="501"/>
      <c r="FD435" s="501"/>
      <c r="FE435" s="501"/>
      <c r="FF435" s="501"/>
      <c r="FG435" s="501"/>
      <c r="FH435" s="501"/>
      <c r="FI435" s="501"/>
    </row>
    <row r="436" spans="1:165" ht="25.9" customHeight="1" x14ac:dyDescent="0.35">
      <c r="A436" s="501"/>
      <c r="B436" s="501"/>
      <c r="C436" s="279"/>
      <c r="D436" s="543"/>
      <c r="E436" s="503"/>
      <c r="F436" s="501"/>
      <c r="G436" s="501"/>
      <c r="H436" s="501"/>
      <c r="I436" s="503"/>
      <c r="J436" s="503"/>
      <c r="K436" s="503"/>
      <c r="L436" s="503"/>
      <c r="M436" s="503"/>
      <c r="N436" s="503"/>
      <c r="O436" s="501"/>
      <c r="P436" s="501"/>
      <c r="Q436" s="501"/>
      <c r="R436" s="501"/>
      <c r="S436" s="501"/>
      <c r="T436" s="504"/>
      <c r="U436" s="504"/>
      <c r="V436" s="501"/>
      <c r="W436" s="501"/>
      <c r="X436" s="501"/>
      <c r="Y436" s="501"/>
      <c r="Z436" s="501"/>
      <c r="AA436" s="501"/>
      <c r="AB436" s="501"/>
      <c r="AC436" s="501"/>
      <c r="AD436" s="501"/>
      <c r="AE436" s="501"/>
      <c r="AF436" s="501"/>
      <c r="AG436" s="501"/>
      <c r="AH436" s="501"/>
      <c r="AI436" s="501"/>
      <c r="AJ436" s="501"/>
      <c r="AK436" s="501"/>
      <c r="AL436" s="501"/>
      <c r="AM436" s="501"/>
      <c r="AN436" s="501"/>
      <c r="AO436" s="501"/>
      <c r="AP436" s="501"/>
      <c r="AQ436" s="501"/>
      <c r="AR436" s="501"/>
      <c r="AS436" s="501"/>
      <c r="AT436" s="501"/>
      <c r="AU436" s="501"/>
      <c r="AV436" s="501"/>
      <c r="AW436" s="501"/>
      <c r="AX436" s="501"/>
      <c r="AY436" s="501"/>
      <c r="AZ436" s="501"/>
      <c r="BA436" s="501"/>
      <c r="BB436" s="501"/>
      <c r="BC436" s="501"/>
      <c r="BD436" s="501"/>
      <c r="BE436" s="501"/>
      <c r="BF436" s="501"/>
      <c r="BG436" s="501"/>
      <c r="BH436" s="501"/>
      <c r="BI436" s="501"/>
      <c r="BJ436" s="501"/>
      <c r="BK436" s="501"/>
      <c r="BL436" s="501"/>
      <c r="BM436" s="501"/>
      <c r="BN436" s="501"/>
      <c r="BO436" s="501"/>
      <c r="BP436" s="501"/>
      <c r="BQ436" s="501"/>
      <c r="BR436" s="501"/>
      <c r="BS436" s="501"/>
      <c r="BT436" s="501"/>
      <c r="BU436" s="501"/>
      <c r="BV436" s="501"/>
      <c r="BW436" s="501"/>
      <c r="BX436" s="501"/>
      <c r="BY436" s="501"/>
      <c r="BZ436" s="501"/>
      <c r="CA436" s="501"/>
      <c r="CB436" s="501"/>
      <c r="CC436" s="501"/>
      <c r="CD436" s="501"/>
      <c r="CE436" s="501"/>
      <c r="CF436" s="501"/>
      <c r="CG436" s="501"/>
      <c r="CH436" s="501"/>
      <c r="CI436" s="501"/>
      <c r="CJ436" s="501"/>
      <c r="CK436" s="501"/>
      <c r="CL436" s="501"/>
      <c r="CM436" s="501"/>
      <c r="CN436" s="501"/>
      <c r="CO436" s="501"/>
      <c r="CP436" s="501"/>
      <c r="CQ436" s="501"/>
      <c r="CR436" s="501"/>
      <c r="CS436" s="501"/>
      <c r="CT436" s="501"/>
      <c r="CU436" s="501"/>
      <c r="CV436" s="501"/>
      <c r="CW436" s="501"/>
      <c r="CX436" s="501"/>
      <c r="CY436" s="501"/>
      <c r="CZ436" s="501"/>
      <c r="DA436" s="501"/>
      <c r="DB436" s="501"/>
      <c r="DC436" s="501"/>
      <c r="DD436" s="501"/>
      <c r="DE436" s="501"/>
      <c r="DF436" s="501"/>
      <c r="DG436" s="501"/>
      <c r="DH436" s="501"/>
      <c r="DI436" s="501"/>
      <c r="DJ436" s="501"/>
      <c r="DK436" s="501"/>
      <c r="DL436" s="501"/>
      <c r="DM436" s="501"/>
      <c r="DN436" s="501"/>
      <c r="DO436" s="501"/>
      <c r="DP436" s="501"/>
      <c r="DQ436" s="501"/>
      <c r="DR436" s="501"/>
      <c r="DS436" s="501"/>
      <c r="DT436" s="501"/>
      <c r="DU436" s="501"/>
      <c r="DV436" s="501"/>
      <c r="DW436" s="501"/>
      <c r="DX436" s="501"/>
      <c r="DY436" s="501"/>
      <c r="DZ436" s="501"/>
      <c r="EA436" s="501"/>
      <c r="EB436" s="501"/>
      <c r="EC436" s="501"/>
      <c r="ED436" s="501"/>
      <c r="EE436" s="501"/>
      <c r="EF436" s="501"/>
      <c r="EG436" s="501"/>
      <c r="EH436" s="501"/>
      <c r="EI436" s="501"/>
      <c r="EJ436" s="501"/>
      <c r="EK436" s="501"/>
      <c r="EL436" s="501"/>
      <c r="EM436" s="501"/>
      <c r="EN436" s="501"/>
      <c r="EO436" s="501"/>
      <c r="EP436" s="501"/>
      <c r="EQ436" s="501"/>
      <c r="ER436" s="501"/>
      <c r="ES436" s="501"/>
      <c r="ET436" s="501"/>
      <c r="EU436" s="501"/>
      <c r="EV436" s="501"/>
      <c r="EW436" s="501"/>
      <c r="EX436" s="501"/>
      <c r="EY436" s="501"/>
      <c r="EZ436" s="501"/>
      <c r="FA436" s="501"/>
      <c r="FB436" s="501"/>
      <c r="FC436" s="501"/>
      <c r="FD436" s="501"/>
      <c r="FE436" s="501"/>
      <c r="FF436" s="501"/>
      <c r="FG436" s="501"/>
      <c r="FH436" s="501"/>
      <c r="FI436" s="501"/>
    </row>
    <row r="437" spans="1:165" ht="25.9" customHeight="1" x14ac:dyDescent="0.35">
      <c r="A437" s="501"/>
      <c r="B437" s="501"/>
      <c r="C437" s="279"/>
      <c r="D437" s="543"/>
      <c r="E437" s="503"/>
      <c r="F437" s="501"/>
      <c r="G437" s="501"/>
      <c r="H437" s="501"/>
      <c r="I437" s="503"/>
      <c r="J437" s="503"/>
      <c r="K437" s="503"/>
      <c r="L437" s="503"/>
      <c r="M437" s="503"/>
      <c r="N437" s="503"/>
      <c r="O437" s="501"/>
      <c r="P437" s="501"/>
      <c r="Q437" s="501"/>
      <c r="R437" s="501"/>
      <c r="S437" s="501"/>
      <c r="T437" s="504"/>
      <c r="U437" s="504"/>
      <c r="V437" s="501"/>
      <c r="W437" s="501"/>
      <c r="X437" s="501"/>
      <c r="Y437" s="501"/>
      <c r="Z437" s="501"/>
      <c r="AA437" s="501"/>
      <c r="AB437" s="501"/>
      <c r="AC437" s="501"/>
      <c r="AD437" s="501"/>
      <c r="AE437" s="501"/>
      <c r="AF437" s="501"/>
      <c r="AG437" s="501"/>
      <c r="AH437" s="501"/>
      <c r="AI437" s="501"/>
      <c r="AJ437" s="501"/>
      <c r="AK437" s="501"/>
      <c r="AL437" s="501"/>
      <c r="AM437" s="501"/>
      <c r="AN437" s="501"/>
      <c r="AO437" s="501"/>
      <c r="AP437" s="501"/>
      <c r="AQ437" s="501"/>
      <c r="AR437" s="501"/>
      <c r="AS437" s="501"/>
      <c r="AT437" s="501"/>
      <c r="AU437" s="501"/>
      <c r="AV437" s="501"/>
      <c r="AW437" s="501"/>
      <c r="AX437" s="501"/>
      <c r="AY437" s="501"/>
      <c r="AZ437" s="501"/>
      <c r="BA437" s="501"/>
      <c r="BB437" s="501"/>
      <c r="BC437" s="501"/>
      <c r="BD437" s="501"/>
      <c r="BE437" s="501"/>
      <c r="BF437" s="501"/>
      <c r="BG437" s="501"/>
      <c r="BH437" s="501"/>
      <c r="BI437" s="501"/>
      <c r="BJ437" s="501"/>
      <c r="BK437" s="501"/>
      <c r="BL437" s="501"/>
      <c r="BM437" s="501"/>
      <c r="BN437" s="501"/>
      <c r="BO437" s="501"/>
      <c r="BP437" s="501"/>
      <c r="BQ437" s="501"/>
      <c r="BR437" s="501"/>
      <c r="BS437" s="501"/>
      <c r="BT437" s="501"/>
      <c r="BU437" s="501"/>
      <c r="BV437" s="501"/>
      <c r="BW437" s="501"/>
      <c r="BX437" s="501"/>
      <c r="BY437" s="501"/>
      <c r="BZ437" s="501"/>
      <c r="CA437" s="501"/>
      <c r="CB437" s="501"/>
      <c r="CC437" s="501"/>
      <c r="CD437" s="501"/>
      <c r="CE437" s="501"/>
      <c r="CF437" s="501"/>
      <c r="CG437" s="501"/>
      <c r="CH437" s="501"/>
      <c r="CI437" s="501"/>
      <c r="CJ437" s="501"/>
      <c r="CK437" s="501"/>
      <c r="CL437" s="501"/>
      <c r="CM437" s="501"/>
      <c r="CN437" s="501"/>
      <c r="CO437" s="501"/>
      <c r="CP437" s="501"/>
      <c r="CQ437" s="501"/>
      <c r="CR437" s="501"/>
      <c r="CS437" s="501"/>
      <c r="CT437" s="501"/>
      <c r="CU437" s="501"/>
      <c r="CV437" s="501"/>
      <c r="CW437" s="501"/>
      <c r="CX437" s="501"/>
      <c r="CY437" s="501"/>
      <c r="CZ437" s="501"/>
      <c r="DA437" s="501"/>
      <c r="DB437" s="501"/>
      <c r="DC437" s="501"/>
      <c r="DD437" s="501"/>
      <c r="DE437" s="501"/>
      <c r="DF437" s="501"/>
      <c r="DG437" s="501"/>
      <c r="DH437" s="501"/>
      <c r="DI437" s="501"/>
      <c r="DJ437" s="501"/>
      <c r="DK437" s="501"/>
      <c r="DL437" s="501"/>
      <c r="DM437" s="501"/>
      <c r="DN437" s="501"/>
      <c r="DO437" s="501"/>
      <c r="DP437" s="501"/>
      <c r="DQ437" s="501"/>
      <c r="DR437" s="501"/>
      <c r="DS437" s="501"/>
      <c r="DT437" s="501"/>
      <c r="DU437" s="501"/>
      <c r="DV437" s="501"/>
      <c r="DW437" s="501"/>
      <c r="DX437" s="501"/>
      <c r="DY437" s="501"/>
      <c r="DZ437" s="501"/>
      <c r="EA437" s="501"/>
      <c r="EB437" s="501"/>
      <c r="EC437" s="501"/>
      <c r="ED437" s="501"/>
      <c r="EE437" s="501"/>
      <c r="EF437" s="501"/>
      <c r="EG437" s="501"/>
      <c r="EH437" s="501"/>
      <c r="EI437" s="501"/>
      <c r="EJ437" s="501"/>
      <c r="EK437" s="501"/>
      <c r="EL437" s="501"/>
      <c r="EM437" s="501"/>
      <c r="EN437" s="501"/>
      <c r="EO437" s="501"/>
      <c r="EP437" s="501"/>
      <c r="EQ437" s="501"/>
      <c r="ER437" s="501"/>
      <c r="ES437" s="501"/>
      <c r="ET437" s="501"/>
      <c r="EU437" s="501"/>
      <c r="EV437" s="501"/>
      <c r="EW437" s="501"/>
      <c r="EX437" s="501"/>
      <c r="EY437" s="501"/>
      <c r="EZ437" s="501"/>
      <c r="FA437" s="501"/>
      <c r="FB437" s="501"/>
      <c r="FC437" s="501"/>
      <c r="FD437" s="501"/>
      <c r="FE437" s="501"/>
      <c r="FF437" s="501"/>
      <c r="FG437" s="501"/>
      <c r="FH437" s="501"/>
      <c r="FI437" s="501"/>
    </row>
    <row r="438" spans="1:165" ht="25.9" customHeight="1" x14ac:dyDescent="0.35">
      <c r="A438" s="501"/>
      <c r="B438" s="501"/>
      <c r="C438" s="279"/>
      <c r="D438" s="543"/>
      <c r="E438" s="503"/>
      <c r="F438" s="501"/>
      <c r="G438" s="501"/>
      <c r="H438" s="501"/>
      <c r="I438" s="503"/>
      <c r="J438" s="503"/>
      <c r="K438" s="503"/>
      <c r="L438" s="503"/>
      <c r="M438" s="503"/>
      <c r="N438" s="503"/>
      <c r="O438" s="501"/>
      <c r="P438" s="501"/>
      <c r="Q438" s="501"/>
      <c r="R438" s="501"/>
      <c r="S438" s="501"/>
      <c r="T438" s="504"/>
      <c r="U438" s="504"/>
      <c r="V438" s="501"/>
      <c r="W438" s="501"/>
      <c r="X438" s="501"/>
      <c r="Y438" s="501"/>
      <c r="Z438" s="501"/>
      <c r="AA438" s="501"/>
      <c r="AB438" s="501"/>
      <c r="AC438" s="501"/>
      <c r="AD438" s="501"/>
      <c r="AE438" s="501"/>
      <c r="AF438" s="501"/>
      <c r="AG438" s="501"/>
      <c r="AH438" s="501"/>
      <c r="AI438" s="501"/>
      <c r="AJ438" s="501"/>
      <c r="AK438" s="501"/>
      <c r="AL438" s="501"/>
      <c r="AM438" s="501"/>
      <c r="AN438" s="501"/>
      <c r="AO438" s="501"/>
      <c r="AP438" s="501"/>
      <c r="AQ438" s="501"/>
      <c r="AR438" s="501"/>
      <c r="AS438" s="501"/>
      <c r="AT438" s="501"/>
      <c r="AU438" s="501"/>
      <c r="AV438" s="501"/>
      <c r="AW438" s="501"/>
      <c r="AX438" s="501"/>
      <c r="AY438" s="501"/>
      <c r="AZ438" s="501"/>
      <c r="BA438" s="501"/>
      <c r="BB438" s="501"/>
      <c r="BC438" s="501"/>
      <c r="BD438" s="501"/>
      <c r="BE438" s="501"/>
      <c r="BF438" s="501"/>
      <c r="BG438" s="501"/>
      <c r="BH438" s="501"/>
      <c r="BI438" s="501"/>
      <c r="BJ438" s="501"/>
      <c r="BK438" s="501"/>
      <c r="BL438" s="501"/>
      <c r="BM438" s="501"/>
      <c r="BN438" s="501"/>
      <c r="BO438" s="501"/>
      <c r="BP438" s="501"/>
      <c r="BQ438" s="501"/>
      <c r="BR438" s="501"/>
      <c r="BS438" s="501"/>
      <c r="BT438" s="501"/>
      <c r="BU438" s="501"/>
      <c r="BV438" s="501"/>
      <c r="BW438" s="501"/>
      <c r="BX438" s="501"/>
      <c r="BY438" s="501"/>
      <c r="BZ438" s="501"/>
      <c r="CA438" s="501"/>
      <c r="CB438" s="501"/>
      <c r="CC438" s="501"/>
      <c r="CD438" s="501"/>
      <c r="CE438" s="501"/>
      <c r="CF438" s="501"/>
      <c r="CG438" s="501"/>
      <c r="CH438" s="501"/>
      <c r="CI438" s="501"/>
      <c r="CJ438" s="501"/>
      <c r="CK438" s="501"/>
      <c r="CL438" s="501"/>
      <c r="CM438" s="501"/>
      <c r="CN438" s="501"/>
      <c r="CO438" s="501"/>
      <c r="CP438" s="501"/>
      <c r="CQ438" s="501"/>
      <c r="CR438" s="501"/>
      <c r="CS438" s="501"/>
      <c r="CT438" s="501"/>
      <c r="CU438" s="501"/>
      <c r="CV438" s="501"/>
      <c r="CW438" s="501"/>
      <c r="CX438" s="501"/>
      <c r="CY438" s="501"/>
      <c r="CZ438" s="501"/>
      <c r="DA438" s="501"/>
      <c r="DB438" s="501"/>
      <c r="DC438" s="501"/>
      <c r="DD438" s="501"/>
      <c r="DE438" s="501"/>
      <c r="DF438" s="501"/>
      <c r="DG438" s="501"/>
      <c r="DH438" s="501"/>
      <c r="DI438" s="501"/>
      <c r="DJ438" s="501"/>
      <c r="DK438" s="501"/>
      <c r="DL438" s="501"/>
      <c r="DM438" s="501"/>
      <c r="DN438" s="501"/>
      <c r="DO438" s="501"/>
      <c r="DP438" s="501"/>
      <c r="DQ438" s="501"/>
      <c r="DR438" s="501"/>
      <c r="DS438" s="501"/>
      <c r="DT438" s="501"/>
      <c r="DU438" s="501"/>
      <c r="DV438" s="501"/>
      <c r="DW438" s="501"/>
      <c r="DX438" s="501"/>
      <c r="DY438" s="501"/>
      <c r="DZ438" s="501"/>
      <c r="EA438" s="501"/>
      <c r="EB438" s="501"/>
      <c r="EC438" s="501"/>
      <c r="ED438" s="501"/>
      <c r="EE438" s="501"/>
      <c r="EF438" s="501"/>
      <c r="EG438" s="501"/>
      <c r="EH438" s="501"/>
      <c r="EI438" s="501"/>
      <c r="EJ438" s="501"/>
      <c r="EK438" s="501"/>
      <c r="EL438" s="501"/>
      <c r="EM438" s="501"/>
      <c r="EN438" s="501"/>
      <c r="EO438" s="501"/>
      <c r="EP438" s="501"/>
      <c r="EQ438" s="501"/>
      <c r="ER438" s="501"/>
      <c r="ES438" s="501"/>
      <c r="ET438" s="501"/>
      <c r="EU438" s="501"/>
      <c r="EV438" s="501"/>
      <c r="EW438" s="501"/>
      <c r="EX438" s="501"/>
      <c r="EY438" s="501"/>
      <c r="EZ438" s="501"/>
      <c r="FA438" s="501"/>
      <c r="FB438" s="501"/>
      <c r="FC438" s="501"/>
      <c r="FD438" s="501"/>
      <c r="FE438" s="501"/>
      <c r="FF438" s="501"/>
      <c r="FG438" s="501"/>
      <c r="FH438" s="501"/>
      <c r="FI438" s="501"/>
    </row>
    <row r="439" spans="1:165" ht="25.9" customHeight="1" x14ac:dyDescent="0.35">
      <c r="A439" s="501"/>
      <c r="B439" s="501"/>
      <c r="C439" s="279"/>
      <c r="D439" s="543"/>
      <c r="E439" s="503"/>
      <c r="F439" s="501"/>
      <c r="G439" s="501"/>
      <c r="H439" s="501"/>
      <c r="I439" s="503"/>
      <c r="J439" s="503"/>
      <c r="K439" s="503"/>
      <c r="L439" s="503"/>
      <c r="M439" s="503"/>
      <c r="N439" s="503"/>
      <c r="O439" s="501"/>
      <c r="P439" s="501"/>
      <c r="Q439" s="501"/>
      <c r="R439" s="501"/>
      <c r="S439" s="501"/>
      <c r="T439" s="504"/>
      <c r="U439" s="504"/>
      <c r="V439" s="501"/>
      <c r="W439" s="501"/>
      <c r="X439" s="501"/>
      <c r="Y439" s="501"/>
      <c r="Z439" s="501"/>
      <c r="AA439" s="501"/>
      <c r="AB439" s="501"/>
      <c r="AC439" s="501"/>
      <c r="AD439" s="501"/>
      <c r="AE439" s="501"/>
      <c r="AF439" s="501"/>
      <c r="AG439" s="501"/>
      <c r="AH439" s="501"/>
      <c r="AI439" s="501"/>
      <c r="AJ439" s="501"/>
      <c r="AK439" s="501"/>
      <c r="AL439" s="501"/>
      <c r="AM439" s="501"/>
      <c r="AN439" s="501"/>
      <c r="AO439" s="501"/>
      <c r="AP439" s="501"/>
      <c r="AQ439" s="501"/>
      <c r="AR439" s="501"/>
      <c r="AS439" s="501"/>
      <c r="AT439" s="501"/>
      <c r="AU439" s="501"/>
      <c r="AV439" s="501"/>
      <c r="AW439" s="501"/>
      <c r="AX439" s="501"/>
      <c r="AY439" s="501"/>
      <c r="AZ439" s="501"/>
      <c r="BA439" s="501"/>
      <c r="BB439" s="501"/>
      <c r="BC439" s="501"/>
      <c r="BD439" s="501"/>
      <c r="BE439" s="501"/>
      <c r="BF439" s="501"/>
      <c r="BG439" s="501"/>
      <c r="BH439" s="501"/>
      <c r="BI439" s="501"/>
      <c r="BJ439" s="501"/>
      <c r="BK439" s="501"/>
      <c r="BL439" s="501"/>
      <c r="BM439" s="501"/>
      <c r="BN439" s="501"/>
      <c r="BO439" s="501"/>
      <c r="BP439" s="501"/>
      <c r="BQ439" s="501"/>
      <c r="BR439" s="501"/>
      <c r="BS439" s="501"/>
      <c r="BT439" s="501"/>
      <c r="BU439" s="501"/>
      <c r="BV439" s="501"/>
      <c r="BW439" s="501"/>
      <c r="BX439" s="501"/>
      <c r="BY439" s="501"/>
      <c r="BZ439" s="501"/>
      <c r="CA439" s="501"/>
      <c r="CB439" s="501"/>
      <c r="CC439" s="501"/>
      <c r="CD439" s="501"/>
      <c r="CE439" s="501"/>
      <c r="CF439" s="501"/>
      <c r="CG439" s="501"/>
      <c r="CH439" s="501"/>
      <c r="CI439" s="501"/>
      <c r="CJ439" s="501"/>
      <c r="CK439" s="501"/>
      <c r="CL439" s="501"/>
      <c r="CM439" s="501"/>
      <c r="CN439" s="501"/>
      <c r="CO439" s="501"/>
      <c r="CP439" s="501"/>
      <c r="CQ439" s="501"/>
      <c r="CR439" s="501"/>
      <c r="CS439" s="501"/>
      <c r="CT439" s="501"/>
      <c r="CU439" s="501"/>
      <c r="CV439" s="501"/>
      <c r="CW439" s="501"/>
      <c r="CX439" s="501"/>
      <c r="CY439" s="501"/>
      <c r="CZ439" s="501"/>
      <c r="DA439" s="501"/>
      <c r="DB439" s="501"/>
      <c r="DC439" s="501"/>
      <c r="DD439" s="501"/>
      <c r="DE439" s="501"/>
      <c r="DF439" s="501"/>
      <c r="DG439" s="501"/>
      <c r="DH439" s="501"/>
      <c r="DI439" s="501"/>
      <c r="DJ439" s="501"/>
      <c r="DK439" s="501"/>
      <c r="DL439" s="501"/>
      <c r="DM439" s="501"/>
      <c r="DN439" s="501"/>
      <c r="DO439" s="501"/>
      <c r="DP439" s="501"/>
      <c r="DQ439" s="501"/>
      <c r="DR439" s="501"/>
      <c r="DS439" s="501"/>
      <c r="DT439" s="501"/>
      <c r="DU439" s="501"/>
      <c r="DV439" s="501"/>
      <c r="DW439" s="501"/>
      <c r="DX439" s="501"/>
      <c r="DY439" s="501"/>
      <c r="DZ439" s="501"/>
      <c r="EA439" s="501"/>
      <c r="EB439" s="501"/>
      <c r="EC439" s="501"/>
      <c r="ED439" s="501"/>
      <c r="EE439" s="501"/>
      <c r="EF439" s="501"/>
      <c r="EG439" s="501"/>
      <c r="EH439" s="501"/>
      <c r="EI439" s="501"/>
      <c r="EJ439" s="501"/>
      <c r="EK439" s="501"/>
      <c r="EL439" s="501"/>
      <c r="EM439" s="501"/>
      <c r="EN439" s="501"/>
      <c r="EO439" s="501"/>
      <c r="EP439" s="501"/>
      <c r="EQ439" s="501"/>
      <c r="ER439" s="501"/>
      <c r="ES439" s="501"/>
      <c r="ET439" s="501"/>
      <c r="EU439" s="501"/>
      <c r="EV439" s="501"/>
      <c r="EW439" s="501"/>
      <c r="EX439" s="501"/>
      <c r="EY439" s="501"/>
      <c r="EZ439" s="501"/>
      <c r="FA439" s="501"/>
      <c r="FB439" s="501"/>
      <c r="FC439" s="501"/>
      <c r="FD439" s="501"/>
      <c r="FE439" s="501"/>
      <c r="FF439" s="501"/>
      <c r="FG439" s="501"/>
      <c r="FH439" s="501"/>
      <c r="FI439" s="501"/>
    </row>
    <row r="440" spans="1:165" ht="25.9" customHeight="1" x14ac:dyDescent="0.35">
      <c r="A440" s="501"/>
      <c r="B440" s="501"/>
      <c r="C440" s="279"/>
      <c r="D440" s="543"/>
      <c r="E440" s="503"/>
      <c r="F440" s="501"/>
      <c r="G440" s="501"/>
      <c r="H440" s="501"/>
      <c r="I440" s="503"/>
      <c r="J440" s="503"/>
      <c r="K440" s="503"/>
      <c r="L440" s="503"/>
      <c r="M440" s="503"/>
      <c r="N440" s="503"/>
      <c r="O440" s="501"/>
      <c r="P440" s="501"/>
      <c r="Q440" s="501"/>
      <c r="R440" s="501"/>
      <c r="S440" s="501"/>
      <c r="T440" s="504"/>
      <c r="U440" s="504"/>
      <c r="V440" s="501"/>
      <c r="W440" s="501"/>
      <c r="X440" s="501"/>
      <c r="Y440" s="501"/>
      <c r="Z440" s="501"/>
      <c r="AA440" s="501"/>
      <c r="AB440" s="501"/>
      <c r="AC440" s="501"/>
      <c r="AD440" s="501"/>
      <c r="AE440" s="501"/>
      <c r="AF440" s="501"/>
      <c r="AG440" s="501"/>
      <c r="AH440" s="501"/>
      <c r="AI440" s="501"/>
      <c r="AJ440" s="501"/>
      <c r="AK440" s="501"/>
      <c r="AL440" s="501"/>
      <c r="AM440" s="501"/>
      <c r="AN440" s="501"/>
      <c r="AO440" s="501"/>
      <c r="AP440" s="501"/>
      <c r="AQ440" s="501"/>
      <c r="AR440" s="501"/>
      <c r="AS440" s="501"/>
      <c r="AT440" s="501"/>
      <c r="AU440" s="501"/>
      <c r="AV440" s="501"/>
      <c r="AW440" s="501"/>
      <c r="AX440" s="501"/>
      <c r="AY440" s="501"/>
      <c r="AZ440" s="501"/>
      <c r="BA440" s="501"/>
      <c r="BB440" s="501"/>
      <c r="BC440" s="501"/>
      <c r="BD440" s="501"/>
      <c r="BE440" s="501"/>
      <c r="BF440" s="501"/>
      <c r="BG440" s="501"/>
      <c r="BH440" s="501"/>
      <c r="BI440" s="501"/>
      <c r="BJ440" s="501"/>
      <c r="BK440" s="501"/>
      <c r="BL440" s="501"/>
      <c r="BM440" s="501"/>
      <c r="BN440" s="501"/>
      <c r="BO440" s="501"/>
      <c r="BP440" s="501"/>
      <c r="BQ440" s="501"/>
      <c r="BR440" s="501"/>
      <c r="BS440" s="501"/>
      <c r="BT440" s="501"/>
      <c r="BU440" s="501"/>
      <c r="BV440" s="501"/>
      <c r="BW440" s="501"/>
      <c r="BX440" s="501"/>
      <c r="BY440" s="501"/>
      <c r="BZ440" s="501"/>
      <c r="CA440" s="501"/>
      <c r="CB440" s="501"/>
      <c r="CC440" s="501"/>
      <c r="CD440" s="501"/>
      <c r="CE440" s="501"/>
      <c r="CF440" s="501"/>
      <c r="CG440" s="501"/>
      <c r="CH440" s="501"/>
      <c r="CI440" s="501"/>
      <c r="CJ440" s="501"/>
      <c r="CK440" s="501"/>
      <c r="CL440" s="501"/>
      <c r="CM440" s="501"/>
      <c r="CN440" s="501"/>
      <c r="CO440" s="501"/>
      <c r="CP440" s="501"/>
      <c r="CQ440" s="501"/>
      <c r="CR440" s="501"/>
      <c r="CS440" s="501"/>
      <c r="CT440" s="501"/>
      <c r="CU440" s="501"/>
      <c r="CV440" s="501"/>
      <c r="CW440" s="501"/>
      <c r="CX440" s="501"/>
      <c r="CY440" s="501"/>
      <c r="CZ440" s="501"/>
      <c r="DA440" s="501"/>
      <c r="DB440" s="501"/>
      <c r="DC440" s="501"/>
      <c r="DD440" s="501"/>
      <c r="DE440" s="501"/>
      <c r="DF440" s="501"/>
      <c r="DG440" s="501"/>
      <c r="DH440" s="501"/>
      <c r="DI440" s="501"/>
      <c r="DJ440" s="501"/>
      <c r="DK440" s="501"/>
      <c r="DL440" s="501"/>
      <c r="DM440" s="501"/>
      <c r="DN440" s="501"/>
      <c r="DO440" s="501"/>
      <c r="DP440" s="501"/>
      <c r="DQ440" s="501"/>
      <c r="DR440" s="501"/>
      <c r="DS440" s="501"/>
      <c r="DT440" s="501"/>
      <c r="DU440" s="501"/>
      <c r="DV440" s="501"/>
      <c r="DW440" s="501"/>
      <c r="DX440" s="501"/>
      <c r="DY440" s="501"/>
      <c r="DZ440" s="501"/>
      <c r="EA440" s="501"/>
      <c r="EB440" s="501"/>
      <c r="EC440" s="501"/>
      <c r="ED440" s="501"/>
      <c r="EE440" s="501"/>
      <c r="EF440" s="501"/>
      <c r="EG440" s="501"/>
      <c r="EH440" s="501"/>
      <c r="EI440" s="501"/>
      <c r="EJ440" s="501"/>
      <c r="EK440" s="501"/>
      <c r="EL440" s="501"/>
      <c r="EM440" s="501"/>
      <c r="EN440" s="501"/>
      <c r="EO440" s="501"/>
      <c r="EP440" s="501"/>
      <c r="EQ440" s="501"/>
      <c r="ER440" s="501"/>
      <c r="ES440" s="501"/>
      <c r="ET440" s="501"/>
      <c r="EU440" s="501"/>
      <c r="EV440" s="501"/>
      <c r="EW440" s="501"/>
      <c r="EX440" s="501"/>
      <c r="EY440" s="501"/>
      <c r="EZ440" s="501"/>
      <c r="FA440" s="501"/>
      <c r="FB440" s="501"/>
      <c r="FC440" s="501"/>
      <c r="FD440" s="501"/>
      <c r="FE440" s="501"/>
      <c r="FF440" s="501"/>
      <c r="FG440" s="501"/>
      <c r="FH440" s="501"/>
      <c r="FI440" s="501"/>
    </row>
    <row r="441" spans="1:165" ht="25.9" customHeight="1" x14ac:dyDescent="0.35">
      <c r="A441" s="501"/>
      <c r="B441" s="501"/>
      <c r="C441" s="279"/>
      <c r="D441" s="543"/>
      <c r="E441" s="503"/>
      <c r="F441" s="501"/>
      <c r="G441" s="501"/>
      <c r="H441" s="501"/>
      <c r="I441" s="503"/>
      <c r="J441" s="503"/>
      <c r="K441" s="503"/>
      <c r="L441" s="503"/>
      <c r="M441" s="503"/>
      <c r="N441" s="503"/>
      <c r="O441" s="501"/>
      <c r="P441" s="501"/>
      <c r="Q441" s="501"/>
      <c r="R441" s="501"/>
      <c r="S441" s="501"/>
      <c r="T441" s="504"/>
      <c r="U441" s="504"/>
      <c r="V441" s="501"/>
      <c r="W441" s="501"/>
      <c r="X441" s="501"/>
      <c r="Y441" s="501"/>
      <c r="Z441" s="501"/>
      <c r="AA441" s="501"/>
      <c r="AB441" s="501"/>
      <c r="AC441" s="501"/>
      <c r="AD441" s="501"/>
      <c r="AE441" s="501"/>
      <c r="AF441" s="501"/>
      <c r="AG441" s="501"/>
      <c r="AH441" s="501"/>
      <c r="AI441" s="501"/>
      <c r="AJ441" s="501"/>
      <c r="AK441" s="501"/>
      <c r="AL441" s="501"/>
      <c r="AM441" s="501"/>
      <c r="AN441" s="501"/>
      <c r="AO441" s="501"/>
      <c r="AP441" s="501"/>
      <c r="AQ441" s="501"/>
      <c r="AR441" s="501"/>
      <c r="AS441" s="501"/>
      <c r="AT441" s="501"/>
      <c r="AU441" s="501"/>
      <c r="AV441" s="501"/>
      <c r="AW441" s="501"/>
      <c r="AX441" s="501"/>
      <c r="AY441" s="501"/>
      <c r="AZ441" s="501"/>
      <c r="BA441" s="501"/>
      <c r="BB441" s="501"/>
      <c r="BC441" s="501"/>
      <c r="BD441" s="501"/>
      <c r="BE441" s="501"/>
      <c r="BF441" s="501"/>
      <c r="BG441" s="501"/>
      <c r="BH441" s="501"/>
      <c r="BI441" s="501"/>
      <c r="BJ441" s="501"/>
      <c r="BK441" s="501"/>
      <c r="BL441" s="501"/>
      <c r="BM441" s="501"/>
      <c r="BN441" s="501"/>
      <c r="BO441" s="501"/>
      <c r="BP441" s="501"/>
      <c r="BQ441" s="501"/>
      <c r="BR441" s="501"/>
      <c r="BS441" s="501"/>
      <c r="BT441" s="501"/>
      <c r="BU441" s="501"/>
      <c r="BV441" s="501"/>
      <c r="BW441" s="501"/>
      <c r="BX441" s="501"/>
      <c r="BY441" s="501"/>
      <c r="BZ441" s="501"/>
      <c r="CA441" s="501"/>
      <c r="CB441" s="501"/>
      <c r="CC441" s="501"/>
      <c r="CD441" s="501"/>
      <c r="CE441" s="501"/>
      <c r="CF441" s="501"/>
      <c r="CG441" s="501"/>
      <c r="CH441" s="501"/>
      <c r="CI441" s="501"/>
      <c r="CJ441" s="501"/>
      <c r="CK441" s="501"/>
      <c r="CL441" s="501"/>
      <c r="CM441" s="501"/>
      <c r="CN441" s="501"/>
      <c r="CO441" s="501"/>
      <c r="CP441" s="501"/>
      <c r="CQ441" s="501"/>
      <c r="CR441" s="501"/>
      <c r="CS441" s="501"/>
      <c r="CT441" s="501"/>
      <c r="CU441" s="501"/>
      <c r="CV441" s="501"/>
      <c r="CW441" s="501"/>
      <c r="CX441" s="501"/>
      <c r="CY441" s="501"/>
      <c r="CZ441" s="501"/>
      <c r="DA441" s="501"/>
      <c r="DB441" s="501"/>
      <c r="DC441" s="501"/>
      <c r="DD441" s="501"/>
      <c r="DE441" s="501"/>
      <c r="DF441" s="501"/>
      <c r="DG441" s="501"/>
      <c r="DH441" s="501"/>
      <c r="DI441" s="501"/>
      <c r="DJ441" s="501"/>
      <c r="DK441" s="501"/>
      <c r="DL441" s="501"/>
      <c r="DM441" s="501"/>
      <c r="DN441" s="501"/>
      <c r="DO441" s="501"/>
      <c r="DP441" s="501"/>
      <c r="DQ441" s="501"/>
      <c r="DR441" s="501"/>
      <c r="DS441" s="501"/>
      <c r="DT441" s="501"/>
      <c r="DU441" s="501"/>
      <c r="DV441" s="501"/>
      <c r="DW441" s="501"/>
      <c r="DX441" s="501"/>
      <c r="DY441" s="501"/>
      <c r="DZ441" s="501"/>
      <c r="EA441" s="501"/>
      <c r="EB441" s="501"/>
      <c r="EC441" s="501"/>
      <c r="ED441" s="501"/>
      <c r="EE441" s="501"/>
      <c r="EF441" s="501"/>
      <c r="EG441" s="501"/>
      <c r="EH441" s="501"/>
      <c r="EI441" s="501"/>
      <c r="EJ441" s="501"/>
      <c r="EK441" s="501"/>
      <c r="EL441" s="501"/>
      <c r="EM441" s="501"/>
      <c r="EN441" s="501"/>
      <c r="EO441" s="501"/>
      <c r="EP441" s="501"/>
      <c r="EQ441" s="501"/>
      <c r="ER441" s="501"/>
      <c r="ES441" s="501"/>
      <c r="ET441" s="501"/>
      <c r="EU441" s="501"/>
      <c r="EV441" s="501"/>
      <c r="EW441" s="501"/>
      <c r="EX441" s="501"/>
      <c r="EY441" s="501"/>
      <c r="EZ441" s="501"/>
      <c r="FA441" s="501"/>
      <c r="FB441" s="501"/>
      <c r="FC441" s="501"/>
      <c r="FD441" s="501"/>
      <c r="FE441" s="501"/>
      <c r="FF441" s="501"/>
      <c r="FG441" s="501"/>
      <c r="FH441" s="501"/>
      <c r="FI441" s="501"/>
    </row>
    <row r="442" spans="1:165" ht="25.9" customHeight="1" x14ac:dyDescent="0.35">
      <c r="A442" s="501"/>
      <c r="B442" s="501"/>
      <c r="C442" s="279"/>
      <c r="D442" s="543"/>
      <c r="E442" s="503"/>
      <c r="F442" s="501"/>
      <c r="G442" s="501"/>
      <c r="H442" s="501"/>
      <c r="I442" s="503"/>
      <c r="J442" s="503"/>
      <c r="K442" s="503"/>
      <c r="L442" s="503"/>
      <c r="M442" s="503"/>
      <c r="N442" s="503"/>
      <c r="O442" s="501"/>
      <c r="P442" s="501"/>
      <c r="Q442" s="501"/>
      <c r="R442" s="501"/>
      <c r="S442" s="501"/>
      <c r="T442" s="504"/>
      <c r="U442" s="504"/>
      <c r="V442" s="501"/>
      <c r="W442" s="501"/>
      <c r="X442" s="501"/>
      <c r="Y442" s="501"/>
      <c r="Z442" s="501"/>
      <c r="AA442" s="501"/>
      <c r="AB442" s="501"/>
      <c r="AC442" s="501"/>
      <c r="AD442" s="501"/>
      <c r="AE442" s="501"/>
      <c r="AF442" s="501"/>
      <c r="AG442" s="501"/>
      <c r="AH442" s="501"/>
      <c r="AI442" s="501"/>
      <c r="AJ442" s="501"/>
      <c r="AK442" s="501"/>
      <c r="AL442" s="501"/>
      <c r="AM442" s="501"/>
      <c r="AN442" s="501"/>
      <c r="AO442" s="501"/>
      <c r="AP442" s="501"/>
      <c r="AQ442" s="501"/>
      <c r="AR442" s="501"/>
      <c r="AS442" s="501"/>
      <c r="AT442" s="501"/>
      <c r="AU442" s="501"/>
      <c r="AV442" s="501"/>
      <c r="AW442" s="501"/>
      <c r="AX442" s="501"/>
      <c r="AY442" s="501"/>
      <c r="AZ442" s="501"/>
      <c r="BA442" s="501"/>
      <c r="BB442" s="501"/>
      <c r="BC442" s="501"/>
      <c r="BD442" s="501"/>
      <c r="BE442" s="501"/>
      <c r="BF442" s="501"/>
      <c r="BG442" s="501"/>
      <c r="BH442" s="501"/>
      <c r="BI442" s="501"/>
      <c r="BJ442" s="501"/>
      <c r="BK442" s="501"/>
      <c r="BL442" s="501"/>
      <c r="BM442" s="501"/>
      <c r="BN442" s="501"/>
      <c r="BO442" s="501"/>
      <c r="BP442" s="501"/>
      <c r="BQ442" s="501"/>
      <c r="BR442" s="501"/>
      <c r="BS442" s="501"/>
      <c r="BT442" s="501"/>
      <c r="BU442" s="501"/>
      <c r="BV442" s="501"/>
      <c r="BW442" s="501"/>
      <c r="BX442" s="501"/>
      <c r="BY442" s="501"/>
      <c r="BZ442" s="501"/>
      <c r="CA442" s="501"/>
      <c r="CB442" s="501"/>
      <c r="CC442" s="501"/>
      <c r="CD442" s="501"/>
      <c r="CE442" s="501"/>
      <c r="CF442" s="501"/>
      <c r="CG442" s="501"/>
      <c r="CH442" s="501"/>
      <c r="CI442" s="501"/>
      <c r="CJ442" s="501"/>
      <c r="CK442" s="501"/>
      <c r="CL442" s="501"/>
      <c r="CM442" s="501"/>
      <c r="CN442" s="501"/>
      <c r="CO442" s="501"/>
      <c r="CP442" s="501"/>
      <c r="CQ442" s="501"/>
      <c r="CR442" s="501"/>
      <c r="CS442" s="501"/>
      <c r="CT442" s="501"/>
      <c r="CU442" s="501"/>
      <c r="CV442" s="501"/>
      <c r="CW442" s="501"/>
      <c r="CX442" s="501"/>
      <c r="CY442" s="501"/>
      <c r="CZ442" s="501"/>
      <c r="DA442" s="501"/>
      <c r="DB442" s="501"/>
      <c r="DC442" s="501"/>
      <c r="DD442" s="501"/>
      <c r="DE442" s="501"/>
      <c r="DF442" s="501"/>
      <c r="DG442" s="501"/>
      <c r="DH442" s="501"/>
      <c r="DI442" s="501"/>
      <c r="DJ442" s="501"/>
      <c r="DK442" s="501"/>
      <c r="DL442" s="501"/>
      <c r="DM442" s="501"/>
      <c r="DN442" s="501"/>
      <c r="DO442" s="501"/>
      <c r="DP442" s="501"/>
      <c r="DQ442" s="501"/>
      <c r="DR442" s="501"/>
      <c r="DS442" s="501"/>
      <c r="DT442" s="501"/>
      <c r="DU442" s="501"/>
      <c r="DV442" s="501"/>
      <c r="DW442" s="501"/>
      <c r="DX442" s="501"/>
      <c r="DY442" s="501"/>
      <c r="DZ442" s="501"/>
      <c r="EA442" s="501"/>
      <c r="EB442" s="501"/>
      <c r="EC442" s="501"/>
      <c r="ED442" s="501"/>
      <c r="EE442" s="501"/>
      <c r="EF442" s="501"/>
      <c r="EG442" s="501"/>
      <c r="EH442" s="501"/>
      <c r="EI442" s="501"/>
      <c r="EJ442" s="501"/>
      <c r="EK442" s="501"/>
      <c r="EL442" s="501"/>
      <c r="EM442" s="501"/>
      <c r="EN442" s="501"/>
      <c r="EO442" s="501"/>
      <c r="EP442" s="501"/>
      <c r="EQ442" s="501"/>
      <c r="ER442" s="501"/>
      <c r="ES442" s="501"/>
      <c r="ET442" s="501"/>
      <c r="EU442" s="501"/>
      <c r="EV442" s="501"/>
      <c r="EW442" s="501"/>
      <c r="EX442" s="501"/>
      <c r="EY442" s="501"/>
      <c r="EZ442" s="501"/>
      <c r="FA442" s="501"/>
      <c r="FB442" s="501"/>
      <c r="FC442" s="501"/>
      <c r="FD442" s="501"/>
      <c r="FE442" s="501"/>
      <c r="FF442" s="501"/>
      <c r="FG442" s="501"/>
      <c r="FH442" s="501"/>
      <c r="FI442" s="501"/>
    </row>
    <row r="443" spans="1:165" ht="25.9" customHeight="1" x14ac:dyDescent="0.35">
      <c r="A443" s="501"/>
      <c r="B443" s="501"/>
      <c r="C443" s="279"/>
      <c r="D443" s="543"/>
      <c r="E443" s="503"/>
      <c r="F443" s="501"/>
      <c r="G443" s="501"/>
      <c r="H443" s="501"/>
      <c r="I443" s="503"/>
      <c r="J443" s="503"/>
      <c r="K443" s="503"/>
      <c r="L443" s="503"/>
      <c r="M443" s="503"/>
      <c r="N443" s="503"/>
      <c r="O443" s="501"/>
      <c r="P443" s="501"/>
      <c r="Q443" s="501"/>
      <c r="R443" s="501"/>
      <c r="S443" s="501"/>
      <c r="T443" s="504"/>
      <c r="U443" s="504"/>
      <c r="V443" s="501"/>
      <c r="W443" s="501"/>
      <c r="X443" s="501"/>
      <c r="Y443" s="501"/>
      <c r="Z443" s="501"/>
      <c r="AA443" s="501"/>
      <c r="AB443" s="501"/>
      <c r="AC443" s="501"/>
      <c r="AD443" s="501"/>
      <c r="AE443" s="501"/>
      <c r="AF443" s="501"/>
      <c r="AG443" s="501"/>
      <c r="AH443" s="501"/>
      <c r="AI443" s="501"/>
      <c r="AJ443" s="501"/>
      <c r="AK443" s="501"/>
      <c r="AL443" s="501"/>
      <c r="AM443" s="501"/>
      <c r="AN443" s="501"/>
      <c r="AO443" s="501"/>
      <c r="AP443" s="501"/>
      <c r="AQ443" s="501"/>
      <c r="AR443" s="501"/>
      <c r="AS443" s="501"/>
      <c r="AT443" s="501"/>
      <c r="AU443" s="501"/>
      <c r="AV443" s="501"/>
      <c r="AW443" s="501"/>
      <c r="AX443" s="501"/>
      <c r="AY443" s="501"/>
      <c r="AZ443" s="501"/>
      <c r="BA443" s="501"/>
      <c r="BB443" s="501"/>
      <c r="BC443" s="501"/>
      <c r="BD443" s="501"/>
      <c r="BE443" s="501"/>
      <c r="BF443" s="501"/>
      <c r="BG443" s="501"/>
      <c r="BH443" s="501"/>
      <c r="BI443" s="501"/>
      <c r="BJ443" s="501"/>
      <c r="BK443" s="501"/>
      <c r="BL443" s="501"/>
      <c r="BM443" s="501"/>
      <c r="BN443" s="501"/>
      <c r="BO443" s="501"/>
      <c r="BP443" s="501"/>
      <c r="BQ443" s="501"/>
      <c r="BR443" s="501"/>
      <c r="BS443" s="501"/>
      <c r="BT443" s="501"/>
      <c r="BU443" s="501"/>
      <c r="BV443" s="501"/>
      <c r="BW443" s="501"/>
      <c r="BX443" s="501"/>
      <c r="BY443" s="501"/>
      <c r="BZ443" s="501"/>
      <c r="CA443" s="501"/>
      <c r="CB443" s="501"/>
      <c r="CC443" s="501"/>
      <c r="CD443" s="501"/>
      <c r="CE443" s="501"/>
      <c r="CF443" s="501"/>
      <c r="CG443" s="501"/>
      <c r="CH443" s="501"/>
      <c r="CI443" s="501"/>
      <c r="CJ443" s="501"/>
      <c r="CK443" s="501"/>
      <c r="CL443" s="501"/>
      <c r="CM443" s="501"/>
      <c r="CN443" s="501"/>
      <c r="CO443" s="501"/>
      <c r="CP443" s="501"/>
      <c r="CQ443" s="501"/>
      <c r="CR443" s="501"/>
      <c r="CS443" s="501"/>
      <c r="CT443" s="501"/>
      <c r="CU443" s="501"/>
      <c r="CV443" s="501"/>
      <c r="CW443" s="501"/>
      <c r="CX443" s="501"/>
      <c r="CY443" s="501"/>
      <c r="CZ443" s="501"/>
      <c r="DA443" s="501"/>
      <c r="DB443" s="501"/>
      <c r="DC443" s="501"/>
      <c r="DD443" s="501"/>
      <c r="DE443" s="501"/>
      <c r="DF443" s="501"/>
      <c r="DG443" s="501"/>
      <c r="DH443" s="501"/>
      <c r="DI443" s="501"/>
      <c r="DJ443" s="501"/>
      <c r="DK443" s="501"/>
      <c r="DL443" s="501"/>
      <c r="DM443" s="501"/>
      <c r="DN443" s="501"/>
      <c r="DO443" s="501"/>
      <c r="DP443" s="501"/>
      <c r="DQ443" s="501"/>
      <c r="DR443" s="501"/>
      <c r="DS443" s="501"/>
      <c r="DT443" s="501"/>
      <c r="DU443" s="501"/>
      <c r="DV443" s="501"/>
      <c r="DW443" s="501"/>
      <c r="DX443" s="501"/>
      <c r="DY443" s="501"/>
      <c r="DZ443" s="501"/>
      <c r="EA443" s="501"/>
      <c r="EB443" s="501"/>
      <c r="EC443" s="501"/>
      <c r="ED443" s="501"/>
      <c r="EE443" s="501"/>
      <c r="EF443" s="501"/>
      <c r="EG443" s="501"/>
      <c r="EH443" s="501"/>
      <c r="EI443" s="501"/>
      <c r="EJ443" s="501"/>
      <c r="EK443" s="501"/>
      <c r="EL443" s="501"/>
      <c r="EM443" s="501"/>
      <c r="EN443" s="501"/>
      <c r="EO443" s="501"/>
      <c r="EP443" s="501"/>
      <c r="EQ443" s="501"/>
      <c r="ER443" s="501"/>
      <c r="ES443" s="501"/>
      <c r="ET443" s="501"/>
      <c r="EU443" s="501"/>
      <c r="EV443" s="501"/>
      <c r="EW443" s="501"/>
      <c r="EX443" s="501"/>
      <c r="EY443" s="501"/>
      <c r="EZ443" s="501"/>
      <c r="FA443" s="501"/>
      <c r="FB443" s="501"/>
      <c r="FC443" s="501"/>
      <c r="FD443" s="501"/>
      <c r="FE443" s="501"/>
      <c r="FF443" s="501"/>
      <c r="FG443" s="501"/>
      <c r="FH443" s="501"/>
      <c r="FI443" s="501"/>
    </row>
    <row r="444" spans="1:165" ht="25.9" customHeight="1" x14ac:dyDescent="0.35">
      <c r="A444" s="501"/>
      <c r="B444" s="501"/>
      <c r="C444" s="279"/>
      <c r="D444" s="543"/>
      <c r="E444" s="503"/>
      <c r="F444" s="501"/>
      <c r="G444" s="501"/>
      <c r="H444" s="501"/>
      <c r="I444" s="503"/>
      <c r="J444" s="503"/>
      <c r="K444" s="503"/>
      <c r="L444" s="503"/>
      <c r="M444" s="503"/>
      <c r="N444" s="503"/>
      <c r="O444" s="501"/>
      <c r="P444" s="501"/>
      <c r="Q444" s="501"/>
      <c r="R444" s="501"/>
      <c r="S444" s="501"/>
      <c r="T444" s="504"/>
      <c r="U444" s="504"/>
      <c r="V444" s="501"/>
      <c r="W444" s="501"/>
      <c r="X444" s="501"/>
      <c r="Y444" s="501"/>
      <c r="Z444" s="501"/>
      <c r="AA444" s="501"/>
      <c r="AB444" s="501"/>
      <c r="AC444" s="501"/>
      <c r="AD444" s="501"/>
      <c r="AE444" s="501"/>
      <c r="AF444" s="501"/>
      <c r="AG444" s="501"/>
      <c r="AH444" s="501"/>
      <c r="AI444" s="501"/>
      <c r="AJ444" s="501"/>
      <c r="AK444" s="501"/>
      <c r="AL444" s="501"/>
      <c r="AM444" s="501"/>
      <c r="AN444" s="501"/>
      <c r="AO444" s="501"/>
      <c r="AP444" s="501"/>
      <c r="AQ444" s="501"/>
      <c r="AR444" s="501"/>
      <c r="AS444" s="501"/>
      <c r="AT444" s="501"/>
      <c r="AU444" s="501"/>
      <c r="AV444" s="501"/>
      <c r="AW444" s="501"/>
      <c r="AX444" s="501"/>
      <c r="AY444" s="501"/>
      <c r="AZ444" s="501"/>
      <c r="BA444" s="501"/>
      <c r="BB444" s="501"/>
      <c r="BC444" s="501"/>
      <c r="BD444" s="501"/>
      <c r="BE444" s="501"/>
      <c r="BF444" s="501"/>
      <c r="BG444" s="501"/>
      <c r="BH444" s="501"/>
      <c r="BI444" s="501"/>
      <c r="BJ444" s="501"/>
      <c r="BK444" s="501"/>
      <c r="BL444" s="501"/>
      <c r="BM444" s="501"/>
      <c r="BN444" s="501"/>
      <c r="BO444" s="501"/>
      <c r="BP444" s="501"/>
      <c r="BQ444" s="501"/>
      <c r="BR444" s="501"/>
      <c r="BS444" s="501"/>
      <c r="BT444" s="501"/>
      <c r="BU444" s="501"/>
      <c r="BV444" s="501"/>
      <c r="BW444" s="501"/>
      <c r="BX444" s="501"/>
      <c r="BY444" s="501"/>
      <c r="BZ444" s="501"/>
      <c r="CA444" s="501"/>
      <c r="CB444" s="501"/>
      <c r="CC444" s="501"/>
      <c r="CD444" s="501"/>
      <c r="CE444" s="501"/>
      <c r="CF444" s="501"/>
      <c r="CG444" s="501"/>
      <c r="CH444" s="501"/>
      <c r="CI444" s="501"/>
      <c r="CJ444" s="501"/>
      <c r="CK444" s="501"/>
      <c r="CL444" s="501"/>
      <c r="CM444" s="501"/>
      <c r="CN444" s="501"/>
      <c r="CO444" s="501"/>
      <c r="CP444" s="501"/>
      <c r="CQ444" s="501"/>
      <c r="CR444" s="501"/>
      <c r="CS444" s="501"/>
      <c r="CT444" s="501"/>
      <c r="CU444" s="501"/>
      <c r="CV444" s="501"/>
      <c r="CW444" s="501"/>
      <c r="CX444" s="501"/>
      <c r="CY444" s="501"/>
      <c r="CZ444" s="501"/>
      <c r="DA444" s="501"/>
      <c r="DB444" s="501"/>
      <c r="DC444" s="501"/>
      <c r="DD444" s="501"/>
      <c r="DE444" s="501"/>
      <c r="DF444" s="501"/>
      <c r="DG444" s="501"/>
      <c r="DH444" s="501"/>
      <c r="DI444" s="501"/>
      <c r="DJ444" s="501"/>
      <c r="DK444" s="501"/>
      <c r="DL444" s="501"/>
      <c r="DM444" s="501"/>
      <c r="DN444" s="501"/>
      <c r="DO444" s="501"/>
      <c r="DP444" s="501"/>
      <c r="DQ444" s="501"/>
      <c r="DR444" s="501"/>
      <c r="DS444" s="501"/>
      <c r="DT444" s="501"/>
      <c r="DU444" s="501"/>
      <c r="DV444" s="501"/>
      <c r="DW444" s="501"/>
      <c r="DX444" s="501"/>
      <c r="DY444" s="501"/>
      <c r="DZ444" s="501"/>
      <c r="EA444" s="501"/>
      <c r="EB444" s="501"/>
      <c r="EC444" s="501"/>
      <c r="ED444" s="501"/>
      <c r="EE444" s="501"/>
      <c r="EF444" s="501"/>
      <c r="EG444" s="501"/>
      <c r="EH444" s="501"/>
      <c r="EI444" s="501"/>
      <c r="EJ444" s="501"/>
      <c r="EK444" s="501"/>
      <c r="EL444" s="501"/>
      <c r="EM444" s="501"/>
      <c r="EN444" s="501"/>
      <c r="EO444" s="501"/>
      <c r="EP444" s="501"/>
      <c r="EQ444" s="501"/>
      <c r="ER444" s="501"/>
      <c r="ES444" s="501"/>
      <c r="ET444" s="501"/>
      <c r="EU444" s="501"/>
      <c r="EV444" s="501"/>
      <c r="EW444" s="501"/>
      <c r="EX444" s="501"/>
      <c r="EY444" s="501"/>
      <c r="EZ444" s="501"/>
      <c r="FA444" s="501"/>
      <c r="FB444" s="501"/>
      <c r="FC444" s="501"/>
      <c r="FD444" s="501"/>
      <c r="FE444" s="501"/>
      <c r="FF444" s="501"/>
      <c r="FG444" s="501"/>
      <c r="FH444" s="501"/>
      <c r="FI444" s="501"/>
    </row>
    <row r="445" spans="1:165" ht="25.9" customHeight="1" x14ac:dyDescent="0.35">
      <c r="A445" s="501"/>
      <c r="B445" s="501"/>
      <c r="C445" s="279"/>
      <c r="D445" s="543"/>
      <c r="E445" s="503"/>
      <c r="F445" s="501"/>
      <c r="G445" s="501"/>
      <c r="H445" s="501"/>
      <c r="I445" s="503"/>
      <c r="J445" s="503"/>
      <c r="K445" s="503"/>
      <c r="L445" s="503"/>
      <c r="M445" s="503"/>
      <c r="N445" s="503"/>
      <c r="O445" s="501"/>
      <c r="P445" s="501"/>
      <c r="Q445" s="501"/>
      <c r="R445" s="501"/>
      <c r="S445" s="501"/>
      <c r="T445" s="504"/>
      <c r="U445" s="504"/>
      <c r="V445" s="501"/>
      <c r="W445" s="501"/>
      <c r="X445" s="501"/>
      <c r="Y445" s="501"/>
      <c r="Z445" s="501"/>
      <c r="AA445" s="501"/>
      <c r="AB445" s="501"/>
      <c r="AC445" s="501"/>
      <c r="AD445" s="501"/>
      <c r="AE445" s="501"/>
      <c r="AF445" s="501"/>
      <c r="AG445" s="501"/>
      <c r="AH445" s="501"/>
      <c r="AI445" s="501"/>
      <c r="AJ445" s="501"/>
      <c r="AK445" s="501"/>
      <c r="AL445" s="501"/>
      <c r="AM445" s="501"/>
      <c r="AN445" s="501"/>
      <c r="AO445" s="501"/>
      <c r="AP445" s="501"/>
      <c r="AQ445" s="501"/>
      <c r="AR445" s="501"/>
      <c r="AS445" s="501"/>
      <c r="AT445" s="501"/>
      <c r="AU445" s="501"/>
      <c r="AV445" s="501"/>
      <c r="AW445" s="501"/>
      <c r="AX445" s="501"/>
      <c r="AY445" s="501"/>
      <c r="AZ445" s="501"/>
      <c r="BA445" s="501"/>
      <c r="BB445" s="501"/>
      <c r="BC445" s="501"/>
      <c r="BD445" s="501"/>
      <c r="BE445" s="501"/>
      <c r="BF445" s="501"/>
      <c r="BG445" s="501"/>
      <c r="BH445" s="501"/>
      <c r="BI445" s="501"/>
      <c r="BJ445" s="501"/>
      <c r="BK445" s="501"/>
      <c r="BL445" s="501"/>
      <c r="BM445" s="501"/>
      <c r="BN445" s="501"/>
      <c r="BO445" s="501"/>
      <c r="BP445" s="501"/>
      <c r="BQ445" s="501"/>
      <c r="BR445" s="501"/>
      <c r="BS445" s="501"/>
      <c r="BT445" s="501"/>
      <c r="BU445" s="501"/>
      <c r="BV445" s="501"/>
      <c r="BW445" s="501"/>
      <c r="BX445" s="501"/>
      <c r="BY445" s="501"/>
      <c r="BZ445" s="501"/>
      <c r="CA445" s="501"/>
      <c r="CB445" s="501"/>
      <c r="CC445" s="501"/>
      <c r="CD445" s="501"/>
      <c r="CE445" s="501"/>
      <c r="CF445" s="501"/>
      <c r="CG445" s="501"/>
      <c r="CH445" s="501"/>
      <c r="CI445" s="501"/>
      <c r="CJ445" s="501"/>
      <c r="CK445" s="501"/>
      <c r="CL445" s="501"/>
      <c r="CM445" s="501"/>
      <c r="CN445" s="501"/>
      <c r="CO445" s="501"/>
      <c r="CP445" s="501"/>
      <c r="CQ445" s="501"/>
      <c r="CR445" s="501"/>
      <c r="CS445" s="501"/>
      <c r="CT445" s="501"/>
      <c r="CU445" s="501"/>
      <c r="CV445" s="501"/>
      <c r="CW445" s="501"/>
      <c r="CX445" s="501"/>
      <c r="CY445" s="501"/>
      <c r="CZ445" s="501"/>
      <c r="DA445" s="501"/>
      <c r="DB445" s="501"/>
      <c r="DC445" s="501"/>
      <c r="DD445" s="501"/>
      <c r="DE445" s="501"/>
      <c r="DF445" s="501"/>
      <c r="DG445" s="501"/>
      <c r="DH445" s="501"/>
      <c r="DI445" s="501"/>
      <c r="DJ445" s="501"/>
      <c r="DK445" s="501"/>
      <c r="DL445" s="501"/>
      <c r="DM445" s="501"/>
      <c r="DN445" s="501"/>
      <c r="DO445" s="501"/>
      <c r="DP445" s="501"/>
      <c r="DQ445" s="501"/>
      <c r="DR445" s="501"/>
      <c r="DS445" s="501"/>
      <c r="DT445" s="501"/>
      <c r="DU445" s="501"/>
      <c r="DV445" s="501"/>
      <c r="DW445" s="501"/>
      <c r="DX445" s="501"/>
      <c r="DY445" s="501"/>
      <c r="DZ445" s="501"/>
      <c r="EA445" s="501"/>
      <c r="EB445" s="501"/>
      <c r="EC445" s="501"/>
      <c r="ED445" s="501"/>
      <c r="EE445" s="501"/>
      <c r="EF445" s="501"/>
      <c r="EG445" s="501"/>
      <c r="EH445" s="501"/>
      <c r="EI445" s="501"/>
      <c r="EJ445" s="501"/>
      <c r="EK445" s="501"/>
      <c r="EL445" s="501"/>
      <c r="EM445" s="501"/>
      <c r="EN445" s="501"/>
      <c r="EO445" s="501"/>
      <c r="EP445" s="501"/>
      <c r="EQ445" s="501"/>
      <c r="ER445" s="501"/>
      <c r="ES445" s="501"/>
      <c r="ET445" s="501"/>
      <c r="EU445" s="501"/>
      <c r="EV445" s="501"/>
      <c r="EW445" s="501"/>
      <c r="EX445" s="501"/>
      <c r="EY445" s="501"/>
      <c r="EZ445" s="501"/>
      <c r="FA445" s="501"/>
      <c r="FB445" s="501"/>
      <c r="FC445" s="501"/>
      <c r="FD445" s="501"/>
      <c r="FE445" s="501"/>
      <c r="FF445" s="501"/>
      <c r="FG445" s="501"/>
      <c r="FH445" s="501"/>
      <c r="FI445" s="501"/>
    </row>
    <row r="446" spans="1:165" ht="25.9" customHeight="1" x14ac:dyDescent="0.35">
      <c r="A446" s="501"/>
      <c r="B446" s="501"/>
      <c r="C446" s="279"/>
      <c r="D446" s="543"/>
      <c r="E446" s="503"/>
      <c r="F446" s="501"/>
      <c r="G446" s="501"/>
      <c r="H446" s="501"/>
      <c r="I446" s="503"/>
      <c r="J446" s="503"/>
      <c r="K446" s="503"/>
      <c r="L446" s="503"/>
      <c r="M446" s="503"/>
      <c r="N446" s="503"/>
      <c r="O446" s="501"/>
      <c r="P446" s="501"/>
      <c r="Q446" s="501"/>
      <c r="R446" s="501"/>
      <c r="S446" s="501"/>
      <c r="T446" s="504"/>
      <c r="U446" s="504"/>
      <c r="V446" s="501"/>
      <c r="W446" s="501"/>
      <c r="X446" s="501"/>
      <c r="Y446" s="501"/>
      <c r="Z446" s="501"/>
      <c r="AA446" s="501"/>
      <c r="AB446" s="501"/>
      <c r="AC446" s="501"/>
      <c r="AD446" s="501"/>
      <c r="AE446" s="501"/>
      <c r="AF446" s="501"/>
      <c r="AG446" s="501"/>
      <c r="AH446" s="501"/>
      <c r="AI446" s="501"/>
      <c r="AJ446" s="501"/>
      <c r="AK446" s="501"/>
      <c r="AL446" s="501"/>
      <c r="AM446" s="501"/>
      <c r="AN446" s="501"/>
      <c r="AO446" s="501"/>
      <c r="AP446" s="501"/>
      <c r="AQ446" s="501"/>
      <c r="AR446" s="501"/>
      <c r="AS446" s="501"/>
      <c r="AT446" s="501"/>
      <c r="AU446" s="501"/>
      <c r="AV446" s="501"/>
      <c r="AW446" s="501"/>
      <c r="AX446" s="501"/>
      <c r="AY446" s="501"/>
      <c r="AZ446" s="501"/>
      <c r="BA446" s="501"/>
      <c r="BB446" s="501"/>
      <c r="BC446" s="501"/>
      <c r="BD446" s="501"/>
      <c r="BE446" s="501"/>
      <c r="BF446" s="501"/>
      <c r="BG446" s="501"/>
      <c r="BH446" s="501"/>
      <c r="BI446" s="501"/>
      <c r="BJ446" s="501"/>
      <c r="BK446" s="501"/>
      <c r="BL446" s="501"/>
      <c r="BM446" s="501"/>
      <c r="BN446" s="501"/>
      <c r="BO446" s="501"/>
      <c r="BP446" s="501"/>
      <c r="BQ446" s="501"/>
      <c r="BR446" s="501"/>
      <c r="BS446" s="501"/>
      <c r="BT446" s="501"/>
      <c r="BU446" s="501"/>
      <c r="BV446" s="501"/>
      <c r="BW446" s="501"/>
      <c r="BX446" s="501"/>
      <c r="BY446" s="501"/>
      <c r="BZ446" s="501"/>
      <c r="CA446" s="501"/>
      <c r="CB446" s="501"/>
      <c r="CC446" s="501"/>
      <c r="CD446" s="501"/>
      <c r="CE446" s="501"/>
      <c r="CF446" s="501"/>
      <c r="CG446" s="501"/>
      <c r="CH446" s="501"/>
      <c r="CI446" s="501"/>
      <c r="CJ446" s="501"/>
      <c r="CK446" s="501"/>
      <c r="CL446" s="501"/>
      <c r="CM446" s="501"/>
      <c r="CN446" s="501"/>
      <c r="CO446" s="501"/>
      <c r="CP446" s="501"/>
      <c r="CQ446" s="501"/>
      <c r="CR446" s="501"/>
      <c r="CS446" s="501"/>
      <c r="CT446" s="501"/>
      <c r="CU446" s="501"/>
      <c r="CV446" s="501"/>
      <c r="CW446" s="501"/>
      <c r="CX446" s="501"/>
      <c r="CY446" s="501"/>
      <c r="CZ446" s="501"/>
      <c r="DA446" s="501"/>
      <c r="DB446" s="501"/>
      <c r="DC446" s="501"/>
      <c r="DD446" s="501"/>
      <c r="DE446" s="501"/>
      <c r="DF446" s="501"/>
      <c r="DG446" s="501"/>
      <c r="DH446" s="501"/>
      <c r="DI446" s="501"/>
      <c r="DJ446" s="501"/>
      <c r="DK446" s="501"/>
      <c r="DL446" s="501"/>
      <c r="DM446" s="501"/>
      <c r="DN446" s="501"/>
      <c r="DO446" s="501"/>
      <c r="DP446" s="501"/>
      <c r="DQ446" s="501"/>
      <c r="DR446" s="501"/>
      <c r="DS446" s="501"/>
      <c r="DT446" s="501"/>
      <c r="DU446" s="501"/>
      <c r="DV446" s="501"/>
      <c r="DW446" s="501"/>
      <c r="DX446" s="501"/>
      <c r="DY446" s="501"/>
      <c r="DZ446" s="501"/>
      <c r="EA446" s="501"/>
      <c r="EB446" s="501"/>
      <c r="EC446" s="501"/>
      <c r="ED446" s="501"/>
      <c r="EE446" s="501"/>
      <c r="EF446" s="501"/>
      <c r="EG446" s="501"/>
      <c r="EH446" s="501"/>
      <c r="EI446" s="501"/>
      <c r="EJ446" s="501"/>
      <c r="EK446" s="501"/>
      <c r="EL446" s="501"/>
      <c r="EM446" s="501"/>
      <c r="EN446" s="501"/>
      <c r="EO446" s="501"/>
      <c r="EP446" s="501"/>
      <c r="EQ446" s="501"/>
      <c r="ER446" s="501"/>
      <c r="ES446" s="501"/>
      <c r="ET446" s="501"/>
      <c r="EU446" s="501"/>
      <c r="EV446" s="501"/>
      <c r="EW446" s="501"/>
      <c r="EX446" s="501"/>
      <c r="EY446" s="501"/>
      <c r="EZ446" s="501"/>
      <c r="FA446" s="501"/>
      <c r="FB446" s="501"/>
      <c r="FC446" s="501"/>
      <c r="FD446" s="501"/>
      <c r="FE446" s="501"/>
      <c r="FF446" s="501"/>
      <c r="FG446" s="501"/>
      <c r="FH446" s="501"/>
      <c r="FI446" s="501"/>
    </row>
    <row r="447" spans="1:165" ht="25.9" customHeight="1" x14ac:dyDescent="0.35">
      <c r="A447" s="501"/>
      <c r="B447" s="501"/>
      <c r="C447" s="279"/>
      <c r="D447" s="543"/>
      <c r="E447" s="503"/>
      <c r="F447" s="501"/>
      <c r="G447" s="501"/>
      <c r="H447" s="501"/>
      <c r="I447" s="503"/>
      <c r="J447" s="503"/>
      <c r="K447" s="503"/>
      <c r="L447" s="503"/>
      <c r="M447" s="503"/>
      <c r="N447" s="503"/>
      <c r="O447" s="501"/>
      <c r="P447" s="501"/>
      <c r="Q447" s="501"/>
      <c r="R447" s="501"/>
      <c r="S447" s="501"/>
      <c r="T447" s="504"/>
      <c r="U447" s="504"/>
      <c r="V447" s="501"/>
      <c r="W447" s="501"/>
      <c r="X447" s="501"/>
      <c r="Y447" s="501"/>
      <c r="Z447" s="501"/>
      <c r="AA447" s="501"/>
      <c r="AB447" s="501"/>
      <c r="AC447" s="501"/>
      <c r="AD447" s="501"/>
      <c r="AE447" s="501"/>
      <c r="AF447" s="501"/>
      <c r="AG447" s="501"/>
      <c r="AH447" s="501"/>
      <c r="AI447" s="501"/>
      <c r="AJ447" s="501"/>
      <c r="AK447" s="501"/>
      <c r="AL447" s="501"/>
      <c r="AM447" s="501"/>
      <c r="AN447" s="501"/>
      <c r="AO447" s="501"/>
      <c r="AP447" s="501"/>
      <c r="AQ447" s="501"/>
      <c r="AR447" s="501"/>
      <c r="AS447" s="501"/>
      <c r="AT447" s="501"/>
      <c r="AU447" s="501"/>
      <c r="AV447" s="501"/>
      <c r="AW447" s="501"/>
      <c r="AX447" s="501"/>
      <c r="AY447" s="501"/>
      <c r="AZ447" s="501"/>
      <c r="BA447" s="501"/>
      <c r="BB447" s="501"/>
      <c r="BC447" s="501"/>
      <c r="BD447" s="501"/>
      <c r="BE447" s="501"/>
      <c r="BF447" s="501"/>
      <c r="BG447" s="501"/>
      <c r="BH447" s="501"/>
      <c r="BI447" s="501"/>
      <c r="BJ447" s="501"/>
      <c r="BK447" s="501"/>
      <c r="BL447" s="501"/>
      <c r="BM447" s="501"/>
      <c r="BN447" s="501"/>
      <c r="BO447" s="501"/>
      <c r="BP447" s="501"/>
      <c r="BQ447" s="501"/>
      <c r="BR447" s="501"/>
      <c r="BS447" s="501"/>
      <c r="BT447" s="501"/>
      <c r="BU447" s="501"/>
      <c r="BV447" s="501"/>
      <c r="BW447" s="501"/>
      <c r="BX447" s="501"/>
      <c r="BY447" s="501"/>
      <c r="BZ447" s="501"/>
      <c r="CA447" s="501"/>
      <c r="CB447" s="501"/>
      <c r="CC447" s="501"/>
      <c r="CD447" s="501"/>
      <c r="CE447" s="501"/>
      <c r="CF447" s="501"/>
      <c r="CG447" s="501"/>
      <c r="CH447" s="501"/>
      <c r="CI447" s="501"/>
      <c r="CJ447" s="501"/>
      <c r="CK447" s="501"/>
      <c r="CL447" s="501"/>
      <c r="CM447" s="501"/>
      <c r="CN447" s="501"/>
      <c r="CO447" s="501"/>
      <c r="CP447" s="501"/>
      <c r="CQ447" s="501"/>
      <c r="CR447" s="501"/>
      <c r="CS447" s="501"/>
      <c r="CT447" s="501"/>
      <c r="CU447" s="501"/>
      <c r="CV447" s="501"/>
      <c r="CW447" s="501"/>
      <c r="CX447" s="501"/>
      <c r="CY447" s="501"/>
      <c r="CZ447" s="501"/>
      <c r="DA447" s="501"/>
      <c r="DB447" s="501"/>
      <c r="DC447" s="501"/>
      <c r="DD447" s="501"/>
      <c r="DE447" s="501"/>
      <c r="DF447" s="501"/>
      <c r="DG447" s="501"/>
      <c r="DH447" s="501"/>
      <c r="DI447" s="501"/>
      <c r="DJ447" s="501"/>
      <c r="DK447" s="501"/>
      <c r="DL447" s="501"/>
      <c r="DM447" s="501"/>
      <c r="DN447" s="501"/>
      <c r="DO447" s="501"/>
      <c r="DP447" s="501"/>
      <c r="DQ447" s="501"/>
      <c r="DR447" s="501"/>
      <c r="DS447" s="501"/>
      <c r="DT447" s="501"/>
      <c r="DU447" s="501"/>
      <c r="DV447" s="501"/>
      <c r="DW447" s="501"/>
      <c r="DX447" s="501"/>
      <c r="DY447" s="501"/>
      <c r="DZ447" s="501"/>
      <c r="EA447" s="501"/>
      <c r="EB447" s="501"/>
      <c r="EC447" s="501"/>
      <c r="ED447" s="501"/>
      <c r="EE447" s="501"/>
      <c r="EF447" s="501"/>
      <c r="EG447" s="501"/>
      <c r="EH447" s="501"/>
      <c r="EI447" s="501"/>
      <c r="EJ447" s="501"/>
      <c r="EK447" s="501"/>
      <c r="EL447" s="501"/>
      <c r="EM447" s="501"/>
      <c r="EN447" s="501"/>
      <c r="EO447" s="501"/>
      <c r="EP447" s="501"/>
      <c r="EQ447" s="501"/>
      <c r="ER447" s="501"/>
      <c r="ES447" s="501"/>
      <c r="ET447" s="501"/>
      <c r="EU447" s="501"/>
      <c r="EV447" s="501"/>
      <c r="EW447" s="501"/>
      <c r="EX447" s="501"/>
      <c r="EY447" s="501"/>
      <c r="EZ447" s="501"/>
      <c r="FA447" s="501"/>
      <c r="FB447" s="501"/>
      <c r="FC447" s="501"/>
      <c r="FD447" s="501"/>
      <c r="FE447" s="501"/>
      <c r="FF447" s="501"/>
      <c r="FG447" s="501"/>
      <c r="FH447" s="501"/>
      <c r="FI447" s="501"/>
    </row>
    <row r="448" spans="1:165" ht="25.9" customHeight="1" x14ac:dyDescent="0.35">
      <c r="A448" s="501"/>
      <c r="B448" s="501"/>
      <c r="C448" s="279"/>
      <c r="D448" s="543"/>
      <c r="E448" s="503"/>
      <c r="F448" s="501"/>
      <c r="G448" s="501"/>
      <c r="H448" s="501"/>
      <c r="I448" s="503"/>
      <c r="J448" s="503"/>
      <c r="K448" s="503"/>
      <c r="L448" s="503"/>
      <c r="M448" s="503"/>
      <c r="N448" s="503"/>
      <c r="O448" s="501"/>
      <c r="P448" s="501"/>
      <c r="Q448" s="501"/>
      <c r="R448" s="501"/>
      <c r="S448" s="501"/>
      <c r="T448" s="504"/>
      <c r="U448" s="504"/>
      <c r="V448" s="501"/>
      <c r="W448" s="501"/>
      <c r="X448" s="501"/>
      <c r="Y448" s="501"/>
      <c r="Z448" s="501"/>
      <c r="AA448" s="501"/>
      <c r="AB448" s="501"/>
      <c r="AC448" s="501"/>
      <c r="AD448" s="501"/>
      <c r="AE448" s="501"/>
      <c r="AF448" s="501"/>
      <c r="AG448" s="501"/>
      <c r="AH448" s="501"/>
      <c r="AI448" s="501"/>
      <c r="AJ448" s="501"/>
      <c r="AK448" s="501"/>
      <c r="AL448" s="501"/>
      <c r="AM448" s="501"/>
      <c r="AN448" s="501"/>
      <c r="AO448" s="501"/>
      <c r="AP448" s="501"/>
      <c r="AQ448" s="501"/>
      <c r="AR448" s="501"/>
      <c r="AS448" s="501"/>
      <c r="AT448" s="501"/>
      <c r="AU448" s="501"/>
      <c r="AV448" s="501"/>
      <c r="AW448" s="501"/>
      <c r="AX448" s="501"/>
      <c r="AY448" s="501"/>
      <c r="AZ448" s="501"/>
      <c r="BA448" s="501"/>
      <c r="BB448" s="501"/>
      <c r="BC448" s="501"/>
      <c r="BD448" s="501"/>
      <c r="BE448" s="501"/>
      <c r="BF448" s="501"/>
      <c r="BG448" s="501"/>
      <c r="BH448" s="501"/>
      <c r="BI448" s="501"/>
      <c r="BJ448" s="501"/>
      <c r="BK448" s="501"/>
      <c r="BL448" s="501"/>
      <c r="BM448" s="501"/>
      <c r="BN448" s="501"/>
      <c r="BO448" s="501"/>
      <c r="BP448" s="501"/>
      <c r="BQ448" s="501"/>
      <c r="BR448" s="501"/>
      <c r="BS448" s="501"/>
      <c r="BT448" s="501"/>
      <c r="BU448" s="501"/>
      <c r="BV448" s="501"/>
      <c r="BW448" s="501"/>
      <c r="BX448" s="501"/>
      <c r="BY448" s="501"/>
      <c r="BZ448" s="501"/>
      <c r="CA448" s="501"/>
      <c r="CB448" s="501"/>
      <c r="CC448" s="501"/>
      <c r="CD448" s="501"/>
      <c r="CE448" s="501"/>
      <c r="CF448" s="501"/>
      <c r="CG448" s="501"/>
      <c r="CH448" s="501"/>
      <c r="CI448" s="501"/>
      <c r="CJ448" s="501"/>
      <c r="CK448" s="501"/>
      <c r="CL448" s="501"/>
      <c r="CM448" s="501"/>
      <c r="CN448" s="501"/>
      <c r="CO448" s="501"/>
      <c r="CP448" s="501"/>
      <c r="CQ448" s="501"/>
      <c r="CR448" s="501"/>
      <c r="CS448" s="501"/>
      <c r="CT448" s="501"/>
      <c r="CU448" s="501"/>
      <c r="CV448" s="501"/>
      <c r="CW448" s="501"/>
      <c r="CX448" s="501"/>
      <c r="CY448" s="501"/>
      <c r="CZ448" s="501"/>
      <c r="DA448" s="501"/>
      <c r="DB448" s="501"/>
      <c r="DC448" s="501"/>
      <c r="DD448" s="501"/>
      <c r="DE448" s="501"/>
      <c r="DF448" s="501"/>
      <c r="DG448" s="501"/>
      <c r="DH448" s="501"/>
      <c r="DI448" s="501"/>
      <c r="DJ448" s="501"/>
      <c r="DK448" s="501"/>
      <c r="DL448" s="501"/>
      <c r="DM448" s="501"/>
      <c r="DN448" s="501"/>
      <c r="DO448" s="501"/>
      <c r="DP448" s="501"/>
      <c r="DQ448" s="501"/>
      <c r="DR448" s="501"/>
      <c r="DS448" s="501"/>
      <c r="DT448" s="501"/>
      <c r="DU448" s="501"/>
      <c r="DV448" s="501"/>
      <c r="DW448" s="501"/>
      <c r="DX448" s="501"/>
      <c r="DY448" s="501"/>
      <c r="DZ448" s="501"/>
      <c r="EA448" s="501"/>
      <c r="EB448" s="501"/>
      <c r="EC448" s="501"/>
      <c r="ED448" s="501"/>
      <c r="EE448" s="501"/>
      <c r="EF448" s="501"/>
      <c r="EG448" s="501"/>
      <c r="EH448" s="501"/>
      <c r="EI448" s="501"/>
      <c r="EJ448" s="501"/>
      <c r="EK448" s="501"/>
      <c r="EL448" s="501"/>
      <c r="EM448" s="501"/>
      <c r="EN448" s="501"/>
      <c r="EO448" s="501"/>
      <c r="EP448" s="501"/>
      <c r="EQ448" s="501"/>
      <c r="ER448" s="501"/>
      <c r="ES448" s="501"/>
      <c r="ET448" s="501"/>
      <c r="EU448" s="501"/>
      <c r="EV448" s="501"/>
      <c r="EW448" s="501"/>
      <c r="EX448" s="501"/>
      <c r="EY448" s="501"/>
      <c r="EZ448" s="501"/>
      <c r="FA448" s="501"/>
      <c r="FB448" s="501"/>
      <c r="FC448" s="501"/>
      <c r="FD448" s="501"/>
      <c r="FE448" s="501"/>
      <c r="FF448" s="501"/>
      <c r="FG448" s="501"/>
      <c r="FH448" s="501"/>
      <c r="FI448" s="501"/>
    </row>
    <row r="449" spans="1:165" ht="25.9" customHeight="1" x14ac:dyDescent="0.35">
      <c r="A449" s="501"/>
      <c r="B449" s="501"/>
      <c r="C449" s="279"/>
      <c r="D449" s="543"/>
      <c r="E449" s="503"/>
      <c r="F449" s="501"/>
      <c r="G449" s="501"/>
      <c r="H449" s="501"/>
      <c r="I449" s="503"/>
      <c r="J449" s="503"/>
      <c r="K449" s="503"/>
      <c r="L449" s="503"/>
      <c r="M449" s="503"/>
      <c r="N449" s="503"/>
      <c r="O449" s="501"/>
      <c r="P449" s="501"/>
      <c r="Q449" s="501"/>
      <c r="R449" s="501"/>
      <c r="S449" s="501"/>
      <c r="T449" s="504"/>
      <c r="U449" s="504"/>
      <c r="V449" s="501"/>
      <c r="W449" s="501"/>
      <c r="X449" s="501"/>
      <c r="Y449" s="501"/>
      <c r="Z449" s="501"/>
      <c r="AA449" s="501"/>
      <c r="AB449" s="501"/>
      <c r="AC449" s="501"/>
      <c r="AD449" s="501"/>
      <c r="AE449" s="501"/>
      <c r="AF449" s="501"/>
      <c r="AG449" s="501"/>
      <c r="AH449" s="501"/>
      <c r="AI449" s="501"/>
      <c r="AJ449" s="501"/>
      <c r="AK449" s="501"/>
      <c r="AL449" s="501"/>
      <c r="AM449" s="501"/>
      <c r="AN449" s="501"/>
      <c r="AO449" s="501"/>
      <c r="AP449" s="501"/>
      <c r="AQ449" s="501"/>
      <c r="AR449" s="501"/>
      <c r="AS449" s="501"/>
      <c r="AT449" s="501"/>
      <c r="AU449" s="501"/>
      <c r="AV449" s="501"/>
      <c r="AW449" s="501"/>
      <c r="AX449" s="501"/>
      <c r="AY449" s="501"/>
      <c r="AZ449" s="501"/>
      <c r="BA449" s="501"/>
      <c r="BB449" s="501"/>
      <c r="BC449" s="501"/>
      <c r="BD449" s="501"/>
      <c r="BE449" s="501"/>
      <c r="BF449" s="501"/>
      <c r="BG449" s="501"/>
      <c r="BH449" s="501"/>
      <c r="BI449" s="501"/>
      <c r="BJ449" s="501"/>
      <c r="BK449" s="501"/>
      <c r="BL449" s="501"/>
      <c r="BM449" s="501"/>
      <c r="BN449" s="501"/>
      <c r="BO449" s="501"/>
      <c r="BP449" s="501"/>
      <c r="BQ449" s="501"/>
      <c r="BR449" s="501"/>
      <c r="BS449" s="501"/>
      <c r="BT449" s="501"/>
      <c r="BU449" s="501"/>
      <c r="BV449" s="501"/>
      <c r="BW449" s="501"/>
      <c r="BX449" s="501"/>
      <c r="BY449" s="501"/>
      <c r="BZ449" s="501"/>
      <c r="CA449" s="501"/>
      <c r="CB449" s="501"/>
      <c r="CC449" s="501"/>
      <c r="CD449" s="501"/>
      <c r="CE449" s="501"/>
      <c r="CF449" s="501"/>
      <c r="CG449" s="501"/>
      <c r="CH449" s="501"/>
      <c r="CI449" s="501"/>
      <c r="CJ449" s="501"/>
      <c r="CK449" s="501"/>
      <c r="CL449" s="501"/>
      <c r="CM449" s="501"/>
      <c r="CN449" s="501"/>
      <c r="CO449" s="501"/>
      <c r="CP449" s="501"/>
      <c r="CQ449" s="501"/>
      <c r="CR449" s="501"/>
      <c r="CS449" s="501"/>
      <c r="CT449" s="501"/>
      <c r="CU449" s="501"/>
      <c r="CV449" s="501"/>
      <c r="CW449" s="501"/>
      <c r="CX449" s="501"/>
      <c r="CY449" s="501"/>
      <c r="CZ449" s="501"/>
      <c r="DA449" s="501"/>
      <c r="DB449" s="501"/>
      <c r="DC449" s="501"/>
      <c r="DD449" s="501"/>
      <c r="DE449" s="501"/>
      <c r="DF449" s="501"/>
      <c r="DG449" s="501"/>
      <c r="DH449" s="501"/>
      <c r="DI449" s="501"/>
      <c r="DJ449" s="501"/>
      <c r="DK449" s="501"/>
      <c r="DL449" s="501"/>
      <c r="DM449" s="501"/>
      <c r="DN449" s="501"/>
      <c r="DO449" s="501"/>
      <c r="DP449" s="501"/>
      <c r="DQ449" s="501"/>
      <c r="DR449" s="501"/>
      <c r="DS449" s="501"/>
      <c r="DT449" s="501"/>
      <c r="DU449" s="501"/>
      <c r="DV449" s="501"/>
      <c r="DW449" s="501"/>
      <c r="DX449" s="501"/>
      <c r="DY449" s="501"/>
      <c r="DZ449" s="501"/>
      <c r="EA449" s="501"/>
      <c r="EB449" s="501"/>
      <c r="EC449" s="501"/>
      <c r="ED449" s="501"/>
      <c r="EE449" s="501"/>
      <c r="EF449" s="501"/>
      <c r="EG449" s="501"/>
      <c r="EH449" s="501"/>
      <c r="EI449" s="501"/>
      <c r="EJ449" s="501"/>
      <c r="EK449" s="501"/>
      <c r="EL449" s="501"/>
      <c r="EM449" s="501"/>
      <c r="EN449" s="501"/>
      <c r="EO449" s="501"/>
      <c r="EP449" s="501"/>
      <c r="EQ449" s="501"/>
      <c r="ER449" s="501"/>
      <c r="ES449" s="501"/>
      <c r="ET449" s="501"/>
      <c r="EU449" s="501"/>
      <c r="EV449" s="501"/>
      <c r="EW449" s="501"/>
      <c r="EX449" s="501"/>
      <c r="EY449" s="501"/>
      <c r="EZ449" s="501"/>
      <c r="FA449" s="501"/>
      <c r="FB449" s="501"/>
      <c r="FC449" s="501"/>
      <c r="FD449" s="501"/>
      <c r="FE449" s="501"/>
      <c r="FF449" s="501"/>
      <c r="FG449" s="501"/>
      <c r="FH449" s="501"/>
      <c r="FI449" s="501"/>
    </row>
    <row r="450" spans="1:165" ht="25.9" customHeight="1" x14ac:dyDescent="0.35">
      <c r="A450" s="501"/>
      <c r="B450" s="501"/>
      <c r="C450" s="279"/>
      <c r="D450" s="543"/>
      <c r="E450" s="503"/>
      <c r="F450" s="501"/>
      <c r="G450" s="501"/>
      <c r="H450" s="501"/>
      <c r="I450" s="503"/>
      <c r="J450" s="503"/>
      <c r="K450" s="503"/>
      <c r="L450" s="503"/>
      <c r="M450" s="503"/>
      <c r="N450" s="503"/>
      <c r="O450" s="501"/>
      <c r="P450" s="501"/>
      <c r="Q450" s="501"/>
      <c r="R450" s="501"/>
      <c r="S450" s="501"/>
      <c r="T450" s="504"/>
      <c r="U450" s="504"/>
      <c r="V450" s="501"/>
      <c r="W450" s="501"/>
      <c r="X450" s="501"/>
      <c r="Y450" s="501"/>
      <c r="Z450" s="501"/>
      <c r="AA450" s="501"/>
      <c r="AB450" s="501"/>
      <c r="AC450" s="501"/>
      <c r="AD450" s="501"/>
      <c r="AE450" s="501"/>
      <c r="AF450" s="501"/>
      <c r="AG450" s="501"/>
      <c r="AH450" s="501"/>
      <c r="AI450" s="501"/>
      <c r="AJ450" s="501"/>
      <c r="AK450" s="501"/>
      <c r="AL450" s="501"/>
      <c r="AM450" s="501"/>
      <c r="AN450" s="501"/>
      <c r="AO450" s="501"/>
      <c r="AP450" s="501"/>
      <c r="AQ450" s="501"/>
      <c r="AR450" s="501"/>
      <c r="AS450" s="501"/>
      <c r="AT450" s="501"/>
      <c r="AU450" s="501"/>
      <c r="AV450" s="501"/>
      <c r="AW450" s="501"/>
      <c r="AX450" s="501"/>
      <c r="AY450" s="501"/>
      <c r="AZ450" s="501"/>
      <c r="BA450" s="501"/>
      <c r="BB450" s="501"/>
      <c r="BC450" s="501"/>
      <c r="BD450" s="501"/>
      <c r="BE450" s="501"/>
      <c r="BF450" s="501"/>
      <c r="BG450" s="501"/>
      <c r="BH450" s="501"/>
      <c r="BI450" s="501"/>
      <c r="BJ450" s="501"/>
      <c r="BK450" s="501"/>
      <c r="BL450" s="501"/>
      <c r="BM450" s="501"/>
      <c r="BN450" s="501"/>
      <c r="BO450" s="501"/>
      <c r="BP450" s="501"/>
      <c r="BQ450" s="501"/>
      <c r="BR450" s="501"/>
      <c r="BS450" s="501"/>
      <c r="BT450" s="501"/>
      <c r="BU450" s="501"/>
      <c r="BV450" s="501"/>
      <c r="BW450" s="501"/>
      <c r="BX450" s="501"/>
      <c r="BY450" s="501"/>
      <c r="BZ450" s="501"/>
      <c r="CA450" s="501"/>
      <c r="CB450" s="501"/>
      <c r="CC450" s="501"/>
      <c r="CD450" s="501"/>
      <c r="CE450" s="501"/>
      <c r="CF450" s="501"/>
      <c r="CG450" s="501"/>
      <c r="CH450" s="501"/>
      <c r="CI450" s="501"/>
      <c r="CJ450" s="501"/>
      <c r="CK450" s="501"/>
      <c r="CL450" s="501"/>
      <c r="CM450" s="501"/>
      <c r="CN450" s="501"/>
      <c r="CO450" s="501"/>
      <c r="CP450" s="501"/>
      <c r="CQ450" s="501"/>
      <c r="CR450" s="501"/>
      <c r="CS450" s="501"/>
      <c r="CT450" s="501"/>
      <c r="CU450" s="501"/>
      <c r="CV450" s="501"/>
      <c r="CW450" s="501"/>
      <c r="CX450" s="501"/>
      <c r="CY450" s="501"/>
      <c r="CZ450" s="501"/>
      <c r="DA450" s="501"/>
      <c r="DB450" s="501"/>
      <c r="DC450" s="501"/>
      <c r="DD450" s="501"/>
      <c r="DE450" s="501"/>
      <c r="DF450" s="501"/>
      <c r="DG450" s="501"/>
      <c r="DH450" s="501"/>
      <c r="DI450" s="501"/>
      <c r="DJ450" s="501"/>
      <c r="DK450" s="501"/>
      <c r="DL450" s="501"/>
      <c r="DM450" s="501"/>
      <c r="DN450" s="501"/>
      <c r="DO450" s="501"/>
      <c r="DP450" s="501"/>
      <c r="DQ450" s="501"/>
      <c r="DR450" s="501"/>
      <c r="DS450" s="501"/>
      <c r="DT450" s="501"/>
      <c r="DU450" s="501"/>
      <c r="DV450" s="501"/>
      <c r="DW450" s="501"/>
      <c r="DX450" s="501"/>
      <c r="DY450" s="501"/>
      <c r="DZ450" s="501"/>
      <c r="EA450" s="501"/>
      <c r="EB450" s="501"/>
      <c r="EC450" s="501"/>
      <c r="ED450" s="501"/>
      <c r="EE450" s="501"/>
      <c r="EF450" s="501"/>
      <c r="EG450" s="501"/>
      <c r="EH450" s="501"/>
      <c r="EI450" s="501"/>
      <c r="EJ450" s="501"/>
      <c r="EK450" s="501"/>
      <c r="EL450" s="501"/>
      <c r="EM450" s="501"/>
      <c r="EN450" s="501"/>
      <c r="EO450" s="501"/>
      <c r="EP450" s="501"/>
      <c r="EQ450" s="501"/>
      <c r="ER450" s="501"/>
      <c r="ES450" s="501"/>
      <c r="ET450" s="501"/>
      <c r="EU450" s="501"/>
      <c r="EV450" s="501"/>
      <c r="EW450" s="501"/>
      <c r="EX450" s="501"/>
      <c r="EY450" s="501"/>
      <c r="EZ450" s="501"/>
      <c r="FA450" s="501"/>
      <c r="FB450" s="501"/>
      <c r="FC450" s="501"/>
      <c r="FD450" s="501"/>
      <c r="FE450" s="501"/>
      <c r="FF450" s="501"/>
      <c r="FG450" s="501"/>
      <c r="FH450" s="501"/>
      <c r="FI450" s="501"/>
    </row>
    <row r="451" spans="1:165" ht="25.9" customHeight="1" x14ac:dyDescent="0.35">
      <c r="A451" s="501"/>
      <c r="B451" s="501"/>
      <c r="C451" s="279"/>
      <c r="D451" s="543"/>
      <c r="E451" s="503"/>
      <c r="F451" s="501"/>
      <c r="G451" s="501"/>
      <c r="H451" s="501"/>
      <c r="I451" s="503"/>
      <c r="J451" s="503"/>
      <c r="K451" s="503"/>
      <c r="L451" s="503"/>
      <c r="M451" s="503"/>
      <c r="N451" s="503"/>
      <c r="O451" s="501"/>
      <c r="P451" s="501"/>
      <c r="Q451" s="501"/>
      <c r="R451" s="501"/>
      <c r="S451" s="501"/>
      <c r="T451" s="504"/>
      <c r="U451" s="504"/>
      <c r="V451" s="501"/>
      <c r="W451" s="501"/>
      <c r="X451" s="501"/>
      <c r="Y451" s="501"/>
      <c r="Z451" s="501"/>
      <c r="AA451" s="501"/>
      <c r="AB451" s="501"/>
      <c r="AC451" s="501"/>
      <c r="AD451" s="501"/>
      <c r="AE451" s="501"/>
      <c r="AF451" s="501"/>
      <c r="AG451" s="501"/>
      <c r="AH451" s="501"/>
      <c r="AI451" s="501"/>
      <c r="AJ451" s="501"/>
      <c r="AK451" s="501"/>
      <c r="AL451" s="501"/>
      <c r="AM451" s="501"/>
      <c r="AN451" s="501"/>
      <c r="AO451" s="501"/>
      <c r="AP451" s="501"/>
      <c r="AQ451" s="501"/>
      <c r="AR451" s="501"/>
      <c r="AS451" s="501"/>
      <c r="AT451" s="501"/>
      <c r="AU451" s="501"/>
      <c r="AV451" s="501"/>
      <c r="AW451" s="501"/>
      <c r="AX451" s="501"/>
      <c r="AY451" s="501"/>
      <c r="AZ451" s="501"/>
      <c r="BA451" s="501"/>
      <c r="BB451" s="501"/>
      <c r="BC451" s="501"/>
      <c r="BD451" s="501"/>
      <c r="BE451" s="501"/>
      <c r="BF451" s="501"/>
      <c r="BG451" s="501"/>
      <c r="BH451" s="501"/>
      <c r="BI451" s="501"/>
      <c r="BJ451" s="501"/>
      <c r="BK451" s="501"/>
      <c r="BL451" s="501"/>
      <c r="BM451" s="501"/>
      <c r="BN451" s="501"/>
      <c r="BO451" s="501"/>
      <c r="BP451" s="501"/>
      <c r="BQ451" s="501"/>
      <c r="BR451" s="501"/>
      <c r="BS451" s="501"/>
      <c r="BT451" s="501"/>
      <c r="BU451" s="501"/>
      <c r="BV451" s="501"/>
      <c r="BW451" s="501"/>
      <c r="BX451" s="501"/>
      <c r="BY451" s="501"/>
      <c r="BZ451" s="501"/>
      <c r="CA451" s="501"/>
      <c r="CB451" s="501"/>
      <c r="CC451" s="501"/>
      <c r="CD451" s="501"/>
      <c r="CE451" s="501"/>
      <c r="CF451" s="501"/>
      <c r="CG451" s="501"/>
      <c r="CH451" s="501"/>
      <c r="CI451" s="501"/>
      <c r="CJ451" s="501"/>
      <c r="CK451" s="501"/>
      <c r="CL451" s="501"/>
      <c r="CM451" s="501"/>
      <c r="CN451" s="501"/>
      <c r="CO451" s="501"/>
      <c r="CP451" s="501"/>
      <c r="CQ451" s="501"/>
      <c r="CR451" s="501"/>
      <c r="CS451" s="501"/>
      <c r="CT451" s="501"/>
      <c r="CU451" s="501"/>
      <c r="CV451" s="501"/>
      <c r="CW451" s="501"/>
      <c r="CX451" s="501"/>
      <c r="CY451" s="501"/>
      <c r="CZ451" s="501"/>
      <c r="DA451" s="501"/>
      <c r="DB451" s="501"/>
      <c r="DC451" s="501"/>
      <c r="DD451" s="501"/>
      <c r="DE451" s="501"/>
      <c r="DF451" s="501"/>
      <c r="DG451" s="501"/>
      <c r="DH451" s="501"/>
      <c r="DI451" s="501"/>
      <c r="DJ451" s="501"/>
      <c r="DK451" s="501"/>
      <c r="DL451" s="501"/>
      <c r="DM451" s="501"/>
      <c r="DN451" s="501"/>
      <c r="DO451" s="501"/>
      <c r="DP451" s="501"/>
      <c r="DQ451" s="501"/>
      <c r="DR451" s="501"/>
      <c r="DS451" s="501"/>
      <c r="DT451" s="501"/>
      <c r="DU451" s="501"/>
      <c r="DV451" s="501"/>
      <c r="DW451" s="501"/>
      <c r="DX451" s="501"/>
      <c r="DY451" s="501"/>
      <c r="DZ451" s="501"/>
      <c r="EA451" s="501"/>
      <c r="EB451" s="501"/>
      <c r="EC451" s="501"/>
      <c r="ED451" s="501"/>
      <c r="EE451" s="501"/>
      <c r="EF451" s="501"/>
      <c r="EG451" s="501"/>
      <c r="EH451" s="501"/>
      <c r="EI451" s="501"/>
      <c r="EJ451" s="501"/>
      <c r="EK451" s="501"/>
      <c r="EL451" s="501"/>
      <c r="EM451" s="501"/>
      <c r="EN451" s="501"/>
      <c r="EO451" s="501"/>
      <c r="EP451" s="501"/>
      <c r="EQ451" s="501"/>
      <c r="ER451" s="501"/>
      <c r="ES451" s="501"/>
      <c r="ET451" s="501"/>
      <c r="EU451" s="501"/>
      <c r="EV451" s="501"/>
      <c r="EW451" s="501"/>
      <c r="EX451" s="501"/>
      <c r="EY451" s="501"/>
      <c r="EZ451" s="501"/>
      <c r="FA451" s="501"/>
      <c r="FB451" s="501"/>
      <c r="FC451" s="501"/>
      <c r="FD451" s="501"/>
      <c r="FE451" s="501"/>
      <c r="FF451" s="501"/>
      <c r="FG451" s="501"/>
      <c r="FH451" s="501"/>
      <c r="FI451" s="501"/>
    </row>
    <row r="452" spans="1:165" ht="25.9" customHeight="1" x14ac:dyDescent="0.35">
      <c r="A452" s="501"/>
      <c r="B452" s="501"/>
      <c r="C452" s="279"/>
      <c r="D452" s="543"/>
      <c r="E452" s="503"/>
      <c r="F452" s="501"/>
      <c r="G452" s="501"/>
      <c r="H452" s="501"/>
      <c r="I452" s="503"/>
      <c r="J452" s="503"/>
      <c r="K452" s="503"/>
      <c r="L452" s="503"/>
      <c r="M452" s="503"/>
      <c r="N452" s="503"/>
      <c r="O452" s="501"/>
      <c r="P452" s="501"/>
      <c r="Q452" s="501"/>
      <c r="R452" s="501"/>
      <c r="S452" s="501"/>
      <c r="T452" s="504"/>
      <c r="U452" s="504"/>
      <c r="V452" s="501"/>
      <c r="W452" s="501"/>
      <c r="X452" s="501"/>
      <c r="Y452" s="501"/>
      <c r="Z452" s="501"/>
      <c r="AA452" s="501"/>
      <c r="AB452" s="501"/>
      <c r="AC452" s="501"/>
      <c r="AD452" s="501"/>
      <c r="AE452" s="501"/>
      <c r="AF452" s="501"/>
      <c r="AG452" s="501"/>
      <c r="AH452" s="501"/>
      <c r="AI452" s="501"/>
      <c r="AJ452" s="501"/>
      <c r="AK452" s="501"/>
      <c r="AL452" s="501"/>
      <c r="AM452" s="501"/>
      <c r="AN452" s="501"/>
      <c r="AO452" s="501"/>
      <c r="AP452" s="501"/>
      <c r="AQ452" s="501"/>
      <c r="AR452" s="501"/>
      <c r="AS452" s="501"/>
      <c r="AT452" s="501"/>
      <c r="AU452" s="501"/>
      <c r="AV452" s="501"/>
      <c r="AW452" s="501"/>
      <c r="AX452" s="501"/>
      <c r="AY452" s="501"/>
      <c r="AZ452" s="501"/>
      <c r="BA452" s="501"/>
      <c r="BB452" s="501"/>
      <c r="BC452" s="501"/>
      <c r="BD452" s="501"/>
      <c r="BE452" s="501"/>
      <c r="BF452" s="501"/>
      <c r="BG452" s="501"/>
      <c r="BH452" s="501"/>
      <c r="BI452" s="501"/>
      <c r="BJ452" s="501"/>
      <c r="BK452" s="501"/>
      <c r="BL452" s="501"/>
      <c r="BM452" s="501"/>
      <c r="BN452" s="501"/>
      <c r="BO452" s="501"/>
      <c r="BP452" s="501"/>
      <c r="BQ452" s="501"/>
      <c r="BR452" s="501"/>
      <c r="BS452" s="501"/>
      <c r="BT452" s="501"/>
      <c r="BU452" s="501"/>
      <c r="BV452" s="501"/>
      <c r="BW452" s="501"/>
      <c r="BX452" s="501"/>
      <c r="BY452" s="501"/>
      <c r="BZ452" s="501"/>
      <c r="CA452" s="501"/>
      <c r="CB452" s="501"/>
      <c r="CC452" s="501"/>
      <c r="CD452" s="501"/>
      <c r="CE452" s="501"/>
      <c r="CF452" s="501"/>
      <c r="CG452" s="501"/>
      <c r="CH452" s="501"/>
      <c r="CI452" s="501"/>
      <c r="CJ452" s="501"/>
      <c r="CK452" s="501"/>
      <c r="CL452" s="501"/>
      <c r="CM452" s="501"/>
      <c r="CN452" s="501"/>
      <c r="CO452" s="501"/>
      <c r="CP452" s="501"/>
      <c r="CQ452" s="501"/>
      <c r="CR452" s="501"/>
      <c r="CS452" s="501"/>
      <c r="CT452" s="501"/>
      <c r="CU452" s="501"/>
      <c r="CV452" s="501"/>
      <c r="CW452" s="501"/>
      <c r="CX452" s="501"/>
      <c r="CY452" s="501"/>
      <c r="CZ452" s="501"/>
      <c r="DA452" s="501"/>
      <c r="DB452" s="501"/>
      <c r="DC452" s="501"/>
      <c r="DD452" s="501"/>
      <c r="DE452" s="501"/>
      <c r="DF452" s="501"/>
      <c r="DG452" s="501"/>
      <c r="DH452" s="501"/>
      <c r="DI452" s="501"/>
      <c r="DJ452" s="501"/>
      <c r="DK452" s="501"/>
      <c r="DL452" s="501"/>
      <c r="DM452" s="501"/>
      <c r="DN452" s="501"/>
      <c r="DO452" s="501"/>
      <c r="DP452" s="501"/>
      <c r="DQ452" s="501"/>
      <c r="DR452" s="501"/>
      <c r="DS452" s="501"/>
      <c r="DT452" s="501"/>
      <c r="DU452" s="501"/>
      <c r="DV452" s="501"/>
      <c r="DW452" s="501"/>
      <c r="DX452" s="501"/>
      <c r="DY452" s="501"/>
      <c r="DZ452" s="501"/>
      <c r="EA452" s="501"/>
      <c r="EB452" s="501"/>
      <c r="EC452" s="501"/>
      <c r="ED452" s="501"/>
      <c r="EE452" s="501"/>
      <c r="EF452" s="501"/>
      <c r="EG452" s="501"/>
      <c r="EH452" s="501"/>
      <c r="EI452" s="501"/>
      <c r="EJ452" s="501"/>
      <c r="EK452" s="501"/>
      <c r="EL452" s="501"/>
      <c r="EM452" s="501"/>
      <c r="EN452" s="501"/>
      <c r="EO452" s="501"/>
      <c r="EP452" s="501"/>
      <c r="EQ452" s="501"/>
      <c r="ER452" s="501"/>
      <c r="ES452" s="501"/>
      <c r="ET452" s="501"/>
      <c r="EU452" s="501"/>
      <c r="EV452" s="501"/>
      <c r="EW452" s="501"/>
      <c r="EX452" s="501"/>
      <c r="EY452" s="501"/>
      <c r="EZ452" s="501"/>
      <c r="FA452" s="501"/>
      <c r="FB452" s="501"/>
      <c r="FC452" s="501"/>
      <c r="FD452" s="501"/>
      <c r="FE452" s="501"/>
      <c r="FF452" s="501"/>
      <c r="FG452" s="501"/>
      <c r="FH452" s="501"/>
      <c r="FI452" s="501"/>
    </row>
    <row r="453" spans="1:165" ht="25.9" customHeight="1" x14ac:dyDescent="0.35">
      <c r="A453" s="501"/>
      <c r="B453" s="501"/>
      <c r="C453" s="279"/>
      <c r="D453" s="543"/>
      <c r="E453" s="503"/>
      <c r="F453" s="501"/>
      <c r="G453" s="501"/>
      <c r="H453" s="501"/>
      <c r="I453" s="503"/>
      <c r="J453" s="503"/>
      <c r="K453" s="503"/>
      <c r="L453" s="503"/>
      <c r="M453" s="503"/>
      <c r="N453" s="503"/>
      <c r="O453" s="501"/>
      <c r="P453" s="501"/>
      <c r="Q453" s="501"/>
      <c r="R453" s="501"/>
      <c r="S453" s="501"/>
      <c r="T453" s="504"/>
      <c r="U453" s="504"/>
      <c r="V453" s="501"/>
      <c r="W453" s="501"/>
      <c r="X453" s="501"/>
      <c r="Y453" s="501"/>
      <c r="Z453" s="501"/>
      <c r="AA453" s="501"/>
      <c r="AB453" s="501"/>
      <c r="AC453" s="501"/>
      <c r="AD453" s="501"/>
      <c r="AE453" s="501"/>
      <c r="AF453" s="501"/>
      <c r="AG453" s="501"/>
      <c r="AH453" s="501"/>
      <c r="AI453" s="501"/>
      <c r="AJ453" s="501"/>
      <c r="AK453" s="501"/>
      <c r="AL453" s="501"/>
      <c r="AM453" s="501"/>
      <c r="AN453" s="501"/>
      <c r="AO453" s="501"/>
      <c r="AP453" s="501"/>
      <c r="AQ453" s="501"/>
      <c r="AR453" s="501"/>
      <c r="AS453" s="501"/>
      <c r="AT453" s="501"/>
      <c r="AU453" s="501"/>
      <c r="AV453" s="501"/>
      <c r="AW453" s="501"/>
      <c r="AX453" s="501"/>
      <c r="AY453" s="501"/>
      <c r="AZ453" s="501"/>
      <c r="BA453" s="501"/>
      <c r="BB453" s="501"/>
      <c r="BC453" s="501"/>
      <c r="BD453" s="501"/>
      <c r="BE453" s="501"/>
      <c r="BF453" s="501"/>
      <c r="BG453" s="501"/>
      <c r="BH453" s="501"/>
      <c r="BI453" s="501"/>
      <c r="BJ453" s="501"/>
      <c r="BK453" s="501"/>
      <c r="BL453" s="501"/>
      <c r="BM453" s="501"/>
      <c r="BN453" s="501"/>
      <c r="BO453" s="501"/>
      <c r="BP453" s="501"/>
      <c r="BQ453" s="501"/>
      <c r="BR453" s="501"/>
      <c r="BS453" s="501"/>
      <c r="BT453" s="501"/>
      <c r="BU453" s="501"/>
      <c r="BV453" s="501"/>
      <c r="BW453" s="501"/>
      <c r="BX453" s="501"/>
      <c r="BY453" s="501"/>
      <c r="BZ453" s="501"/>
      <c r="CA453" s="501"/>
      <c r="CB453" s="501"/>
      <c r="CC453" s="501"/>
      <c r="CD453" s="501"/>
      <c r="CE453" s="501"/>
      <c r="CF453" s="501"/>
      <c r="CG453" s="501"/>
      <c r="CH453" s="501"/>
      <c r="CI453" s="501"/>
      <c r="CJ453" s="501"/>
      <c r="CK453" s="501"/>
      <c r="CL453" s="501"/>
      <c r="CM453" s="501"/>
      <c r="CN453" s="501"/>
      <c r="CO453" s="501"/>
      <c r="CP453" s="501"/>
      <c r="CQ453" s="501"/>
      <c r="CR453" s="501"/>
      <c r="CS453" s="501"/>
      <c r="CT453" s="501"/>
      <c r="CU453" s="501"/>
      <c r="CV453" s="501"/>
      <c r="CW453" s="501"/>
      <c r="CX453" s="501"/>
      <c r="CY453" s="501"/>
      <c r="CZ453" s="501"/>
      <c r="DA453" s="501"/>
      <c r="DB453" s="501"/>
      <c r="DC453" s="501"/>
      <c r="DD453" s="501"/>
      <c r="DE453" s="501"/>
      <c r="DF453" s="501"/>
      <c r="DG453" s="501"/>
      <c r="DH453" s="501"/>
      <c r="DI453" s="501"/>
      <c r="DJ453" s="501"/>
      <c r="DK453" s="501"/>
      <c r="DL453" s="501"/>
      <c r="DM453" s="501"/>
      <c r="DN453" s="501"/>
      <c r="DO453" s="501"/>
      <c r="DP453" s="501"/>
      <c r="DQ453" s="501"/>
      <c r="DR453" s="501"/>
      <c r="DS453" s="501"/>
      <c r="DT453" s="501"/>
      <c r="DU453" s="501"/>
      <c r="DV453" s="501"/>
      <c r="DW453" s="501"/>
      <c r="DX453" s="501"/>
      <c r="DY453" s="501"/>
      <c r="DZ453" s="501"/>
      <c r="EA453" s="501"/>
      <c r="EB453" s="501"/>
      <c r="EC453" s="501"/>
      <c r="ED453" s="501"/>
      <c r="EE453" s="501"/>
      <c r="EF453" s="501"/>
      <c r="EG453" s="501"/>
      <c r="EH453" s="501"/>
      <c r="EI453" s="501"/>
      <c r="EJ453" s="501"/>
      <c r="EK453" s="501"/>
      <c r="EL453" s="501"/>
      <c r="EM453" s="501"/>
      <c r="EN453" s="501"/>
      <c r="EO453" s="501"/>
      <c r="EP453" s="501"/>
      <c r="EQ453" s="501"/>
      <c r="ER453" s="501"/>
      <c r="ES453" s="501"/>
      <c r="ET453" s="501"/>
      <c r="EU453" s="501"/>
      <c r="EV453" s="501"/>
      <c r="EW453" s="501"/>
      <c r="EX453" s="501"/>
      <c r="EY453" s="501"/>
      <c r="EZ453" s="501"/>
      <c r="FA453" s="501"/>
      <c r="FB453" s="501"/>
      <c r="FC453" s="501"/>
      <c r="FD453" s="501"/>
      <c r="FE453" s="501"/>
      <c r="FF453" s="501"/>
      <c r="FG453" s="501"/>
      <c r="FH453" s="501"/>
      <c r="FI453" s="501"/>
    </row>
    <row r="454" spans="1:165" ht="25.9" customHeight="1" x14ac:dyDescent="0.35">
      <c r="A454" s="501"/>
      <c r="B454" s="501"/>
      <c r="C454" s="279"/>
      <c r="D454" s="543"/>
      <c r="E454" s="503"/>
      <c r="F454" s="501"/>
      <c r="G454" s="501"/>
      <c r="H454" s="501"/>
      <c r="I454" s="503"/>
      <c r="J454" s="503"/>
      <c r="K454" s="503"/>
      <c r="L454" s="503"/>
      <c r="M454" s="503"/>
      <c r="N454" s="503"/>
      <c r="O454" s="501"/>
      <c r="P454" s="501"/>
      <c r="Q454" s="501"/>
      <c r="R454" s="501"/>
      <c r="S454" s="501"/>
      <c r="T454" s="504"/>
      <c r="U454" s="504"/>
      <c r="V454" s="501"/>
      <c r="W454" s="501"/>
      <c r="X454" s="501"/>
      <c r="Y454" s="501"/>
      <c r="Z454" s="501"/>
      <c r="AA454" s="501"/>
      <c r="AB454" s="501"/>
      <c r="AC454" s="501"/>
      <c r="AD454" s="501"/>
      <c r="AE454" s="501"/>
      <c r="AF454" s="501"/>
      <c r="AG454" s="501"/>
      <c r="AH454" s="501"/>
      <c r="AI454" s="501"/>
      <c r="AJ454" s="501"/>
      <c r="AK454" s="501"/>
      <c r="AL454" s="501"/>
      <c r="AM454" s="501"/>
      <c r="AN454" s="501"/>
      <c r="AO454" s="501"/>
      <c r="AP454" s="501"/>
      <c r="AQ454" s="501"/>
      <c r="AR454" s="501"/>
      <c r="AS454" s="501"/>
      <c r="AT454" s="501"/>
      <c r="AU454" s="501"/>
      <c r="AV454" s="501"/>
      <c r="AW454" s="501"/>
      <c r="AX454" s="501"/>
      <c r="AY454" s="501"/>
      <c r="AZ454" s="501"/>
      <c r="BA454" s="501"/>
      <c r="BB454" s="501"/>
      <c r="BC454" s="501"/>
      <c r="BD454" s="501"/>
      <c r="BE454" s="501"/>
      <c r="BF454" s="501"/>
      <c r="BG454" s="501"/>
      <c r="BH454" s="501"/>
      <c r="BI454" s="501"/>
      <c r="BJ454" s="501"/>
      <c r="BK454" s="501"/>
      <c r="BL454" s="501"/>
      <c r="BM454" s="501"/>
      <c r="BN454" s="501"/>
      <c r="BO454" s="501"/>
      <c r="BP454" s="501"/>
      <c r="BQ454" s="501"/>
      <c r="BR454" s="501"/>
      <c r="BS454" s="501"/>
      <c r="BT454" s="501"/>
      <c r="BU454" s="501"/>
      <c r="BV454" s="501"/>
      <c r="BW454" s="501"/>
      <c r="BX454" s="501"/>
      <c r="BY454" s="501"/>
      <c r="BZ454" s="501"/>
      <c r="CA454" s="501"/>
      <c r="CB454" s="501"/>
      <c r="CC454" s="501"/>
      <c r="CD454" s="501"/>
      <c r="CE454" s="501"/>
      <c r="CF454" s="501"/>
      <c r="CG454" s="501"/>
      <c r="CH454" s="501"/>
      <c r="CI454" s="501"/>
      <c r="CJ454" s="501"/>
      <c r="CK454" s="501"/>
      <c r="CL454" s="501"/>
      <c r="CM454" s="501"/>
      <c r="CN454" s="501"/>
      <c r="CO454" s="501"/>
      <c r="CP454" s="501"/>
      <c r="CQ454" s="501"/>
      <c r="CR454" s="501"/>
      <c r="CS454" s="501"/>
      <c r="CT454" s="501"/>
      <c r="CU454" s="501"/>
      <c r="CV454" s="501"/>
      <c r="CW454" s="501"/>
      <c r="CX454" s="501"/>
      <c r="CY454" s="501"/>
      <c r="CZ454" s="501"/>
      <c r="DA454" s="501"/>
      <c r="DB454" s="501"/>
      <c r="DC454" s="501"/>
      <c r="DD454" s="501"/>
      <c r="DE454" s="501"/>
      <c r="DF454" s="501"/>
      <c r="DG454" s="501"/>
      <c r="DH454" s="501"/>
      <c r="DI454" s="501"/>
      <c r="DJ454" s="501"/>
      <c r="DK454" s="501"/>
      <c r="DL454" s="501"/>
      <c r="DM454" s="501"/>
      <c r="DN454" s="501"/>
      <c r="DO454" s="501"/>
      <c r="DP454" s="501"/>
      <c r="DQ454" s="501"/>
      <c r="DR454" s="501"/>
      <c r="DS454" s="501"/>
      <c r="DT454" s="501"/>
      <c r="DU454" s="501"/>
      <c r="DV454" s="501"/>
      <c r="DW454" s="501"/>
      <c r="DX454" s="501"/>
      <c r="DY454" s="501"/>
      <c r="DZ454" s="501"/>
      <c r="EA454" s="501"/>
      <c r="EB454" s="501"/>
      <c r="EC454" s="501"/>
      <c r="ED454" s="501"/>
      <c r="EE454" s="501"/>
      <c r="EF454" s="501"/>
      <c r="EG454" s="501"/>
      <c r="EH454" s="501"/>
      <c r="EI454" s="501"/>
      <c r="EJ454" s="501"/>
      <c r="EK454" s="501"/>
      <c r="EL454" s="501"/>
      <c r="EM454" s="501"/>
      <c r="EN454" s="501"/>
      <c r="EO454" s="501"/>
      <c r="EP454" s="501"/>
      <c r="EQ454" s="501"/>
      <c r="ER454" s="501"/>
      <c r="ES454" s="501"/>
      <c r="ET454" s="501"/>
      <c r="EU454" s="501"/>
      <c r="EV454" s="501"/>
      <c r="EW454" s="501"/>
      <c r="EX454" s="501"/>
      <c r="EY454" s="501"/>
      <c r="EZ454" s="501"/>
      <c r="FA454" s="501"/>
      <c r="FB454" s="501"/>
      <c r="FC454" s="501"/>
      <c r="FD454" s="501"/>
      <c r="FE454" s="501"/>
      <c r="FF454" s="501"/>
      <c r="FG454" s="501"/>
      <c r="FH454" s="501"/>
      <c r="FI454" s="501"/>
    </row>
    <row r="455" spans="1:165" ht="25.9" customHeight="1" x14ac:dyDescent="0.35">
      <c r="A455" s="501"/>
      <c r="B455" s="501"/>
      <c r="C455" s="279"/>
      <c r="D455" s="543"/>
      <c r="E455" s="503"/>
      <c r="F455" s="501"/>
      <c r="G455" s="501"/>
      <c r="H455" s="501"/>
      <c r="I455" s="503"/>
      <c r="J455" s="503"/>
      <c r="K455" s="503"/>
      <c r="L455" s="503"/>
      <c r="M455" s="503"/>
      <c r="N455" s="503"/>
      <c r="O455" s="501"/>
      <c r="P455" s="501"/>
      <c r="Q455" s="501"/>
      <c r="R455" s="501"/>
      <c r="S455" s="501"/>
      <c r="T455" s="504"/>
      <c r="U455" s="504"/>
      <c r="V455" s="501"/>
      <c r="W455" s="501"/>
      <c r="X455" s="501"/>
      <c r="Y455" s="501"/>
      <c r="Z455" s="501"/>
      <c r="AA455" s="501"/>
      <c r="AB455" s="501"/>
      <c r="AC455" s="501"/>
      <c r="AD455" s="501"/>
      <c r="AE455" s="501"/>
      <c r="AF455" s="501"/>
      <c r="AG455" s="501"/>
      <c r="AH455" s="501"/>
      <c r="AI455" s="501"/>
      <c r="AJ455" s="501"/>
      <c r="AK455" s="501"/>
      <c r="AL455" s="501"/>
      <c r="AM455" s="501"/>
      <c r="AN455" s="501"/>
      <c r="AO455" s="501"/>
      <c r="AP455" s="501"/>
      <c r="AQ455" s="501"/>
      <c r="AR455" s="501"/>
      <c r="AS455" s="501"/>
      <c r="AT455" s="501"/>
      <c r="AU455" s="501"/>
      <c r="AV455" s="501"/>
      <c r="AW455" s="501"/>
      <c r="AX455" s="501"/>
      <c r="AY455" s="501"/>
      <c r="AZ455" s="501"/>
      <c r="BA455" s="501"/>
      <c r="BB455" s="501"/>
      <c r="BC455" s="501"/>
      <c r="BD455" s="501"/>
      <c r="BE455" s="501"/>
      <c r="BF455" s="501"/>
      <c r="BG455" s="501"/>
      <c r="BH455" s="501"/>
      <c r="BI455" s="501"/>
      <c r="BJ455" s="501"/>
      <c r="BK455" s="501"/>
      <c r="BL455" s="501"/>
      <c r="BM455" s="501"/>
      <c r="BN455" s="501"/>
      <c r="BO455" s="501"/>
      <c r="BP455" s="501"/>
      <c r="BQ455" s="501"/>
      <c r="BR455" s="501"/>
      <c r="BS455" s="501"/>
      <c r="BT455" s="501"/>
      <c r="BU455" s="501"/>
      <c r="BV455" s="501"/>
      <c r="BW455" s="501"/>
      <c r="BX455" s="501"/>
      <c r="BY455" s="501"/>
      <c r="BZ455" s="501"/>
      <c r="CA455" s="501"/>
      <c r="CB455" s="501"/>
      <c r="CC455" s="501"/>
      <c r="CD455" s="501"/>
      <c r="CE455" s="501"/>
      <c r="CF455" s="501"/>
      <c r="CG455" s="501"/>
      <c r="CH455" s="501"/>
      <c r="CI455" s="501"/>
      <c r="CJ455" s="501"/>
      <c r="CK455" s="501"/>
      <c r="CL455" s="501"/>
      <c r="CM455" s="501"/>
      <c r="CN455" s="501"/>
      <c r="CO455" s="501"/>
      <c r="CP455" s="501"/>
      <c r="CQ455" s="501"/>
      <c r="CR455" s="501"/>
      <c r="CS455" s="501"/>
      <c r="CT455" s="501"/>
      <c r="CU455" s="501"/>
      <c r="CV455" s="501"/>
      <c r="CW455" s="501"/>
      <c r="CX455" s="501"/>
      <c r="CY455" s="501"/>
      <c r="CZ455" s="501"/>
      <c r="DA455" s="501"/>
      <c r="DB455" s="501"/>
      <c r="DC455" s="501"/>
      <c r="DD455" s="501"/>
      <c r="DE455" s="501"/>
      <c r="DF455" s="501"/>
      <c r="DG455" s="501"/>
      <c r="DH455" s="501"/>
      <c r="DI455" s="501"/>
      <c r="DJ455" s="501"/>
      <c r="DK455" s="501"/>
      <c r="DL455" s="501"/>
      <c r="DM455" s="501"/>
      <c r="DN455" s="501"/>
      <c r="DO455" s="501"/>
      <c r="DP455" s="501"/>
      <c r="DQ455" s="501"/>
      <c r="DR455" s="501"/>
      <c r="DS455" s="501"/>
      <c r="DT455" s="501"/>
      <c r="DU455" s="501"/>
      <c r="DV455" s="501"/>
      <c r="DW455" s="501"/>
      <c r="DX455" s="501"/>
      <c r="DY455" s="501"/>
      <c r="DZ455" s="501"/>
      <c r="EA455" s="501"/>
      <c r="EB455" s="501"/>
      <c r="EC455" s="501"/>
      <c r="ED455" s="501"/>
      <c r="EE455" s="501"/>
      <c r="EF455" s="501"/>
      <c r="EG455" s="501"/>
      <c r="EH455" s="501"/>
      <c r="EI455" s="501"/>
      <c r="EJ455" s="501"/>
      <c r="EK455" s="501"/>
      <c r="EL455" s="501"/>
      <c r="EM455" s="501"/>
      <c r="EN455" s="501"/>
      <c r="EO455" s="501"/>
      <c r="EP455" s="501"/>
      <c r="EQ455" s="501"/>
      <c r="ER455" s="501"/>
      <c r="ES455" s="501"/>
      <c r="ET455" s="501"/>
      <c r="EU455" s="501"/>
      <c r="EV455" s="501"/>
      <c r="EW455" s="501"/>
      <c r="EX455" s="501"/>
      <c r="EY455" s="501"/>
      <c r="EZ455" s="501"/>
      <c r="FA455" s="501"/>
      <c r="FB455" s="501"/>
      <c r="FC455" s="501"/>
      <c r="FD455" s="501"/>
      <c r="FE455" s="501"/>
      <c r="FF455" s="501"/>
      <c r="FG455" s="501"/>
      <c r="FH455" s="501"/>
      <c r="FI455" s="501"/>
    </row>
    <row r="456" spans="1:165" ht="25.9" customHeight="1" x14ac:dyDescent="0.35">
      <c r="A456" s="501"/>
      <c r="B456" s="501"/>
      <c r="C456" s="279"/>
      <c r="D456" s="543"/>
      <c r="E456" s="503"/>
      <c r="F456" s="501"/>
      <c r="G456" s="501"/>
      <c r="H456" s="501"/>
      <c r="I456" s="503"/>
      <c r="J456" s="503"/>
      <c r="K456" s="503"/>
      <c r="L456" s="503"/>
      <c r="M456" s="503"/>
      <c r="N456" s="503"/>
      <c r="O456" s="501"/>
      <c r="P456" s="501"/>
      <c r="Q456" s="501"/>
      <c r="R456" s="501"/>
      <c r="S456" s="501"/>
      <c r="T456" s="504"/>
      <c r="U456" s="504"/>
      <c r="V456" s="501"/>
      <c r="W456" s="501"/>
      <c r="X456" s="501"/>
      <c r="Y456" s="501"/>
      <c r="Z456" s="501"/>
      <c r="AA456" s="501"/>
      <c r="AB456" s="501"/>
      <c r="AC456" s="501"/>
      <c r="AD456" s="501"/>
      <c r="AE456" s="501"/>
      <c r="AF456" s="501"/>
      <c r="AG456" s="501"/>
      <c r="AH456" s="501"/>
      <c r="AI456" s="501"/>
      <c r="AJ456" s="501"/>
      <c r="AK456" s="501"/>
      <c r="AL456" s="501"/>
      <c r="AM456" s="501"/>
      <c r="AN456" s="501"/>
      <c r="AO456" s="501"/>
      <c r="AP456" s="501"/>
      <c r="AQ456" s="501"/>
      <c r="AR456" s="501"/>
      <c r="AS456" s="501"/>
      <c r="AT456" s="501"/>
      <c r="AU456" s="501"/>
      <c r="AV456" s="501"/>
      <c r="AW456" s="501"/>
      <c r="AX456" s="501"/>
      <c r="AY456" s="501"/>
      <c r="AZ456" s="501"/>
      <c r="BA456" s="501"/>
      <c r="BB456" s="501"/>
      <c r="BC456" s="501"/>
      <c r="BD456" s="501"/>
      <c r="BE456" s="501"/>
      <c r="BF456" s="501"/>
      <c r="BG456" s="501"/>
      <c r="BH456" s="501"/>
      <c r="BI456" s="501"/>
      <c r="BJ456" s="501"/>
      <c r="BK456" s="501"/>
      <c r="BL456" s="501"/>
      <c r="BM456" s="501"/>
      <c r="BN456" s="501"/>
      <c r="BO456" s="501"/>
      <c r="BP456" s="501"/>
      <c r="BQ456" s="501"/>
      <c r="BR456" s="501"/>
      <c r="BS456" s="501"/>
      <c r="BT456" s="501"/>
      <c r="BU456" s="501"/>
      <c r="BV456" s="501"/>
      <c r="BW456" s="501"/>
      <c r="BX456" s="501"/>
      <c r="BY456" s="501"/>
      <c r="BZ456" s="501"/>
      <c r="CA456" s="501"/>
      <c r="CB456" s="501"/>
      <c r="CC456" s="501"/>
      <c r="CD456" s="501"/>
      <c r="CE456" s="501"/>
      <c r="CF456" s="501"/>
      <c r="CG456" s="501"/>
      <c r="CH456" s="501"/>
      <c r="CI456" s="501"/>
      <c r="CJ456" s="501"/>
      <c r="CK456" s="501"/>
      <c r="CL456" s="501"/>
      <c r="CM456" s="501"/>
      <c r="CN456" s="501"/>
      <c r="CO456" s="501"/>
      <c r="CP456" s="501"/>
      <c r="CQ456" s="501"/>
      <c r="CR456" s="501"/>
      <c r="CS456" s="501"/>
      <c r="CT456" s="501"/>
      <c r="CU456" s="501"/>
      <c r="CV456" s="501"/>
      <c r="CW456" s="501"/>
      <c r="CX456" s="501"/>
      <c r="CY456" s="501"/>
      <c r="CZ456" s="501"/>
      <c r="DA456" s="501"/>
      <c r="DB456" s="501"/>
      <c r="DC456" s="501"/>
      <c r="DD456" s="501"/>
      <c r="DE456" s="501"/>
      <c r="DF456" s="501"/>
      <c r="DG456" s="501"/>
      <c r="DH456" s="501"/>
      <c r="DI456" s="501"/>
      <c r="DJ456" s="501"/>
      <c r="DK456" s="501"/>
      <c r="DL456" s="501"/>
      <c r="DM456" s="501"/>
      <c r="DN456" s="501"/>
      <c r="DO456" s="501"/>
      <c r="DP456" s="501"/>
      <c r="DQ456" s="501"/>
      <c r="DR456" s="501"/>
      <c r="DS456" s="501"/>
      <c r="DT456" s="501"/>
      <c r="DU456" s="501"/>
      <c r="DV456" s="501"/>
      <c r="DW456" s="501"/>
      <c r="DX456" s="501"/>
      <c r="DY456" s="501"/>
      <c r="DZ456" s="501"/>
      <c r="EA456" s="501"/>
      <c r="EB456" s="501"/>
      <c r="EC456" s="501"/>
      <c r="ED456" s="501"/>
      <c r="EE456" s="501"/>
      <c r="EF456" s="501"/>
      <c r="EG456" s="501"/>
      <c r="EH456" s="501"/>
      <c r="EI456" s="501"/>
      <c r="EJ456" s="501"/>
      <c r="EK456" s="501"/>
      <c r="EL456" s="501"/>
      <c r="EM456" s="501"/>
      <c r="EN456" s="501"/>
      <c r="EO456" s="501"/>
      <c r="EP456" s="501"/>
      <c r="EQ456" s="501"/>
      <c r="ER456" s="501"/>
      <c r="ES456" s="501"/>
      <c r="ET456" s="501"/>
      <c r="EU456" s="501"/>
      <c r="EV456" s="501"/>
      <c r="EW456" s="501"/>
      <c r="EX456" s="501"/>
      <c r="EY456" s="501"/>
      <c r="EZ456" s="501"/>
      <c r="FA456" s="501"/>
      <c r="FB456" s="501"/>
      <c r="FC456" s="501"/>
      <c r="FD456" s="501"/>
      <c r="FE456" s="501"/>
      <c r="FF456" s="501"/>
      <c r="FG456" s="501"/>
      <c r="FH456" s="501"/>
      <c r="FI456" s="501"/>
    </row>
    <row r="457" spans="1:165" ht="25.9" customHeight="1" x14ac:dyDescent="0.35">
      <c r="A457" s="501"/>
      <c r="B457" s="501"/>
      <c r="C457" s="279"/>
      <c r="D457" s="543"/>
      <c r="E457" s="503"/>
      <c r="F457" s="501"/>
      <c r="G457" s="501"/>
      <c r="H457" s="501"/>
      <c r="I457" s="503"/>
      <c r="J457" s="503"/>
      <c r="K457" s="503"/>
      <c r="L457" s="503"/>
      <c r="M457" s="503"/>
      <c r="N457" s="503"/>
      <c r="O457" s="501"/>
      <c r="P457" s="501"/>
      <c r="Q457" s="501"/>
      <c r="R457" s="501"/>
      <c r="S457" s="501"/>
      <c r="T457" s="504"/>
      <c r="U457" s="504"/>
      <c r="V457" s="501"/>
      <c r="W457" s="501"/>
      <c r="X457" s="501"/>
      <c r="Y457" s="501"/>
      <c r="Z457" s="501"/>
      <c r="AA457" s="501"/>
      <c r="AB457" s="501"/>
      <c r="AC457" s="501"/>
      <c r="AD457" s="501"/>
      <c r="AE457" s="501"/>
      <c r="AF457" s="501"/>
      <c r="AG457" s="501"/>
      <c r="AH457" s="501"/>
      <c r="AI457" s="501"/>
      <c r="AJ457" s="501"/>
      <c r="AK457" s="501"/>
      <c r="AL457" s="501"/>
      <c r="AM457" s="501"/>
      <c r="AN457" s="501"/>
      <c r="AO457" s="501"/>
      <c r="AP457" s="501"/>
      <c r="AQ457" s="501"/>
      <c r="AR457" s="501"/>
      <c r="AS457" s="501"/>
      <c r="AT457" s="501"/>
      <c r="AU457" s="501"/>
      <c r="AV457" s="501"/>
      <c r="AW457" s="501"/>
      <c r="AX457" s="501"/>
      <c r="AY457" s="501"/>
      <c r="AZ457" s="501"/>
      <c r="BA457" s="501"/>
      <c r="BB457" s="501"/>
      <c r="BC457" s="501"/>
      <c r="BD457" s="501"/>
      <c r="BE457" s="501"/>
      <c r="BF457" s="501"/>
      <c r="BG457" s="501"/>
      <c r="BH457" s="501"/>
      <c r="BI457" s="501"/>
      <c r="BJ457" s="501"/>
      <c r="BK457" s="501"/>
      <c r="BL457" s="501"/>
      <c r="BM457" s="501"/>
      <c r="BN457" s="501"/>
      <c r="BO457" s="501"/>
      <c r="BP457" s="501"/>
      <c r="BQ457" s="501"/>
      <c r="BR457" s="501"/>
      <c r="BS457" s="501"/>
      <c r="BT457" s="501"/>
      <c r="BU457" s="501"/>
      <c r="BV457" s="501"/>
      <c r="BW457" s="501"/>
      <c r="BX457" s="501"/>
      <c r="BY457" s="501"/>
      <c r="BZ457" s="501"/>
      <c r="CA457" s="501"/>
      <c r="CB457" s="501"/>
      <c r="CC457" s="501"/>
      <c r="CD457" s="501"/>
      <c r="CE457" s="501"/>
      <c r="CF457" s="501"/>
      <c r="CG457" s="501"/>
      <c r="CH457" s="501"/>
      <c r="CI457" s="501"/>
      <c r="CJ457" s="501"/>
      <c r="CK457" s="501"/>
      <c r="CL457" s="501"/>
      <c r="CM457" s="501"/>
      <c r="CN457" s="501"/>
      <c r="CO457" s="501"/>
      <c r="CP457" s="501"/>
      <c r="CQ457" s="501"/>
      <c r="CR457" s="501"/>
      <c r="CS457" s="501"/>
      <c r="CT457" s="501"/>
      <c r="CU457" s="501"/>
      <c r="CV457" s="501"/>
      <c r="CW457" s="501"/>
      <c r="CX457" s="501"/>
      <c r="CY457" s="501"/>
      <c r="CZ457" s="501"/>
      <c r="DA457" s="501"/>
      <c r="DB457" s="501"/>
      <c r="DC457" s="501"/>
      <c r="DD457" s="501"/>
      <c r="DE457" s="501"/>
      <c r="DF457" s="501"/>
      <c r="DG457" s="501"/>
      <c r="DH457" s="501"/>
      <c r="DI457" s="501"/>
      <c r="DJ457" s="501"/>
      <c r="DK457" s="501"/>
      <c r="DL457" s="501"/>
      <c r="DM457" s="501"/>
      <c r="DN457" s="501"/>
      <c r="DO457" s="501"/>
      <c r="DP457" s="501"/>
      <c r="DQ457" s="501"/>
      <c r="DR457" s="501"/>
      <c r="DS457" s="501"/>
      <c r="DT457" s="501"/>
      <c r="DU457" s="501"/>
      <c r="DV457" s="501"/>
      <c r="DW457" s="501"/>
      <c r="DX457" s="501"/>
      <c r="DY457" s="501"/>
      <c r="DZ457" s="501"/>
      <c r="EA457" s="501"/>
      <c r="EB457" s="501"/>
      <c r="EC457" s="501"/>
      <c r="ED457" s="501"/>
      <c r="EE457" s="501"/>
      <c r="EF457" s="501"/>
      <c r="EG457" s="501"/>
      <c r="EH457" s="501"/>
      <c r="EI457" s="501"/>
      <c r="EJ457" s="501"/>
      <c r="EK457" s="501"/>
      <c r="EL457" s="501"/>
      <c r="EM457" s="501"/>
      <c r="EN457" s="501"/>
      <c r="EO457" s="501"/>
      <c r="EP457" s="501"/>
      <c r="EQ457" s="501"/>
      <c r="ER457" s="501"/>
      <c r="ES457" s="501"/>
      <c r="ET457" s="501"/>
      <c r="EU457" s="501"/>
      <c r="EV457" s="501"/>
      <c r="EW457" s="501"/>
      <c r="EX457" s="501"/>
      <c r="EY457" s="501"/>
      <c r="EZ457" s="501"/>
      <c r="FA457" s="501"/>
      <c r="FB457" s="501"/>
      <c r="FC457" s="501"/>
      <c r="FD457" s="501"/>
      <c r="FE457" s="501"/>
      <c r="FF457" s="501"/>
      <c r="FG457" s="501"/>
      <c r="FH457" s="501"/>
      <c r="FI457" s="501"/>
    </row>
    <row r="458" spans="1:165" ht="25.9" customHeight="1" x14ac:dyDescent="0.35">
      <c r="A458" s="501"/>
      <c r="B458" s="501"/>
      <c r="C458" s="279"/>
      <c r="D458" s="543"/>
      <c r="E458" s="503"/>
      <c r="F458" s="501"/>
      <c r="G458" s="501"/>
      <c r="H458" s="501"/>
      <c r="I458" s="503"/>
      <c r="J458" s="503"/>
      <c r="K458" s="503"/>
      <c r="L458" s="503"/>
      <c r="M458" s="503"/>
      <c r="N458" s="503"/>
      <c r="O458" s="501"/>
      <c r="P458" s="501"/>
      <c r="Q458" s="501"/>
      <c r="R458" s="501"/>
      <c r="S458" s="501"/>
      <c r="T458" s="504"/>
      <c r="U458" s="504"/>
      <c r="V458" s="501"/>
      <c r="W458" s="501"/>
      <c r="X458" s="501"/>
      <c r="Y458" s="501"/>
      <c r="Z458" s="501"/>
      <c r="AA458" s="501"/>
      <c r="AB458" s="501"/>
      <c r="AC458" s="501"/>
      <c r="AD458" s="501"/>
      <c r="AE458" s="501"/>
      <c r="AF458" s="501"/>
      <c r="AG458" s="501"/>
      <c r="AH458" s="501"/>
      <c r="AI458" s="501"/>
      <c r="AJ458" s="501"/>
      <c r="AK458" s="501"/>
      <c r="AL458" s="501"/>
      <c r="AM458" s="501"/>
      <c r="AN458" s="501"/>
      <c r="AO458" s="501"/>
      <c r="AP458" s="501"/>
      <c r="AQ458" s="501"/>
      <c r="AR458" s="501"/>
      <c r="AS458" s="501"/>
      <c r="AT458" s="501"/>
      <c r="AU458" s="501"/>
      <c r="AV458" s="501"/>
      <c r="AW458" s="501"/>
      <c r="AX458" s="501"/>
      <c r="AY458" s="501"/>
      <c r="AZ458" s="501"/>
      <c r="BA458" s="501"/>
      <c r="BB458" s="501"/>
      <c r="BC458" s="501"/>
      <c r="BD458" s="501"/>
      <c r="BE458" s="501"/>
      <c r="BF458" s="501"/>
      <c r="BG458" s="501"/>
      <c r="BH458" s="501"/>
      <c r="BI458" s="501"/>
      <c r="BJ458" s="501"/>
      <c r="BK458" s="501"/>
      <c r="BL458" s="501"/>
      <c r="BM458" s="501"/>
      <c r="BN458" s="501"/>
      <c r="BO458" s="501"/>
      <c r="BP458" s="501"/>
      <c r="BQ458" s="501"/>
      <c r="BR458" s="501"/>
      <c r="BS458" s="501"/>
      <c r="BT458" s="501"/>
      <c r="BU458" s="501"/>
      <c r="BV458" s="501"/>
      <c r="BW458" s="501"/>
      <c r="BX458" s="501"/>
      <c r="BY458" s="501"/>
      <c r="BZ458" s="501"/>
      <c r="CA458" s="501"/>
      <c r="CB458" s="501"/>
      <c r="CC458" s="501"/>
      <c r="CD458" s="501"/>
      <c r="CE458" s="501"/>
      <c r="CF458" s="501"/>
      <c r="CG458" s="501"/>
      <c r="CH458" s="501"/>
      <c r="CI458" s="501"/>
      <c r="CJ458" s="501"/>
      <c r="CK458" s="501"/>
      <c r="CL458" s="501"/>
      <c r="CM458" s="501"/>
      <c r="CN458" s="501"/>
      <c r="CO458" s="501"/>
      <c r="CP458" s="501"/>
      <c r="CQ458" s="501"/>
      <c r="CR458" s="501"/>
      <c r="CS458" s="501"/>
      <c r="CT458" s="501"/>
      <c r="CU458" s="501"/>
      <c r="CV458" s="501"/>
      <c r="CW458" s="501"/>
      <c r="CX458" s="501"/>
      <c r="CY458" s="501"/>
      <c r="CZ458" s="501"/>
      <c r="DA458" s="501"/>
      <c r="DB458" s="501"/>
      <c r="DC458" s="501"/>
      <c r="DD458" s="501"/>
      <c r="DE458" s="501"/>
      <c r="DF458" s="501"/>
      <c r="DG458" s="501"/>
      <c r="DH458" s="501"/>
      <c r="DI458" s="501"/>
      <c r="DJ458" s="501"/>
      <c r="DK458" s="501"/>
      <c r="DL458" s="501"/>
      <c r="DM458" s="501"/>
      <c r="DN458" s="501"/>
      <c r="DO458" s="501"/>
      <c r="DP458" s="501"/>
      <c r="DQ458" s="501"/>
      <c r="DR458" s="501"/>
      <c r="DS458" s="501"/>
      <c r="DT458" s="501"/>
      <c r="DU458" s="501"/>
      <c r="DV458" s="501"/>
      <c r="DW458" s="501"/>
      <c r="DX458" s="501"/>
      <c r="DY458" s="501"/>
      <c r="DZ458" s="501"/>
      <c r="EA458" s="501"/>
      <c r="EB458" s="501"/>
      <c r="EC458" s="501"/>
      <c r="ED458" s="501"/>
      <c r="EE458" s="501"/>
      <c r="EF458" s="501"/>
      <c r="EG458" s="501"/>
      <c r="EH458" s="501"/>
      <c r="EI458" s="501"/>
      <c r="EJ458" s="501"/>
      <c r="EK458" s="501"/>
      <c r="EL458" s="501"/>
      <c r="EM458" s="501"/>
      <c r="EN458" s="501"/>
      <c r="EO458" s="501"/>
      <c r="EP458" s="501"/>
      <c r="EQ458" s="501"/>
      <c r="ER458" s="501"/>
      <c r="ES458" s="501"/>
      <c r="ET458" s="501"/>
      <c r="EU458" s="501"/>
      <c r="EV458" s="501"/>
      <c r="EW458" s="501"/>
      <c r="EX458" s="501"/>
      <c r="EY458" s="501"/>
      <c r="EZ458" s="501"/>
      <c r="FA458" s="501"/>
      <c r="FB458" s="501"/>
      <c r="FC458" s="501"/>
      <c r="FD458" s="501"/>
      <c r="FE458" s="501"/>
      <c r="FF458" s="501"/>
      <c r="FG458" s="501"/>
      <c r="FH458" s="501"/>
      <c r="FI458" s="501"/>
    </row>
    <row r="459" spans="1:165" ht="25.9" customHeight="1" x14ac:dyDescent="0.35">
      <c r="A459" s="501"/>
      <c r="B459" s="501"/>
      <c r="C459" s="279"/>
      <c r="D459" s="543"/>
      <c r="E459" s="503"/>
      <c r="F459" s="501"/>
      <c r="G459" s="501"/>
      <c r="H459" s="501"/>
      <c r="I459" s="503"/>
      <c r="J459" s="503"/>
      <c r="K459" s="503"/>
      <c r="L459" s="503"/>
      <c r="M459" s="503"/>
      <c r="N459" s="503"/>
      <c r="O459" s="501"/>
      <c r="P459" s="501"/>
      <c r="Q459" s="501"/>
      <c r="R459" s="501"/>
      <c r="S459" s="501"/>
      <c r="T459" s="504"/>
      <c r="U459" s="504"/>
      <c r="V459" s="501"/>
      <c r="W459" s="501"/>
      <c r="X459" s="501"/>
      <c r="Y459" s="501"/>
      <c r="Z459" s="501"/>
      <c r="AA459" s="501"/>
      <c r="AB459" s="501"/>
      <c r="AC459" s="501"/>
      <c r="AD459" s="501"/>
      <c r="AE459" s="501"/>
      <c r="AF459" s="501"/>
      <c r="AG459" s="501"/>
      <c r="AH459" s="501"/>
      <c r="AI459" s="501"/>
      <c r="AJ459" s="501"/>
      <c r="AK459" s="501"/>
      <c r="AL459" s="501"/>
      <c r="AM459" s="501"/>
      <c r="AN459" s="501"/>
      <c r="AO459" s="501"/>
      <c r="AP459" s="501"/>
      <c r="AQ459" s="501"/>
      <c r="AR459" s="501"/>
      <c r="AS459" s="501"/>
      <c r="AT459" s="501"/>
      <c r="AU459" s="501"/>
      <c r="AV459" s="501"/>
      <c r="AW459" s="501"/>
      <c r="AX459" s="501"/>
      <c r="AY459" s="501"/>
      <c r="AZ459" s="501"/>
      <c r="BA459" s="501"/>
      <c r="BB459" s="501"/>
      <c r="BC459" s="501"/>
      <c r="BD459" s="501"/>
      <c r="BE459" s="501"/>
      <c r="BF459" s="501"/>
      <c r="BG459" s="501"/>
      <c r="BH459" s="501"/>
      <c r="BI459" s="501"/>
      <c r="BJ459" s="501"/>
      <c r="BK459" s="501"/>
      <c r="BL459" s="501"/>
      <c r="BM459" s="501"/>
      <c r="BN459" s="501"/>
      <c r="BO459" s="501"/>
      <c r="BP459" s="501"/>
      <c r="BQ459" s="501"/>
      <c r="BR459" s="501"/>
      <c r="BS459" s="501"/>
      <c r="BT459" s="501"/>
      <c r="BU459" s="501"/>
      <c r="BV459" s="501"/>
      <c r="BW459" s="501"/>
      <c r="BX459" s="501"/>
      <c r="BY459" s="501"/>
      <c r="BZ459" s="501"/>
      <c r="CA459" s="501"/>
      <c r="CB459" s="501"/>
      <c r="CC459" s="501"/>
      <c r="CD459" s="501"/>
      <c r="CE459" s="501"/>
      <c r="CF459" s="501"/>
      <c r="CG459" s="501"/>
      <c r="CH459" s="501"/>
      <c r="CI459" s="501"/>
      <c r="CJ459" s="501"/>
      <c r="CK459" s="501"/>
      <c r="CL459" s="501"/>
      <c r="CM459" s="501"/>
      <c r="CN459" s="501"/>
      <c r="CO459" s="501"/>
      <c r="CP459" s="501"/>
      <c r="CQ459" s="501"/>
      <c r="CR459" s="501"/>
      <c r="CS459" s="501"/>
      <c r="CT459" s="501"/>
      <c r="CU459" s="501"/>
      <c r="CV459" s="501"/>
      <c r="CW459" s="501"/>
      <c r="CX459" s="501"/>
      <c r="CY459" s="501"/>
      <c r="CZ459" s="501"/>
      <c r="DA459" s="501"/>
      <c r="DB459" s="501"/>
      <c r="DC459" s="501"/>
      <c r="DD459" s="501"/>
      <c r="DE459" s="501"/>
      <c r="DF459" s="501"/>
      <c r="DG459" s="501"/>
      <c r="DH459" s="501"/>
      <c r="DI459" s="501"/>
      <c r="DJ459" s="501"/>
      <c r="DK459" s="501"/>
      <c r="DL459" s="501"/>
      <c r="DM459" s="501"/>
      <c r="DN459" s="501"/>
      <c r="DO459" s="501"/>
      <c r="DP459" s="501"/>
      <c r="DQ459" s="501"/>
      <c r="DR459" s="501"/>
      <c r="DS459" s="501"/>
      <c r="DT459" s="501"/>
      <c r="DU459" s="501"/>
      <c r="DV459" s="501"/>
      <c r="DW459" s="501"/>
      <c r="DX459" s="501"/>
      <c r="DY459" s="501"/>
      <c r="DZ459" s="501"/>
      <c r="EA459" s="501"/>
      <c r="EB459" s="501"/>
      <c r="EC459" s="501"/>
      <c r="ED459" s="501"/>
      <c r="EE459" s="501"/>
      <c r="EF459" s="501"/>
      <c r="EG459" s="501"/>
      <c r="EH459" s="501"/>
      <c r="EI459" s="501"/>
      <c r="EJ459" s="501"/>
      <c r="EK459" s="501"/>
      <c r="EL459" s="501"/>
      <c r="EM459" s="501"/>
      <c r="EN459" s="501"/>
      <c r="EO459" s="501"/>
      <c r="EP459" s="501"/>
      <c r="EQ459" s="501"/>
      <c r="ER459" s="501"/>
      <c r="ES459" s="501"/>
      <c r="ET459" s="501"/>
      <c r="EU459" s="501"/>
      <c r="EV459" s="501"/>
      <c r="EW459" s="501"/>
      <c r="EX459" s="501"/>
      <c r="EY459" s="501"/>
      <c r="EZ459" s="501"/>
      <c r="FA459" s="501"/>
      <c r="FB459" s="501"/>
      <c r="FC459" s="501"/>
      <c r="FD459" s="501"/>
      <c r="FE459" s="501"/>
      <c r="FF459" s="501"/>
      <c r="FG459" s="501"/>
      <c r="FH459" s="501"/>
      <c r="FI459" s="501"/>
    </row>
    <row r="460" spans="1:165" ht="25.9" customHeight="1" x14ac:dyDescent="0.35">
      <c r="A460" s="501"/>
      <c r="B460" s="501"/>
      <c r="C460" s="279"/>
      <c r="D460" s="543"/>
      <c r="E460" s="503"/>
      <c r="F460" s="501"/>
      <c r="G460" s="501"/>
      <c r="H460" s="501"/>
      <c r="I460" s="503"/>
      <c r="J460" s="503"/>
      <c r="K460" s="503"/>
      <c r="L460" s="503"/>
      <c r="M460" s="503"/>
      <c r="N460" s="503"/>
      <c r="O460" s="501"/>
      <c r="P460" s="501"/>
      <c r="Q460" s="501"/>
      <c r="R460" s="501"/>
      <c r="S460" s="501"/>
      <c r="T460" s="504"/>
      <c r="U460" s="504"/>
      <c r="V460" s="501"/>
      <c r="W460" s="501"/>
      <c r="X460" s="501"/>
      <c r="Y460" s="501"/>
      <c r="Z460" s="501"/>
      <c r="AA460" s="501"/>
      <c r="AB460" s="501"/>
      <c r="AC460" s="501"/>
      <c r="AD460" s="501"/>
      <c r="AE460" s="501"/>
      <c r="AF460" s="501"/>
      <c r="AG460" s="501"/>
      <c r="AH460" s="501"/>
      <c r="AI460" s="501"/>
      <c r="AJ460" s="501"/>
      <c r="AK460" s="501"/>
      <c r="AL460" s="501"/>
      <c r="AM460" s="501"/>
      <c r="AN460" s="501"/>
      <c r="AO460" s="501"/>
      <c r="AP460" s="501"/>
      <c r="AQ460" s="501"/>
      <c r="AR460" s="501"/>
      <c r="AS460" s="501"/>
      <c r="AT460" s="501"/>
      <c r="AU460" s="501"/>
      <c r="AV460" s="501"/>
      <c r="AW460" s="501"/>
      <c r="AX460" s="501"/>
      <c r="AY460" s="501"/>
      <c r="AZ460" s="501"/>
      <c r="BA460" s="501"/>
      <c r="BB460" s="501"/>
      <c r="BC460" s="501"/>
      <c r="BD460" s="501"/>
      <c r="BE460" s="501"/>
      <c r="BF460" s="501"/>
      <c r="BG460" s="501"/>
      <c r="BH460" s="501"/>
      <c r="BI460" s="501"/>
      <c r="BJ460" s="501"/>
      <c r="BK460" s="501"/>
      <c r="BL460" s="501"/>
      <c r="BM460" s="501"/>
      <c r="BN460" s="501"/>
      <c r="BO460" s="501"/>
      <c r="BP460" s="501"/>
      <c r="BQ460" s="501"/>
      <c r="BR460" s="501"/>
      <c r="BS460" s="501"/>
      <c r="BT460" s="501"/>
      <c r="BU460" s="501"/>
      <c r="BV460" s="501"/>
      <c r="BW460" s="501"/>
      <c r="BX460" s="501"/>
      <c r="BY460" s="501"/>
      <c r="BZ460" s="501"/>
      <c r="CA460" s="501"/>
      <c r="CB460" s="501"/>
      <c r="CC460" s="501"/>
      <c r="CD460" s="501"/>
      <c r="CE460" s="501"/>
      <c r="CF460" s="501"/>
      <c r="CG460" s="501"/>
      <c r="CH460" s="501"/>
      <c r="CI460" s="501"/>
      <c r="CJ460" s="501"/>
      <c r="CK460" s="501"/>
      <c r="CL460" s="501"/>
      <c r="CM460" s="501"/>
      <c r="CN460" s="501"/>
      <c r="CO460" s="501"/>
      <c r="CP460" s="501"/>
      <c r="CQ460" s="501"/>
      <c r="CR460" s="501"/>
      <c r="CS460" s="501"/>
      <c r="CT460" s="501"/>
      <c r="CU460" s="501"/>
      <c r="CV460" s="501"/>
      <c r="CW460" s="501"/>
      <c r="CX460" s="501"/>
      <c r="CY460" s="501"/>
      <c r="CZ460" s="501"/>
      <c r="DA460" s="501"/>
      <c r="DB460" s="501"/>
      <c r="DC460" s="501"/>
      <c r="DD460" s="501"/>
      <c r="DE460" s="501"/>
      <c r="DF460" s="501"/>
      <c r="DG460" s="501"/>
      <c r="DH460" s="501"/>
      <c r="DI460" s="501"/>
      <c r="DJ460" s="501"/>
      <c r="DK460" s="501"/>
      <c r="DL460" s="501"/>
      <c r="DM460" s="501"/>
      <c r="DN460" s="501"/>
      <c r="DO460" s="501"/>
      <c r="DP460" s="501"/>
      <c r="DQ460" s="501"/>
      <c r="DR460" s="501"/>
      <c r="DS460" s="501"/>
      <c r="DT460" s="501"/>
      <c r="DU460" s="501"/>
      <c r="DV460" s="501"/>
      <c r="DW460" s="501"/>
      <c r="DX460" s="501"/>
      <c r="DY460" s="501"/>
      <c r="DZ460" s="501"/>
      <c r="EA460" s="501"/>
      <c r="EB460" s="501"/>
      <c r="EC460" s="501"/>
      <c r="ED460" s="501"/>
      <c r="EE460" s="501"/>
      <c r="EF460" s="501"/>
      <c r="EG460" s="501"/>
      <c r="EH460" s="501"/>
      <c r="EI460" s="501"/>
      <c r="EJ460" s="501"/>
      <c r="EK460" s="501"/>
      <c r="EL460" s="501"/>
      <c r="EM460" s="501"/>
      <c r="EN460" s="501"/>
      <c r="EO460" s="501"/>
      <c r="EP460" s="501"/>
      <c r="EQ460" s="501"/>
      <c r="ER460" s="501"/>
      <c r="ES460" s="501"/>
      <c r="ET460" s="501"/>
      <c r="EU460" s="501"/>
      <c r="EV460" s="501"/>
      <c r="EW460" s="501"/>
      <c r="EX460" s="501"/>
      <c r="EY460" s="501"/>
      <c r="EZ460" s="501"/>
      <c r="FA460" s="501"/>
      <c r="FB460" s="501"/>
      <c r="FC460" s="501"/>
      <c r="FD460" s="501"/>
      <c r="FE460" s="501"/>
      <c r="FF460" s="501"/>
      <c r="FG460" s="501"/>
      <c r="FH460" s="501"/>
      <c r="FI460" s="501"/>
    </row>
    <row r="461" spans="1:165" ht="25.9" customHeight="1" x14ac:dyDescent="0.35">
      <c r="A461" s="501"/>
      <c r="B461" s="501"/>
      <c r="C461" s="279"/>
      <c r="D461" s="543"/>
      <c r="E461" s="503"/>
      <c r="F461" s="501"/>
      <c r="G461" s="501"/>
      <c r="H461" s="501"/>
      <c r="I461" s="503"/>
      <c r="J461" s="503"/>
      <c r="K461" s="503"/>
      <c r="L461" s="503"/>
      <c r="M461" s="503"/>
      <c r="N461" s="503"/>
      <c r="O461" s="501"/>
      <c r="P461" s="501"/>
      <c r="Q461" s="501"/>
      <c r="R461" s="501"/>
      <c r="S461" s="501"/>
      <c r="T461" s="504"/>
      <c r="U461" s="504"/>
      <c r="V461" s="501"/>
      <c r="W461" s="501"/>
      <c r="X461" s="501"/>
      <c r="Y461" s="501"/>
      <c r="Z461" s="501"/>
      <c r="AA461" s="501"/>
      <c r="AB461" s="501"/>
      <c r="AC461" s="501"/>
      <c r="AD461" s="501"/>
      <c r="AE461" s="501"/>
      <c r="AF461" s="501"/>
      <c r="AG461" s="501"/>
      <c r="AH461" s="501"/>
      <c r="AI461" s="501"/>
      <c r="AJ461" s="501"/>
      <c r="AK461" s="501"/>
      <c r="AL461" s="501"/>
      <c r="AM461" s="501"/>
      <c r="AN461" s="501"/>
      <c r="AO461" s="501"/>
      <c r="AP461" s="501"/>
      <c r="AQ461" s="501"/>
      <c r="AR461" s="501"/>
      <c r="AS461" s="501"/>
      <c r="AT461" s="501"/>
      <c r="AU461" s="501"/>
      <c r="AV461" s="501"/>
      <c r="AW461" s="501"/>
      <c r="AX461" s="501"/>
      <c r="AY461" s="501"/>
      <c r="AZ461" s="501"/>
      <c r="BA461" s="501"/>
      <c r="BB461" s="501"/>
      <c r="BC461" s="501"/>
      <c r="BD461" s="501"/>
      <c r="BE461" s="501"/>
      <c r="BF461" s="501"/>
      <c r="BG461" s="501"/>
      <c r="BH461" s="501"/>
      <c r="BI461" s="501"/>
      <c r="BJ461" s="501"/>
      <c r="BK461" s="501"/>
      <c r="BL461" s="501"/>
      <c r="BM461" s="501"/>
      <c r="BN461" s="501"/>
      <c r="BO461" s="501"/>
      <c r="BP461" s="501"/>
      <c r="BQ461" s="501"/>
      <c r="BR461" s="501"/>
      <c r="BS461" s="501"/>
      <c r="BT461" s="501"/>
      <c r="BU461" s="501"/>
      <c r="BV461" s="501"/>
      <c r="BW461" s="501"/>
      <c r="BX461" s="501"/>
      <c r="BY461" s="501"/>
      <c r="BZ461" s="501"/>
      <c r="CA461" s="501"/>
      <c r="CB461" s="501"/>
      <c r="CC461" s="501"/>
      <c r="CD461" s="501"/>
      <c r="CE461" s="501"/>
      <c r="CF461" s="501"/>
      <c r="CG461" s="501"/>
      <c r="CH461" s="501"/>
      <c r="CI461" s="501"/>
      <c r="CJ461" s="501"/>
      <c r="CK461" s="501"/>
      <c r="CL461" s="501"/>
      <c r="CM461" s="501"/>
      <c r="CN461" s="501"/>
      <c r="CO461" s="501"/>
      <c r="CP461" s="501"/>
      <c r="CQ461" s="501"/>
      <c r="CR461" s="501"/>
      <c r="CS461" s="501"/>
      <c r="CT461" s="501"/>
      <c r="CU461" s="501"/>
      <c r="CV461" s="501"/>
      <c r="CW461" s="501"/>
      <c r="CX461" s="501"/>
      <c r="CY461" s="501"/>
      <c r="CZ461" s="501"/>
      <c r="DA461" s="501"/>
      <c r="DB461" s="501"/>
      <c r="DC461" s="501"/>
      <c r="DD461" s="501"/>
      <c r="DE461" s="501"/>
      <c r="DF461" s="501"/>
      <c r="DG461" s="501"/>
      <c r="DH461" s="501"/>
      <c r="DI461" s="501"/>
      <c r="DJ461" s="501"/>
      <c r="DK461" s="501"/>
      <c r="DL461" s="501"/>
      <c r="DM461" s="501"/>
      <c r="DN461" s="501"/>
      <c r="DO461" s="501"/>
      <c r="DP461" s="501"/>
      <c r="DQ461" s="501"/>
      <c r="DR461" s="501"/>
      <c r="DS461" s="501"/>
      <c r="DT461" s="501"/>
      <c r="DU461" s="501"/>
      <c r="DV461" s="501"/>
      <c r="DW461" s="501"/>
      <c r="DX461" s="501"/>
      <c r="DY461" s="501"/>
      <c r="DZ461" s="501"/>
      <c r="EA461" s="501"/>
      <c r="EB461" s="501"/>
      <c r="EC461" s="501"/>
      <c r="ED461" s="501"/>
      <c r="EE461" s="501"/>
      <c r="EF461" s="501"/>
      <c r="EG461" s="501"/>
      <c r="EH461" s="501"/>
      <c r="EI461" s="501"/>
      <c r="EJ461" s="501"/>
      <c r="EK461" s="501"/>
      <c r="EL461" s="501"/>
      <c r="EM461" s="501"/>
      <c r="EN461" s="501"/>
      <c r="EO461" s="501"/>
      <c r="EP461" s="501"/>
      <c r="EQ461" s="501"/>
      <c r="ER461" s="501"/>
      <c r="ES461" s="501"/>
      <c r="ET461" s="501"/>
      <c r="EU461" s="501"/>
      <c r="EV461" s="501"/>
      <c r="EW461" s="501"/>
      <c r="EX461" s="501"/>
      <c r="EY461" s="501"/>
      <c r="EZ461" s="501"/>
      <c r="FA461" s="501"/>
      <c r="FB461" s="501"/>
      <c r="FC461" s="501"/>
      <c r="FD461" s="501"/>
      <c r="FE461" s="501"/>
      <c r="FF461" s="501"/>
      <c r="FG461" s="501"/>
      <c r="FH461" s="501"/>
      <c r="FI461" s="501"/>
    </row>
    <row r="462" spans="1:165" ht="25.9" customHeight="1" x14ac:dyDescent="0.35">
      <c r="A462" s="501"/>
      <c r="B462" s="501"/>
      <c r="C462" s="279"/>
      <c r="D462" s="543"/>
      <c r="E462" s="503"/>
      <c r="F462" s="501"/>
      <c r="G462" s="501"/>
      <c r="H462" s="501"/>
      <c r="I462" s="503"/>
      <c r="J462" s="503"/>
      <c r="K462" s="503"/>
      <c r="L462" s="503"/>
      <c r="M462" s="503"/>
      <c r="N462" s="503"/>
      <c r="O462" s="501"/>
      <c r="P462" s="501"/>
      <c r="Q462" s="501"/>
      <c r="R462" s="501"/>
      <c r="S462" s="501"/>
      <c r="T462" s="504"/>
      <c r="U462" s="504"/>
      <c r="V462" s="501"/>
      <c r="W462" s="501"/>
      <c r="X462" s="501"/>
      <c r="Y462" s="501"/>
      <c r="Z462" s="501"/>
      <c r="AA462" s="501"/>
      <c r="AB462" s="501"/>
      <c r="AC462" s="501"/>
      <c r="AD462" s="501"/>
      <c r="AE462" s="501"/>
      <c r="AF462" s="501"/>
      <c r="AG462" s="501"/>
      <c r="AH462" s="501"/>
      <c r="AI462" s="501"/>
      <c r="AJ462" s="501"/>
      <c r="AK462" s="501"/>
      <c r="AL462" s="501"/>
      <c r="AM462" s="501"/>
      <c r="AN462" s="501"/>
      <c r="AO462" s="501"/>
      <c r="AP462" s="501"/>
      <c r="AQ462" s="501"/>
      <c r="AR462" s="501"/>
      <c r="AS462" s="501"/>
      <c r="AT462" s="501"/>
      <c r="AU462" s="501"/>
      <c r="AV462" s="501"/>
      <c r="AW462" s="501"/>
      <c r="AX462" s="501"/>
      <c r="AY462" s="501"/>
      <c r="AZ462" s="501"/>
      <c r="BA462" s="501"/>
      <c r="BB462" s="501"/>
      <c r="BC462" s="501"/>
      <c r="BD462" s="501"/>
      <c r="BE462" s="501"/>
      <c r="BF462" s="501"/>
      <c r="BG462" s="501"/>
      <c r="BH462" s="501"/>
      <c r="BI462" s="501"/>
      <c r="BJ462" s="501"/>
      <c r="BK462" s="501"/>
      <c r="BL462" s="501"/>
      <c r="BM462" s="501"/>
      <c r="BN462" s="501"/>
      <c r="BO462" s="501"/>
      <c r="BP462" s="501"/>
      <c r="BQ462" s="501"/>
      <c r="BR462" s="501"/>
      <c r="BS462" s="501"/>
      <c r="BT462" s="501"/>
      <c r="BU462" s="501"/>
      <c r="BV462" s="501"/>
      <c r="BW462" s="501"/>
      <c r="BX462" s="501"/>
      <c r="BY462" s="501"/>
      <c r="BZ462" s="501"/>
      <c r="CA462" s="501"/>
      <c r="CB462" s="501"/>
      <c r="CC462" s="501"/>
      <c r="CD462" s="501"/>
      <c r="CE462" s="501"/>
      <c r="CF462" s="501"/>
      <c r="CG462" s="501"/>
      <c r="CH462" s="501"/>
      <c r="CI462" s="501"/>
      <c r="CJ462" s="501"/>
      <c r="CK462" s="501"/>
      <c r="CL462" s="501"/>
      <c r="CM462" s="501"/>
      <c r="CN462" s="501"/>
      <c r="CO462" s="501"/>
      <c r="CP462" s="501"/>
      <c r="CQ462" s="501"/>
      <c r="CR462" s="501"/>
      <c r="CS462" s="501"/>
      <c r="CT462" s="501"/>
      <c r="CU462" s="501"/>
      <c r="CV462" s="501"/>
      <c r="CW462" s="501"/>
      <c r="CX462" s="501"/>
      <c r="CY462" s="501"/>
      <c r="CZ462" s="501"/>
      <c r="DA462" s="501"/>
      <c r="DB462" s="501"/>
      <c r="DC462" s="501"/>
      <c r="DD462" s="501"/>
      <c r="DE462" s="501"/>
      <c r="DF462" s="501"/>
      <c r="DG462" s="501"/>
      <c r="DH462" s="501"/>
      <c r="DI462" s="501"/>
      <c r="DJ462" s="501"/>
      <c r="DK462" s="501"/>
      <c r="DL462" s="501"/>
      <c r="DM462" s="501"/>
      <c r="DN462" s="501"/>
      <c r="DO462" s="501"/>
      <c r="DP462" s="501"/>
      <c r="DQ462" s="501"/>
      <c r="DR462" s="501"/>
      <c r="DS462" s="501"/>
      <c r="DT462" s="501"/>
      <c r="DU462" s="501"/>
      <c r="DV462" s="501"/>
      <c r="DW462" s="501"/>
      <c r="DX462" s="501"/>
      <c r="DY462" s="501"/>
      <c r="DZ462" s="501"/>
      <c r="EA462" s="501"/>
      <c r="EB462" s="501"/>
      <c r="EC462" s="501"/>
      <c r="ED462" s="501"/>
      <c r="EE462" s="501"/>
      <c r="EF462" s="501"/>
      <c r="EG462" s="501"/>
      <c r="EH462" s="501"/>
      <c r="EI462" s="501"/>
      <c r="EJ462" s="501"/>
      <c r="EK462" s="501"/>
      <c r="EL462" s="501"/>
      <c r="EM462" s="501"/>
      <c r="EN462" s="501"/>
      <c r="EO462" s="501"/>
      <c r="EP462" s="501"/>
      <c r="EQ462" s="501"/>
      <c r="ER462" s="501"/>
      <c r="ES462" s="501"/>
      <c r="ET462" s="501"/>
      <c r="EU462" s="501"/>
      <c r="EV462" s="501"/>
      <c r="EW462" s="501"/>
      <c r="EX462" s="501"/>
      <c r="EY462" s="501"/>
      <c r="EZ462" s="501"/>
      <c r="FA462" s="501"/>
      <c r="FB462" s="501"/>
      <c r="FC462" s="501"/>
      <c r="FD462" s="501"/>
      <c r="FE462" s="501"/>
      <c r="FF462" s="501"/>
      <c r="FG462" s="501"/>
      <c r="FH462" s="501"/>
      <c r="FI462" s="501"/>
    </row>
    <row r="463" spans="1:165" ht="25.9" customHeight="1" x14ac:dyDescent="0.35">
      <c r="A463" s="501"/>
      <c r="B463" s="501"/>
      <c r="C463" s="279"/>
      <c r="D463" s="543"/>
      <c r="E463" s="503"/>
      <c r="F463" s="501"/>
      <c r="G463" s="501"/>
      <c r="H463" s="501"/>
      <c r="I463" s="503"/>
      <c r="J463" s="503"/>
      <c r="K463" s="503"/>
      <c r="L463" s="503"/>
      <c r="M463" s="503"/>
      <c r="N463" s="503"/>
      <c r="O463" s="501"/>
      <c r="P463" s="501"/>
      <c r="Q463" s="501"/>
      <c r="R463" s="501"/>
      <c r="S463" s="501"/>
      <c r="T463" s="504"/>
      <c r="U463" s="504"/>
      <c r="V463" s="501"/>
      <c r="W463" s="501"/>
      <c r="X463" s="501"/>
      <c r="Y463" s="501"/>
      <c r="Z463" s="501"/>
      <c r="AA463" s="501"/>
      <c r="AB463" s="501"/>
      <c r="AC463" s="501"/>
      <c r="AD463" s="501"/>
      <c r="AE463" s="501"/>
      <c r="AF463" s="501"/>
      <c r="AG463" s="501"/>
      <c r="AH463" s="501"/>
      <c r="AI463" s="501"/>
      <c r="AJ463" s="501"/>
      <c r="AK463" s="501"/>
      <c r="AL463" s="501"/>
      <c r="AM463" s="501"/>
      <c r="AN463" s="501"/>
      <c r="AO463" s="501"/>
      <c r="AP463" s="501"/>
      <c r="AQ463" s="501"/>
      <c r="AR463" s="501"/>
      <c r="AS463" s="501"/>
      <c r="AT463" s="501"/>
      <c r="AU463" s="501"/>
      <c r="AV463" s="501"/>
      <c r="AW463" s="501"/>
      <c r="AX463" s="501"/>
      <c r="AY463" s="501"/>
      <c r="AZ463" s="501"/>
      <c r="BA463" s="501"/>
      <c r="BB463" s="501"/>
      <c r="BC463" s="501"/>
      <c r="BD463" s="501"/>
      <c r="BE463" s="501"/>
      <c r="BF463" s="501"/>
      <c r="BG463" s="501"/>
      <c r="BH463" s="501"/>
      <c r="BI463" s="501"/>
      <c r="BJ463" s="501"/>
      <c r="BK463" s="501"/>
      <c r="BL463" s="501"/>
      <c r="BM463" s="501"/>
      <c r="BN463" s="501"/>
      <c r="BO463" s="501"/>
      <c r="BP463" s="501"/>
      <c r="BQ463" s="501"/>
      <c r="BR463" s="501"/>
      <c r="BS463" s="501"/>
      <c r="BT463" s="501"/>
      <c r="BU463" s="501"/>
      <c r="BV463" s="501"/>
      <c r="BW463" s="501"/>
      <c r="BX463" s="501"/>
      <c r="BY463" s="501"/>
      <c r="BZ463" s="501"/>
      <c r="CA463" s="501"/>
      <c r="CB463" s="501"/>
      <c r="CC463" s="501"/>
      <c r="CD463" s="501"/>
      <c r="CE463" s="501"/>
      <c r="CF463" s="501"/>
      <c r="CG463" s="501"/>
      <c r="CH463" s="501"/>
      <c r="CI463" s="501"/>
      <c r="CJ463" s="501"/>
      <c r="CK463" s="501"/>
      <c r="CL463" s="501"/>
      <c r="CM463" s="501"/>
      <c r="CN463" s="501"/>
      <c r="CO463" s="501"/>
      <c r="CP463" s="501"/>
      <c r="CQ463" s="501"/>
      <c r="CR463" s="501"/>
      <c r="CS463" s="501"/>
      <c r="CT463" s="501"/>
      <c r="CU463" s="501"/>
      <c r="CV463" s="501"/>
      <c r="CW463" s="501"/>
      <c r="CX463" s="501"/>
      <c r="CY463" s="501"/>
      <c r="CZ463" s="501"/>
      <c r="DA463" s="501"/>
      <c r="DB463" s="501"/>
      <c r="DC463" s="501"/>
      <c r="DD463" s="501"/>
      <c r="DE463" s="501"/>
      <c r="DF463" s="501"/>
      <c r="DG463" s="501"/>
      <c r="DH463" s="501"/>
      <c r="DI463" s="501"/>
      <c r="DJ463" s="501"/>
      <c r="DK463" s="501"/>
      <c r="DL463" s="501"/>
      <c r="DM463" s="501"/>
      <c r="DN463" s="501"/>
      <c r="DO463" s="501"/>
      <c r="DP463" s="501"/>
      <c r="DQ463" s="501"/>
      <c r="DR463" s="501"/>
      <c r="DS463" s="501"/>
      <c r="DT463" s="501"/>
      <c r="DU463" s="501"/>
      <c r="DV463" s="501"/>
      <c r="DW463" s="501"/>
      <c r="DX463" s="501"/>
      <c r="DY463" s="501"/>
      <c r="DZ463" s="501"/>
      <c r="EA463" s="501"/>
      <c r="EB463" s="501"/>
      <c r="EC463" s="501"/>
      <c r="ED463" s="501"/>
      <c r="EE463" s="501"/>
      <c r="EF463" s="501"/>
      <c r="EG463" s="501"/>
      <c r="EH463" s="501"/>
      <c r="EI463" s="501"/>
      <c r="EJ463" s="501"/>
      <c r="EK463" s="501"/>
      <c r="EL463" s="501"/>
      <c r="EM463" s="501"/>
      <c r="EN463" s="501"/>
      <c r="EO463" s="501"/>
      <c r="EP463" s="501"/>
      <c r="EQ463" s="501"/>
      <c r="ER463" s="501"/>
      <c r="ES463" s="501"/>
      <c r="ET463" s="501"/>
      <c r="EU463" s="501"/>
      <c r="EV463" s="501"/>
      <c r="EW463" s="501"/>
      <c r="EX463" s="501"/>
      <c r="EY463" s="501"/>
      <c r="EZ463" s="501"/>
      <c r="FA463" s="501"/>
      <c r="FB463" s="501"/>
      <c r="FC463" s="501"/>
      <c r="FD463" s="501"/>
      <c r="FE463" s="501"/>
      <c r="FF463" s="501"/>
      <c r="FG463" s="501"/>
      <c r="FH463" s="501"/>
      <c r="FI463" s="501"/>
    </row>
    <row r="464" spans="1:165" ht="25.9" customHeight="1" x14ac:dyDescent="0.35">
      <c r="A464" s="501"/>
      <c r="B464" s="501"/>
      <c r="C464" s="279"/>
      <c r="D464" s="543"/>
      <c r="E464" s="503"/>
      <c r="F464" s="501"/>
      <c r="G464" s="501"/>
      <c r="H464" s="501"/>
      <c r="I464" s="503"/>
      <c r="J464" s="503"/>
      <c r="K464" s="503"/>
      <c r="L464" s="503"/>
      <c r="M464" s="503"/>
      <c r="N464" s="503"/>
      <c r="O464" s="501"/>
      <c r="P464" s="501"/>
      <c r="Q464" s="501"/>
      <c r="R464" s="501"/>
      <c r="S464" s="501"/>
      <c r="T464" s="504"/>
      <c r="U464" s="504"/>
      <c r="V464" s="501"/>
      <c r="W464" s="501"/>
      <c r="X464" s="501"/>
      <c r="Y464" s="501"/>
      <c r="Z464" s="501"/>
      <c r="AA464" s="501"/>
      <c r="AB464" s="501"/>
      <c r="AC464" s="501"/>
      <c r="AD464" s="501"/>
      <c r="AE464" s="501"/>
      <c r="AF464" s="501"/>
      <c r="AG464" s="501"/>
      <c r="AH464" s="501"/>
      <c r="AI464" s="501"/>
      <c r="AJ464" s="501"/>
      <c r="AK464" s="501"/>
      <c r="AL464" s="501"/>
      <c r="AM464" s="501"/>
      <c r="AN464" s="501"/>
      <c r="AO464" s="501"/>
      <c r="AP464" s="501"/>
      <c r="AQ464" s="501"/>
      <c r="AR464" s="501"/>
      <c r="AS464" s="501"/>
      <c r="AT464" s="501"/>
      <c r="AU464" s="501"/>
      <c r="AV464" s="501"/>
      <c r="AW464" s="501"/>
      <c r="AX464" s="501"/>
      <c r="AY464" s="501"/>
      <c r="AZ464" s="501"/>
      <c r="BA464" s="501"/>
      <c r="BB464" s="501"/>
      <c r="BC464" s="501"/>
      <c r="BD464" s="501"/>
      <c r="BE464" s="501"/>
      <c r="BF464" s="501"/>
      <c r="BG464" s="501"/>
      <c r="BH464" s="501"/>
      <c r="BI464" s="501"/>
      <c r="BJ464" s="501"/>
      <c r="BK464" s="501"/>
      <c r="BL464" s="501"/>
      <c r="BM464" s="501"/>
      <c r="BN464" s="501"/>
      <c r="BO464" s="501"/>
      <c r="BP464" s="501"/>
      <c r="BQ464" s="501"/>
      <c r="BR464" s="501"/>
      <c r="BS464" s="501"/>
      <c r="BT464" s="501"/>
      <c r="BU464" s="501"/>
      <c r="BV464" s="501"/>
      <c r="BW464" s="501"/>
      <c r="BX464" s="501"/>
      <c r="BY464" s="501"/>
      <c r="BZ464" s="501"/>
      <c r="CA464" s="501"/>
      <c r="CB464" s="501"/>
      <c r="CC464" s="501"/>
      <c r="CD464" s="501"/>
      <c r="CE464" s="501"/>
      <c r="CF464" s="501"/>
      <c r="CG464" s="501"/>
      <c r="CH464" s="501"/>
      <c r="CI464" s="501"/>
      <c r="CJ464" s="501"/>
      <c r="CK464" s="501"/>
      <c r="CL464" s="501"/>
      <c r="CM464" s="501"/>
      <c r="CN464" s="501"/>
      <c r="CO464" s="501"/>
      <c r="CP464" s="501"/>
      <c r="CQ464" s="501"/>
      <c r="CR464" s="501"/>
      <c r="CS464" s="501"/>
      <c r="CT464" s="501"/>
      <c r="CU464" s="501"/>
      <c r="CV464" s="501"/>
      <c r="CW464" s="501"/>
      <c r="CX464" s="501"/>
      <c r="CY464" s="501"/>
      <c r="CZ464" s="501"/>
      <c r="DA464" s="501"/>
      <c r="DB464" s="501"/>
      <c r="DC464" s="501"/>
      <c r="DD464" s="501"/>
      <c r="DE464" s="501"/>
      <c r="DF464" s="501"/>
      <c r="DG464" s="501"/>
      <c r="DH464" s="501"/>
      <c r="DI464" s="501"/>
      <c r="DJ464" s="501"/>
      <c r="DK464" s="501"/>
      <c r="DL464" s="501"/>
      <c r="DM464" s="501"/>
      <c r="DN464" s="501"/>
      <c r="DO464" s="501"/>
      <c r="DP464" s="501"/>
      <c r="DQ464" s="501"/>
      <c r="DR464" s="501"/>
      <c r="DS464" s="501"/>
      <c r="DT464" s="501"/>
      <c r="DU464" s="501"/>
      <c r="DV464" s="501"/>
      <c r="DW464" s="501"/>
      <c r="DX464" s="501"/>
      <c r="DY464" s="501"/>
      <c r="DZ464" s="501"/>
      <c r="EA464" s="501"/>
      <c r="EB464" s="501"/>
      <c r="EC464" s="501"/>
      <c r="ED464" s="501"/>
      <c r="EE464" s="501"/>
      <c r="EF464" s="501"/>
      <c r="EG464" s="501"/>
      <c r="EH464" s="501"/>
      <c r="EI464" s="501"/>
      <c r="EJ464" s="501"/>
      <c r="EK464" s="501"/>
      <c r="EL464" s="501"/>
      <c r="EM464" s="501"/>
      <c r="EN464" s="501"/>
      <c r="EO464" s="501"/>
      <c r="EP464" s="501"/>
      <c r="EQ464" s="501"/>
      <c r="ER464" s="501"/>
      <c r="ES464" s="501"/>
      <c r="ET464" s="501"/>
      <c r="EU464" s="501"/>
      <c r="EV464" s="501"/>
      <c r="EW464" s="501"/>
      <c r="EX464" s="501"/>
      <c r="EY464" s="501"/>
      <c r="EZ464" s="501"/>
      <c r="FA464" s="501"/>
      <c r="FB464" s="501"/>
      <c r="FC464" s="501"/>
      <c r="FD464" s="501"/>
      <c r="FE464" s="501"/>
      <c r="FF464" s="501"/>
      <c r="FG464" s="501"/>
      <c r="FH464" s="501"/>
      <c r="FI464" s="501"/>
    </row>
    <row r="465" spans="1:165" ht="25.9" customHeight="1" x14ac:dyDescent="0.35">
      <c r="A465" s="501"/>
      <c r="B465" s="501"/>
      <c r="C465" s="279"/>
      <c r="D465" s="543"/>
      <c r="E465" s="503"/>
      <c r="F465" s="501"/>
      <c r="G465" s="501"/>
      <c r="H465" s="501"/>
      <c r="I465" s="503"/>
      <c r="J465" s="503"/>
      <c r="K465" s="503"/>
      <c r="L465" s="503"/>
      <c r="M465" s="503"/>
      <c r="N465" s="503"/>
      <c r="O465" s="501"/>
      <c r="P465" s="501"/>
      <c r="Q465" s="501"/>
      <c r="R465" s="501"/>
      <c r="S465" s="501"/>
      <c r="T465" s="504"/>
      <c r="U465" s="504"/>
      <c r="V465" s="501"/>
      <c r="W465" s="501"/>
      <c r="X465" s="501"/>
      <c r="Y465" s="501"/>
      <c r="Z465" s="501"/>
      <c r="AA465" s="501"/>
      <c r="AB465" s="501"/>
      <c r="AC465" s="501"/>
      <c r="AD465" s="501"/>
      <c r="AE465" s="501"/>
      <c r="AF465" s="501"/>
      <c r="AG465" s="501"/>
      <c r="AH465" s="501"/>
      <c r="AI465" s="501"/>
      <c r="AJ465" s="501"/>
      <c r="AK465" s="501"/>
      <c r="AL465" s="501"/>
      <c r="AM465" s="501"/>
      <c r="AN465" s="501"/>
      <c r="AO465" s="501"/>
      <c r="AP465" s="501"/>
      <c r="AQ465" s="501"/>
      <c r="AR465" s="501"/>
      <c r="AS465" s="501"/>
      <c r="AT465" s="501"/>
      <c r="AU465" s="501"/>
      <c r="AV465" s="501"/>
      <c r="AW465" s="501"/>
      <c r="AX465" s="501"/>
      <c r="AY465" s="501"/>
      <c r="AZ465" s="501"/>
      <c r="BA465" s="501"/>
      <c r="BB465" s="501"/>
      <c r="BC465" s="501"/>
      <c r="BD465" s="501"/>
      <c r="BE465" s="501"/>
      <c r="BF465" s="501"/>
      <c r="BG465" s="501"/>
      <c r="BH465" s="501"/>
      <c r="BI465" s="501"/>
      <c r="BJ465" s="501"/>
      <c r="BK465" s="501"/>
      <c r="BL465" s="501"/>
      <c r="BM465" s="501"/>
      <c r="BN465" s="501"/>
      <c r="BO465" s="501"/>
      <c r="BP465" s="501"/>
      <c r="BQ465" s="501"/>
      <c r="BR465" s="501"/>
      <c r="BS465" s="501"/>
      <c r="BT465" s="501"/>
      <c r="BU465" s="501"/>
      <c r="BV465" s="501"/>
      <c r="BW465" s="501"/>
      <c r="BX465" s="501"/>
      <c r="BY465" s="501"/>
      <c r="BZ465" s="501"/>
      <c r="CA465" s="501"/>
      <c r="CB465" s="501"/>
      <c r="CC465" s="501"/>
      <c r="CD465" s="501"/>
      <c r="CE465" s="501"/>
      <c r="CF465" s="501"/>
      <c r="CG465" s="501"/>
      <c r="CH465" s="501"/>
      <c r="CI465" s="501"/>
      <c r="CJ465" s="501"/>
      <c r="CK465" s="501"/>
      <c r="CL465" s="501"/>
      <c r="CM465" s="501"/>
      <c r="CN465" s="501"/>
      <c r="CO465" s="501"/>
      <c r="CP465" s="501"/>
      <c r="CQ465" s="501"/>
      <c r="CR465" s="501"/>
      <c r="CS465" s="501"/>
      <c r="CT465" s="501"/>
      <c r="CU465" s="501"/>
      <c r="CV465" s="501"/>
      <c r="CW465" s="501"/>
      <c r="CX465" s="501"/>
      <c r="CY465" s="501"/>
      <c r="CZ465" s="501"/>
      <c r="DA465" s="501"/>
      <c r="DB465" s="501"/>
      <c r="DC465" s="501"/>
      <c r="DD465" s="501"/>
      <c r="DE465" s="501"/>
      <c r="DF465" s="501"/>
      <c r="DG465" s="501"/>
      <c r="DH465" s="501"/>
      <c r="DI465" s="501"/>
      <c r="DJ465" s="501"/>
      <c r="DK465" s="501"/>
      <c r="DL465" s="501"/>
      <c r="DM465" s="501"/>
      <c r="DN465" s="501"/>
      <c r="DO465" s="501"/>
      <c r="DP465" s="501"/>
      <c r="DQ465" s="501"/>
      <c r="DR465" s="501"/>
      <c r="DS465" s="501"/>
      <c r="DT465" s="501"/>
      <c r="DU465" s="501"/>
      <c r="DV465" s="501"/>
      <c r="DW465" s="501"/>
      <c r="DX465" s="501"/>
      <c r="DY465" s="501"/>
      <c r="DZ465" s="501"/>
      <c r="EA465" s="501"/>
      <c r="EB465" s="501"/>
      <c r="EC465" s="501"/>
      <c r="ED465" s="501"/>
      <c r="EE465" s="501"/>
      <c r="EF465" s="501"/>
      <c r="EG465" s="501"/>
      <c r="EH465" s="501"/>
      <c r="EI465" s="501"/>
      <c r="EJ465" s="501"/>
      <c r="EK465" s="501"/>
      <c r="EL465" s="501"/>
      <c r="EM465" s="501"/>
      <c r="EN465" s="501"/>
      <c r="EO465" s="501"/>
      <c r="EP465" s="501"/>
      <c r="EQ465" s="501"/>
      <c r="ER465" s="501"/>
      <c r="ES465" s="501"/>
      <c r="ET465" s="501"/>
      <c r="EU465" s="501"/>
      <c r="EV465" s="501"/>
      <c r="EW465" s="501"/>
      <c r="EX465" s="501"/>
      <c r="EY465" s="501"/>
      <c r="EZ465" s="501"/>
      <c r="FA465" s="501"/>
      <c r="FB465" s="501"/>
      <c r="FC465" s="501"/>
      <c r="FD465" s="501"/>
      <c r="FE465" s="501"/>
      <c r="FF465" s="501"/>
      <c r="FG465" s="501"/>
      <c r="FH465" s="501"/>
      <c r="FI465" s="501"/>
    </row>
    <row r="466" spans="1:165" ht="25.9" customHeight="1" x14ac:dyDescent="0.35">
      <c r="A466" s="501"/>
      <c r="B466" s="501"/>
      <c r="C466" s="279"/>
      <c r="D466" s="543"/>
      <c r="E466" s="503"/>
      <c r="F466" s="501"/>
      <c r="G466" s="501"/>
      <c r="H466" s="501"/>
      <c r="I466" s="503"/>
      <c r="J466" s="503"/>
      <c r="K466" s="503"/>
      <c r="L466" s="503"/>
      <c r="M466" s="503"/>
      <c r="N466" s="503"/>
      <c r="O466" s="501"/>
      <c r="P466" s="501"/>
      <c r="Q466" s="501"/>
      <c r="R466" s="501"/>
      <c r="S466" s="501"/>
      <c r="T466" s="504"/>
      <c r="U466" s="504"/>
      <c r="V466" s="501"/>
      <c r="W466" s="501"/>
      <c r="X466" s="501"/>
      <c r="Y466" s="501"/>
      <c r="Z466" s="501"/>
      <c r="AA466" s="501"/>
      <c r="AB466" s="501"/>
      <c r="AC466" s="501"/>
      <c r="AD466" s="501"/>
      <c r="AE466" s="501"/>
      <c r="AF466" s="501"/>
      <c r="AG466" s="501"/>
      <c r="AH466" s="501"/>
      <c r="AI466" s="501"/>
      <c r="AJ466" s="501"/>
      <c r="AK466" s="501"/>
      <c r="AL466" s="501"/>
      <c r="AM466" s="501"/>
      <c r="AN466" s="501"/>
      <c r="AO466" s="501"/>
      <c r="AP466" s="501"/>
      <c r="AQ466" s="501"/>
      <c r="AR466" s="501"/>
      <c r="AS466" s="501"/>
      <c r="AT466" s="501"/>
      <c r="AU466" s="501"/>
      <c r="AV466" s="501"/>
      <c r="AW466" s="501"/>
      <c r="AX466" s="501"/>
      <c r="AY466" s="501"/>
      <c r="AZ466" s="501"/>
      <c r="BA466" s="501"/>
      <c r="BB466" s="501"/>
      <c r="BC466" s="501"/>
      <c r="BD466" s="501"/>
      <c r="BE466" s="501"/>
      <c r="BF466" s="501"/>
      <c r="BG466" s="501"/>
      <c r="BH466" s="501"/>
      <c r="BI466" s="501"/>
      <c r="BJ466" s="501"/>
      <c r="BK466" s="501"/>
      <c r="BL466" s="501"/>
      <c r="BM466" s="501"/>
      <c r="BN466" s="501"/>
      <c r="BO466" s="501"/>
      <c r="BP466" s="501"/>
      <c r="BQ466" s="501"/>
      <c r="BR466" s="501"/>
      <c r="BS466" s="501"/>
      <c r="BT466" s="501"/>
      <c r="BU466" s="501"/>
      <c r="BV466" s="501"/>
      <c r="BW466" s="501"/>
      <c r="BX466" s="501"/>
      <c r="BY466" s="501"/>
      <c r="BZ466" s="501"/>
      <c r="CA466" s="501"/>
      <c r="CB466" s="501"/>
      <c r="CC466" s="501"/>
      <c r="CD466" s="501"/>
      <c r="CE466" s="501"/>
      <c r="CF466" s="501"/>
      <c r="CG466" s="501"/>
      <c r="CH466" s="501"/>
      <c r="CI466" s="501"/>
      <c r="CJ466" s="501"/>
      <c r="CK466" s="501"/>
      <c r="CL466" s="501"/>
      <c r="CM466" s="501"/>
      <c r="CN466" s="501"/>
      <c r="CO466" s="501"/>
      <c r="CP466" s="501"/>
      <c r="CQ466" s="501"/>
      <c r="CR466" s="501"/>
      <c r="CS466" s="501"/>
      <c r="CT466" s="501"/>
      <c r="CU466" s="501"/>
      <c r="CV466" s="501"/>
      <c r="CW466" s="501"/>
      <c r="CX466" s="501"/>
      <c r="CY466" s="501"/>
      <c r="CZ466" s="501"/>
      <c r="DA466" s="501"/>
      <c r="DB466" s="501"/>
      <c r="DC466" s="501"/>
      <c r="DD466" s="501"/>
      <c r="DE466" s="501"/>
      <c r="DF466" s="501"/>
      <c r="DG466" s="501"/>
      <c r="DH466" s="501"/>
      <c r="DI466" s="501"/>
      <c r="DJ466" s="501"/>
      <c r="DK466" s="501"/>
      <c r="DL466" s="501"/>
      <c r="DM466" s="501"/>
      <c r="DN466" s="501"/>
      <c r="DO466" s="501"/>
      <c r="DP466" s="501"/>
      <c r="DQ466" s="501"/>
      <c r="DR466" s="501"/>
      <c r="DS466" s="501"/>
      <c r="DT466" s="501"/>
      <c r="DU466" s="501"/>
      <c r="DV466" s="501"/>
      <c r="DW466" s="501"/>
      <c r="DX466" s="501"/>
      <c r="DY466" s="501"/>
      <c r="DZ466" s="501"/>
      <c r="EA466" s="501"/>
      <c r="EB466" s="501"/>
      <c r="EC466" s="501"/>
      <c r="ED466" s="501"/>
      <c r="EE466" s="501"/>
      <c r="EF466" s="501"/>
      <c r="EG466" s="501"/>
      <c r="EH466" s="501"/>
      <c r="EI466" s="501"/>
      <c r="EJ466" s="501"/>
      <c r="EK466" s="501"/>
      <c r="EL466" s="501"/>
      <c r="EM466" s="501"/>
      <c r="EN466" s="501"/>
      <c r="EO466" s="501"/>
      <c r="EP466" s="501"/>
      <c r="EQ466" s="501"/>
      <c r="ER466" s="501"/>
      <c r="ES466" s="501"/>
      <c r="ET466" s="501"/>
      <c r="EU466" s="501"/>
      <c r="EV466" s="501"/>
      <c r="EW466" s="501"/>
      <c r="EX466" s="501"/>
      <c r="EY466" s="501"/>
      <c r="EZ466" s="501"/>
      <c r="FA466" s="501"/>
      <c r="FB466" s="501"/>
      <c r="FC466" s="501"/>
      <c r="FD466" s="501"/>
      <c r="FE466" s="501"/>
      <c r="FF466" s="501"/>
      <c r="FG466" s="501"/>
      <c r="FH466" s="501"/>
      <c r="FI466" s="501"/>
    </row>
    <row r="467" spans="1:165" ht="25.9" customHeight="1" x14ac:dyDescent="0.35">
      <c r="A467" s="501"/>
      <c r="B467" s="501"/>
      <c r="C467" s="279"/>
      <c r="D467" s="543"/>
      <c r="E467" s="503"/>
      <c r="F467" s="501"/>
      <c r="G467" s="501"/>
      <c r="H467" s="501"/>
      <c r="I467" s="503"/>
      <c r="J467" s="503"/>
      <c r="K467" s="503"/>
      <c r="L467" s="503"/>
      <c r="M467" s="503"/>
      <c r="N467" s="503"/>
      <c r="O467" s="501"/>
      <c r="P467" s="501"/>
      <c r="Q467" s="501"/>
      <c r="R467" s="501"/>
      <c r="S467" s="501"/>
      <c r="T467" s="504"/>
      <c r="U467" s="504"/>
      <c r="V467" s="501"/>
      <c r="W467" s="501"/>
      <c r="X467" s="501"/>
      <c r="Y467" s="501"/>
      <c r="Z467" s="501"/>
      <c r="AA467" s="501"/>
      <c r="AB467" s="501"/>
      <c r="AC467" s="501"/>
      <c r="AD467" s="501"/>
      <c r="AE467" s="501"/>
      <c r="AF467" s="501"/>
      <c r="AG467" s="501"/>
      <c r="AH467" s="501"/>
      <c r="AI467" s="501"/>
      <c r="AJ467" s="501"/>
      <c r="AK467" s="501"/>
      <c r="AL467" s="501"/>
      <c r="AM467" s="501"/>
      <c r="AN467" s="501"/>
      <c r="AO467" s="501"/>
      <c r="AP467" s="501"/>
      <c r="AQ467" s="501"/>
      <c r="AR467" s="501"/>
      <c r="AS467" s="501"/>
      <c r="AT467" s="501"/>
      <c r="AU467" s="501"/>
      <c r="AV467" s="501"/>
      <c r="AW467" s="501"/>
      <c r="AX467" s="501"/>
      <c r="AY467" s="501"/>
      <c r="AZ467" s="501"/>
      <c r="BA467" s="501"/>
      <c r="BB467" s="501"/>
      <c r="BC467" s="501"/>
      <c r="BD467" s="501"/>
      <c r="BE467" s="501"/>
      <c r="BF467" s="501"/>
      <c r="BG467" s="501"/>
      <c r="BH467" s="501"/>
      <c r="BI467" s="501"/>
      <c r="BJ467" s="501"/>
      <c r="BK467" s="501"/>
      <c r="BL467" s="501"/>
      <c r="BM467" s="501"/>
      <c r="BN467" s="501"/>
      <c r="BO467" s="501"/>
      <c r="BP467" s="501"/>
      <c r="BQ467" s="501"/>
      <c r="BR467" s="501"/>
      <c r="BS467" s="501"/>
      <c r="BT467" s="501"/>
      <c r="BU467" s="501"/>
      <c r="BV467" s="501"/>
      <c r="BW467" s="501"/>
      <c r="BX467" s="501"/>
      <c r="BY467" s="501"/>
      <c r="BZ467" s="501"/>
      <c r="CA467" s="501"/>
      <c r="CB467" s="501"/>
      <c r="CC467" s="501"/>
      <c r="CD467" s="501"/>
      <c r="CE467" s="501"/>
      <c r="CF467" s="501"/>
      <c r="CG467" s="501"/>
      <c r="CH467" s="501"/>
      <c r="CI467" s="501"/>
      <c r="CJ467" s="501"/>
      <c r="CK467" s="501"/>
      <c r="CL467" s="501"/>
      <c r="CM467" s="501"/>
      <c r="CN467" s="501"/>
      <c r="CO467" s="501"/>
      <c r="CP467" s="501"/>
      <c r="CQ467" s="501"/>
      <c r="CR467" s="501"/>
      <c r="CS467" s="501"/>
      <c r="CT467" s="501"/>
      <c r="CU467" s="501"/>
      <c r="CV467" s="501"/>
      <c r="CW467" s="501"/>
      <c r="CX467" s="501"/>
      <c r="CY467" s="501"/>
      <c r="CZ467" s="501"/>
      <c r="DA467" s="501"/>
      <c r="DB467" s="501"/>
      <c r="DC467" s="501"/>
      <c r="DD467" s="501"/>
      <c r="DE467" s="501"/>
      <c r="DF467" s="501"/>
      <c r="DG467" s="501"/>
      <c r="DH467" s="501"/>
      <c r="DI467" s="501"/>
      <c r="DJ467" s="501"/>
      <c r="DK467" s="501"/>
      <c r="DL467" s="501"/>
      <c r="DM467" s="501"/>
      <c r="DN467" s="501"/>
      <c r="DO467" s="501"/>
      <c r="DP467" s="501"/>
      <c r="DQ467" s="501"/>
      <c r="DR467" s="501"/>
      <c r="DS467" s="501"/>
      <c r="DT467" s="501"/>
      <c r="DU467" s="501"/>
      <c r="DV467" s="501"/>
      <c r="DW467" s="501"/>
      <c r="DX467" s="501"/>
      <c r="DY467" s="501"/>
      <c r="DZ467" s="501"/>
      <c r="EA467" s="501"/>
      <c r="EB467" s="501"/>
      <c r="EC467" s="501"/>
      <c r="ED467" s="501"/>
      <c r="EE467" s="501"/>
      <c r="EF467" s="501"/>
      <c r="EG467" s="501"/>
      <c r="EH467" s="501"/>
      <c r="EI467" s="501"/>
      <c r="EJ467" s="501"/>
      <c r="EK467" s="501"/>
      <c r="EL467" s="501"/>
      <c r="EM467" s="501"/>
      <c r="EN467" s="501"/>
      <c r="EO467" s="501"/>
      <c r="EP467" s="501"/>
      <c r="EQ467" s="501"/>
      <c r="ER467" s="501"/>
      <c r="ES467" s="501"/>
      <c r="ET467" s="501"/>
      <c r="EU467" s="501"/>
      <c r="EV467" s="501"/>
      <c r="EW467" s="501"/>
      <c r="EX467" s="501"/>
      <c r="EY467" s="501"/>
      <c r="EZ467" s="501"/>
      <c r="FA467" s="501"/>
      <c r="FB467" s="501"/>
      <c r="FC467" s="501"/>
      <c r="FD467" s="501"/>
      <c r="FE467" s="501"/>
      <c r="FF467" s="501"/>
      <c r="FG467" s="501"/>
      <c r="FH467" s="501"/>
      <c r="FI467" s="501"/>
    </row>
    <row r="468" spans="1:165" ht="25.9" customHeight="1" x14ac:dyDescent="0.35">
      <c r="A468" s="501"/>
      <c r="B468" s="501"/>
      <c r="C468" s="279"/>
      <c r="D468" s="543"/>
      <c r="E468" s="503"/>
      <c r="F468" s="501"/>
      <c r="G468" s="501"/>
      <c r="H468" s="501"/>
      <c r="I468" s="503"/>
      <c r="J468" s="503"/>
      <c r="K468" s="503"/>
      <c r="L468" s="503"/>
      <c r="M468" s="503"/>
      <c r="N468" s="503"/>
      <c r="O468" s="501"/>
      <c r="P468" s="501"/>
      <c r="Q468" s="501"/>
      <c r="R468" s="501"/>
      <c r="S468" s="501"/>
      <c r="T468" s="504"/>
      <c r="U468" s="504"/>
      <c r="V468" s="501"/>
      <c r="W468" s="501"/>
      <c r="X468" s="501"/>
      <c r="Y468" s="501"/>
      <c r="Z468" s="501"/>
      <c r="AA468" s="501"/>
      <c r="AB468" s="501"/>
      <c r="AC468" s="501"/>
      <c r="AD468" s="501"/>
      <c r="AE468" s="501"/>
      <c r="AF468" s="501"/>
      <c r="AG468" s="501"/>
      <c r="AH468" s="501"/>
      <c r="AI468" s="501"/>
      <c r="AJ468" s="501"/>
      <c r="AK468" s="501"/>
      <c r="AL468" s="501"/>
      <c r="AM468" s="501"/>
      <c r="AN468" s="501"/>
      <c r="AO468" s="501"/>
      <c r="AP468" s="501"/>
      <c r="AQ468" s="501"/>
      <c r="AR468" s="501"/>
      <c r="AS468" s="501"/>
      <c r="AT468" s="501"/>
      <c r="AU468" s="501"/>
      <c r="AV468" s="501"/>
      <c r="AW468" s="501"/>
      <c r="AX468" s="501"/>
      <c r="AY468" s="501"/>
      <c r="AZ468" s="501"/>
      <c r="BA468" s="501"/>
      <c r="BB468" s="501"/>
      <c r="BC468" s="501"/>
      <c r="BD468" s="501"/>
      <c r="BE468" s="501"/>
      <c r="BF468" s="501"/>
      <c r="BG468" s="501"/>
      <c r="BH468" s="501"/>
      <c r="BI468" s="501"/>
      <c r="BJ468" s="501"/>
      <c r="BK468" s="501"/>
      <c r="BL468" s="501"/>
      <c r="BM468" s="501"/>
      <c r="BN468" s="501"/>
      <c r="BO468" s="501"/>
      <c r="BP468" s="501"/>
      <c r="BQ468" s="501"/>
      <c r="BR468" s="501"/>
      <c r="BS468" s="501"/>
      <c r="BT468" s="501"/>
      <c r="BU468" s="501"/>
      <c r="BV468" s="501"/>
      <c r="BW468" s="501"/>
      <c r="BX468" s="501"/>
      <c r="BY468" s="501"/>
      <c r="BZ468" s="501"/>
      <c r="CA468" s="501"/>
      <c r="CB468" s="501"/>
      <c r="CC468" s="501"/>
      <c r="CD468" s="501"/>
      <c r="CE468" s="501"/>
      <c r="CF468" s="501"/>
      <c r="CG468" s="501"/>
      <c r="CH468" s="501"/>
      <c r="CI468" s="501"/>
      <c r="CJ468" s="501"/>
      <c r="CK468" s="501"/>
      <c r="CL468" s="501"/>
      <c r="CM468" s="501"/>
      <c r="CN468" s="501"/>
      <c r="CO468" s="501"/>
      <c r="CP468" s="501"/>
      <c r="CQ468" s="501"/>
      <c r="CR468" s="501"/>
      <c r="CS468" s="501"/>
      <c r="CT468" s="501"/>
      <c r="CU468" s="501"/>
      <c r="CV468" s="501"/>
      <c r="CW468" s="501"/>
      <c r="CX468" s="501"/>
      <c r="CY468" s="501"/>
      <c r="CZ468" s="501"/>
      <c r="DA468" s="501"/>
      <c r="DB468" s="501"/>
      <c r="DC468" s="501"/>
      <c r="DD468" s="501"/>
      <c r="DE468" s="501"/>
      <c r="DF468" s="501"/>
      <c r="DG468" s="501"/>
      <c r="DH468" s="501"/>
      <c r="DI468" s="501"/>
      <c r="DJ468" s="501"/>
      <c r="DK468" s="501"/>
      <c r="DL468" s="501"/>
      <c r="DM468" s="501"/>
      <c r="DN468" s="501"/>
      <c r="DO468" s="501"/>
      <c r="DP468" s="501"/>
      <c r="DQ468" s="501"/>
      <c r="DR468" s="501"/>
      <c r="DS468" s="501"/>
      <c r="DT468" s="501"/>
      <c r="DU468" s="501"/>
      <c r="DV468" s="501"/>
      <c r="DW468" s="501"/>
      <c r="DX468" s="501"/>
      <c r="DY468" s="501"/>
      <c r="DZ468" s="501"/>
      <c r="EA468" s="501"/>
      <c r="EB468" s="501"/>
      <c r="EC468" s="501"/>
      <c r="ED468" s="501"/>
      <c r="EE468" s="501"/>
      <c r="EF468" s="501"/>
      <c r="EG468" s="501"/>
      <c r="EH468" s="501"/>
      <c r="EI468" s="501"/>
      <c r="EJ468" s="501"/>
      <c r="EK468" s="501"/>
      <c r="EL468" s="501"/>
      <c r="EM468" s="501"/>
      <c r="EN468" s="501"/>
      <c r="EO468" s="501"/>
      <c r="EP468" s="501"/>
      <c r="EQ468" s="501"/>
      <c r="ER468" s="501"/>
      <c r="ES468" s="501"/>
      <c r="ET468" s="501"/>
      <c r="EU468" s="501"/>
      <c r="EV468" s="501"/>
      <c r="EW468" s="501"/>
      <c r="EX468" s="501"/>
      <c r="EY468" s="501"/>
      <c r="EZ468" s="501"/>
      <c r="FA468" s="501"/>
      <c r="FB468" s="501"/>
      <c r="FC468" s="501"/>
      <c r="FD468" s="501"/>
      <c r="FE468" s="501"/>
      <c r="FF468" s="501"/>
      <c r="FG468" s="501"/>
      <c r="FH468" s="501"/>
      <c r="FI468" s="501"/>
    </row>
    <row r="469" spans="1:165" ht="25.9" customHeight="1" x14ac:dyDescent="0.35">
      <c r="A469" s="501"/>
      <c r="B469" s="501"/>
      <c r="C469" s="279"/>
      <c r="D469" s="543"/>
      <c r="E469" s="503"/>
      <c r="F469" s="501"/>
      <c r="G469" s="501"/>
      <c r="H469" s="501"/>
      <c r="I469" s="503"/>
      <c r="J469" s="503"/>
      <c r="K469" s="503"/>
      <c r="L469" s="503"/>
      <c r="M469" s="503"/>
      <c r="N469" s="503"/>
      <c r="O469" s="501"/>
      <c r="P469" s="501"/>
      <c r="Q469" s="501"/>
      <c r="R469" s="501"/>
      <c r="S469" s="501"/>
      <c r="T469" s="504"/>
      <c r="U469" s="504"/>
      <c r="V469" s="501"/>
      <c r="W469" s="501"/>
      <c r="X469" s="501"/>
      <c r="Y469" s="501"/>
      <c r="Z469" s="501"/>
      <c r="AA469" s="501"/>
      <c r="AB469" s="501"/>
      <c r="AC469" s="501"/>
      <c r="AD469" s="501"/>
      <c r="AE469" s="501"/>
      <c r="AF469" s="501"/>
      <c r="AG469" s="501"/>
      <c r="AH469" s="501"/>
      <c r="AI469" s="501"/>
      <c r="AJ469" s="501"/>
      <c r="AK469" s="501"/>
      <c r="AL469" s="501"/>
      <c r="AM469" s="501"/>
      <c r="AN469" s="501"/>
      <c r="AO469" s="501"/>
      <c r="AP469" s="501"/>
      <c r="AQ469" s="501"/>
      <c r="AR469" s="501"/>
      <c r="AS469" s="501"/>
      <c r="AT469" s="501"/>
      <c r="AU469" s="501"/>
      <c r="AV469" s="501"/>
      <c r="AW469" s="501"/>
      <c r="AX469" s="501"/>
      <c r="AY469" s="501"/>
      <c r="AZ469" s="501"/>
      <c r="BA469" s="501"/>
      <c r="BB469" s="501"/>
      <c r="BC469" s="501"/>
      <c r="BD469" s="501"/>
      <c r="BE469" s="501"/>
      <c r="BF469" s="501"/>
      <c r="BG469" s="501"/>
      <c r="BH469" s="501"/>
      <c r="BI469" s="501"/>
      <c r="BJ469" s="501"/>
      <c r="BK469" s="501"/>
      <c r="BL469" s="501"/>
      <c r="BM469" s="501"/>
      <c r="BN469" s="501"/>
      <c r="BO469" s="501"/>
      <c r="BP469" s="501"/>
      <c r="BQ469" s="501"/>
      <c r="BR469" s="501"/>
      <c r="BS469" s="501"/>
      <c r="BT469" s="501"/>
      <c r="BU469" s="501"/>
      <c r="BV469" s="501"/>
      <c r="BW469" s="501"/>
      <c r="BX469" s="501"/>
      <c r="BY469" s="501"/>
      <c r="BZ469" s="501"/>
      <c r="CA469" s="501"/>
      <c r="CB469" s="501"/>
      <c r="CC469" s="501"/>
      <c r="CD469" s="501"/>
      <c r="CE469" s="501"/>
      <c r="CF469" s="501"/>
      <c r="CG469" s="501"/>
      <c r="CH469" s="501"/>
      <c r="CI469" s="501"/>
      <c r="CJ469" s="501"/>
      <c r="CK469" s="501"/>
      <c r="CL469" s="501"/>
      <c r="CM469" s="501"/>
      <c r="CN469" s="501"/>
      <c r="CO469" s="501"/>
      <c r="CP469" s="501"/>
      <c r="CQ469" s="501"/>
      <c r="CR469" s="501"/>
      <c r="CS469" s="501"/>
      <c r="CT469" s="501"/>
      <c r="CU469" s="501"/>
      <c r="CV469" s="501"/>
      <c r="CW469" s="501"/>
      <c r="CX469" s="501"/>
      <c r="CY469" s="501"/>
      <c r="CZ469" s="501"/>
      <c r="DA469" s="501"/>
      <c r="DB469" s="501"/>
      <c r="DC469" s="501"/>
      <c r="DD469" s="501"/>
      <c r="DE469" s="501"/>
      <c r="DF469" s="501"/>
      <c r="DG469" s="501"/>
      <c r="DH469" s="501"/>
      <c r="DI469" s="501"/>
      <c r="DJ469" s="501"/>
      <c r="DK469" s="501"/>
      <c r="DL469" s="501"/>
      <c r="DM469" s="501"/>
      <c r="DN469" s="501"/>
      <c r="DO469" s="501"/>
      <c r="DP469" s="501"/>
      <c r="DQ469" s="501"/>
      <c r="DR469" s="501"/>
      <c r="DS469" s="501"/>
      <c r="DT469" s="501"/>
      <c r="DU469" s="501"/>
      <c r="DV469" s="501"/>
      <c r="DW469" s="501"/>
      <c r="DX469" s="501"/>
      <c r="DY469" s="501"/>
      <c r="DZ469" s="501"/>
      <c r="EA469" s="501"/>
      <c r="EB469" s="501"/>
      <c r="EC469" s="501"/>
      <c r="ED469" s="501"/>
      <c r="EE469" s="501"/>
      <c r="EF469" s="501"/>
      <c r="EG469" s="501"/>
      <c r="EH469" s="501"/>
      <c r="EI469" s="501"/>
      <c r="EJ469" s="501"/>
      <c r="EK469" s="501"/>
      <c r="EL469" s="501"/>
      <c r="EM469" s="501"/>
      <c r="EN469" s="501"/>
      <c r="EO469" s="501"/>
      <c r="EP469" s="501"/>
      <c r="EQ469" s="501"/>
      <c r="ER469" s="501"/>
      <c r="ES469" s="501"/>
      <c r="ET469" s="501"/>
      <c r="EU469" s="501"/>
      <c r="EV469" s="501"/>
      <c r="EW469" s="501"/>
      <c r="EX469" s="501"/>
      <c r="EY469" s="501"/>
      <c r="EZ469" s="501"/>
      <c r="FA469" s="501"/>
      <c r="FB469" s="501"/>
      <c r="FC469" s="501"/>
      <c r="FD469" s="501"/>
      <c r="FE469" s="501"/>
      <c r="FF469" s="501"/>
      <c r="FG469" s="501"/>
      <c r="FH469" s="501"/>
      <c r="FI469" s="501"/>
    </row>
    <row r="470" spans="1:165" ht="25.9" customHeight="1" x14ac:dyDescent="0.35">
      <c r="A470" s="501"/>
      <c r="B470" s="501"/>
      <c r="C470" s="279"/>
      <c r="D470" s="543"/>
      <c r="E470" s="503"/>
      <c r="F470" s="501"/>
      <c r="G470" s="501"/>
      <c r="H470" s="501"/>
      <c r="I470" s="503"/>
      <c r="J470" s="503"/>
      <c r="K470" s="503"/>
      <c r="L470" s="503"/>
      <c r="M470" s="503"/>
      <c r="N470" s="503"/>
      <c r="O470" s="501"/>
      <c r="P470" s="501"/>
      <c r="Q470" s="501"/>
      <c r="R470" s="501"/>
      <c r="S470" s="501"/>
      <c r="T470" s="504"/>
      <c r="U470" s="504"/>
      <c r="V470" s="501"/>
      <c r="W470" s="501"/>
      <c r="X470" s="501"/>
      <c r="Y470" s="501"/>
      <c r="Z470" s="501"/>
      <c r="AA470" s="501"/>
      <c r="AB470" s="501"/>
      <c r="AC470" s="501"/>
      <c r="AD470" s="501"/>
      <c r="AE470" s="501"/>
      <c r="AF470" s="501"/>
      <c r="AG470" s="501"/>
      <c r="AH470" s="501"/>
      <c r="AI470" s="501"/>
      <c r="AJ470" s="501"/>
      <c r="AK470" s="501"/>
      <c r="AL470" s="501"/>
      <c r="AM470" s="501"/>
      <c r="AN470" s="501"/>
      <c r="AO470" s="501"/>
      <c r="AP470" s="501"/>
      <c r="AQ470" s="501"/>
      <c r="AR470" s="501"/>
      <c r="AS470" s="501"/>
      <c r="AT470" s="501"/>
      <c r="AU470" s="501"/>
      <c r="AV470" s="501"/>
      <c r="AW470" s="501"/>
      <c r="AX470" s="501"/>
      <c r="AY470" s="501"/>
      <c r="AZ470" s="501"/>
      <c r="BA470" s="501"/>
      <c r="BB470" s="501"/>
      <c r="BC470" s="501"/>
      <c r="BD470" s="501"/>
      <c r="BE470" s="501"/>
      <c r="BF470" s="501"/>
      <c r="BG470" s="501"/>
      <c r="BH470" s="501"/>
      <c r="BI470" s="501"/>
      <c r="BJ470" s="501"/>
      <c r="BK470" s="501"/>
      <c r="BL470" s="501"/>
      <c r="BM470" s="501"/>
      <c r="BN470" s="501"/>
      <c r="BO470" s="501"/>
      <c r="BP470" s="501"/>
      <c r="BQ470" s="501"/>
      <c r="BR470" s="501"/>
      <c r="BS470" s="501"/>
      <c r="BT470" s="501"/>
      <c r="BU470" s="501"/>
      <c r="BV470" s="501"/>
      <c r="BW470" s="501"/>
      <c r="BX470" s="501"/>
      <c r="BY470" s="501"/>
      <c r="BZ470" s="501"/>
      <c r="CA470" s="501"/>
      <c r="CB470" s="501"/>
      <c r="CC470" s="501"/>
      <c r="CD470" s="501"/>
      <c r="CE470" s="501"/>
      <c r="CF470" s="501"/>
      <c r="CG470" s="501"/>
      <c r="CH470" s="501"/>
      <c r="CI470" s="501"/>
      <c r="CJ470" s="501"/>
      <c r="CK470" s="501"/>
      <c r="CL470" s="501"/>
      <c r="CM470" s="501"/>
      <c r="CN470" s="501"/>
      <c r="CO470" s="501"/>
      <c r="CP470" s="501"/>
      <c r="CQ470" s="501"/>
      <c r="CR470" s="501"/>
      <c r="CS470" s="501"/>
      <c r="CT470" s="501"/>
      <c r="CU470" s="501"/>
      <c r="CV470" s="501"/>
      <c r="CW470" s="501"/>
      <c r="CX470" s="501"/>
      <c r="CY470" s="501"/>
      <c r="CZ470" s="501"/>
      <c r="DA470" s="501"/>
      <c r="DB470" s="501"/>
      <c r="DC470" s="501"/>
      <c r="DD470" s="501"/>
      <c r="DE470" s="501"/>
      <c r="DF470" s="501"/>
      <c r="DG470" s="501"/>
      <c r="DH470" s="501"/>
      <c r="DI470" s="501"/>
      <c r="DJ470" s="501"/>
      <c r="DK470" s="501"/>
      <c r="DL470" s="501"/>
      <c r="DM470" s="501"/>
      <c r="DN470" s="501"/>
      <c r="DO470" s="501"/>
      <c r="DP470" s="501"/>
      <c r="DQ470" s="501"/>
      <c r="DR470" s="501"/>
      <c r="DS470" s="501"/>
      <c r="DT470" s="501"/>
      <c r="DU470" s="501"/>
      <c r="DV470" s="501"/>
      <c r="DW470" s="501"/>
      <c r="DX470" s="501"/>
      <c r="DY470" s="501"/>
      <c r="DZ470" s="501"/>
      <c r="EA470" s="501"/>
      <c r="EB470" s="501"/>
      <c r="EC470" s="501"/>
      <c r="ED470" s="501"/>
      <c r="EE470" s="501"/>
      <c r="EF470" s="501"/>
      <c r="EG470" s="501"/>
      <c r="EH470" s="501"/>
      <c r="EI470" s="501"/>
      <c r="EJ470" s="501"/>
      <c r="EK470" s="501"/>
      <c r="EL470" s="501"/>
      <c r="EM470" s="501"/>
      <c r="EN470" s="501"/>
      <c r="EO470" s="501"/>
      <c r="EP470" s="501"/>
      <c r="EQ470" s="501"/>
      <c r="ER470" s="501"/>
      <c r="ES470" s="501"/>
      <c r="ET470" s="501"/>
      <c r="EU470" s="501"/>
      <c r="EV470" s="501"/>
      <c r="EW470" s="501"/>
      <c r="EX470" s="501"/>
      <c r="EY470" s="501"/>
      <c r="EZ470" s="501"/>
      <c r="FA470" s="501"/>
      <c r="FB470" s="501"/>
      <c r="FC470" s="501"/>
      <c r="FD470" s="501"/>
      <c r="FE470" s="501"/>
      <c r="FF470" s="501"/>
      <c r="FG470" s="501"/>
      <c r="FH470" s="501"/>
      <c r="FI470" s="501"/>
    </row>
    <row r="471" spans="1:165" ht="25.9" customHeight="1" x14ac:dyDescent="0.35">
      <c r="A471" s="501"/>
      <c r="B471" s="501"/>
      <c r="C471" s="279"/>
      <c r="D471" s="543"/>
      <c r="E471" s="503"/>
      <c r="F471" s="501"/>
      <c r="G471" s="501"/>
      <c r="H471" s="501"/>
      <c r="I471" s="503"/>
      <c r="J471" s="503"/>
      <c r="K471" s="503"/>
      <c r="L471" s="503"/>
      <c r="M471" s="503"/>
      <c r="N471" s="503"/>
      <c r="O471" s="501"/>
      <c r="P471" s="501"/>
      <c r="Q471" s="501"/>
      <c r="R471" s="501"/>
      <c r="S471" s="501"/>
      <c r="T471" s="504"/>
      <c r="U471" s="504"/>
      <c r="V471" s="501"/>
      <c r="W471" s="501"/>
      <c r="X471" s="501"/>
      <c r="Y471" s="501"/>
      <c r="Z471" s="501"/>
      <c r="AA471" s="501"/>
      <c r="AB471" s="501"/>
      <c r="AC471" s="501"/>
      <c r="AD471" s="501"/>
      <c r="AE471" s="501"/>
      <c r="AF471" s="501"/>
      <c r="AG471" s="501"/>
      <c r="AH471" s="501"/>
      <c r="AI471" s="501"/>
      <c r="AJ471" s="501"/>
      <c r="AK471" s="501"/>
      <c r="AL471" s="501"/>
      <c r="AM471" s="501"/>
      <c r="AN471" s="501"/>
      <c r="AO471" s="501"/>
      <c r="AP471" s="501"/>
      <c r="AQ471" s="501"/>
      <c r="AR471" s="501"/>
      <c r="AS471" s="501"/>
      <c r="AT471" s="501"/>
      <c r="AU471" s="501"/>
      <c r="AV471" s="501"/>
      <c r="AW471" s="501"/>
      <c r="AX471" s="501"/>
      <c r="AY471" s="501"/>
      <c r="AZ471" s="501"/>
      <c r="BA471" s="501"/>
      <c r="BB471" s="501"/>
      <c r="BC471" s="501"/>
      <c r="BD471" s="501"/>
      <c r="BE471" s="501"/>
      <c r="BF471" s="501"/>
      <c r="BG471" s="501"/>
      <c r="BH471" s="501"/>
      <c r="BI471" s="501"/>
      <c r="BJ471" s="501"/>
      <c r="BK471" s="501"/>
      <c r="BL471" s="501"/>
      <c r="BM471" s="501"/>
      <c r="BN471" s="501"/>
      <c r="BO471" s="501"/>
      <c r="BP471" s="501"/>
      <c r="BQ471" s="501"/>
      <c r="BR471" s="501"/>
      <c r="BS471" s="501"/>
      <c r="BT471" s="501"/>
      <c r="BU471" s="501"/>
      <c r="BV471" s="501"/>
      <c r="BW471" s="501"/>
      <c r="BX471" s="501"/>
      <c r="BY471" s="501"/>
      <c r="BZ471" s="501"/>
      <c r="CA471" s="501"/>
      <c r="CB471" s="501"/>
      <c r="CC471" s="501"/>
      <c r="CD471" s="501"/>
      <c r="CE471" s="501"/>
      <c r="CF471" s="501"/>
      <c r="CG471" s="501"/>
      <c r="CH471" s="501"/>
      <c r="CI471" s="501"/>
      <c r="CJ471" s="501"/>
      <c r="CK471" s="501"/>
      <c r="CL471" s="501"/>
      <c r="CM471" s="501"/>
      <c r="CN471" s="501"/>
      <c r="CO471" s="501"/>
      <c r="CP471" s="501"/>
      <c r="CQ471" s="501"/>
      <c r="CR471" s="501"/>
      <c r="CS471" s="501"/>
      <c r="CT471" s="501"/>
      <c r="CU471" s="501"/>
      <c r="CV471" s="501"/>
      <c r="CW471" s="501"/>
      <c r="CX471" s="501"/>
      <c r="CY471" s="501"/>
      <c r="CZ471" s="501"/>
      <c r="DA471" s="501"/>
      <c r="DB471" s="501"/>
      <c r="DC471" s="501"/>
      <c r="DD471" s="501"/>
      <c r="DE471" s="501"/>
      <c r="DF471" s="501"/>
      <c r="DG471" s="501"/>
      <c r="DH471" s="501"/>
      <c r="DI471" s="501"/>
      <c r="DJ471" s="501"/>
      <c r="DK471" s="501"/>
      <c r="DL471" s="501"/>
      <c r="DM471" s="501"/>
      <c r="DN471" s="501"/>
      <c r="DO471" s="501"/>
      <c r="DP471" s="501"/>
      <c r="DQ471" s="501"/>
      <c r="DR471" s="501"/>
      <c r="DS471" s="501"/>
      <c r="DT471" s="501"/>
      <c r="DU471" s="501"/>
      <c r="DV471" s="501"/>
      <c r="DW471" s="501"/>
      <c r="DX471" s="501"/>
      <c r="DY471" s="501"/>
      <c r="DZ471" s="501"/>
      <c r="EA471" s="501"/>
      <c r="EB471" s="501"/>
      <c r="EC471" s="501"/>
      <c r="ED471" s="501"/>
      <c r="EE471" s="501"/>
      <c r="EF471" s="501"/>
      <c r="EG471" s="501"/>
      <c r="EH471" s="501"/>
      <c r="EI471" s="501"/>
      <c r="EJ471" s="501"/>
      <c r="EK471" s="501"/>
      <c r="EL471" s="501"/>
      <c r="EM471" s="501"/>
      <c r="EN471" s="501"/>
      <c r="EO471" s="501"/>
      <c r="EP471" s="501"/>
      <c r="EQ471" s="501"/>
      <c r="ER471" s="501"/>
      <c r="ES471" s="501"/>
      <c r="ET471" s="501"/>
      <c r="EU471" s="501"/>
      <c r="EV471" s="501"/>
      <c r="EW471" s="501"/>
      <c r="EX471" s="501"/>
      <c r="EY471" s="501"/>
      <c r="EZ471" s="501"/>
      <c r="FA471" s="501"/>
      <c r="FB471" s="501"/>
      <c r="FC471" s="501"/>
      <c r="FD471" s="501"/>
      <c r="FE471" s="501"/>
      <c r="FF471" s="501"/>
      <c r="FG471" s="501"/>
      <c r="FH471" s="501"/>
      <c r="FI471" s="501"/>
    </row>
    <row r="472" spans="1:165" ht="25.9" customHeight="1" x14ac:dyDescent="0.35">
      <c r="A472" s="501"/>
      <c r="B472" s="501"/>
      <c r="C472" s="279"/>
      <c r="D472" s="543"/>
      <c r="E472" s="503"/>
      <c r="F472" s="501"/>
      <c r="G472" s="501"/>
      <c r="H472" s="501"/>
      <c r="I472" s="503"/>
      <c r="J472" s="503"/>
      <c r="K472" s="503"/>
      <c r="L472" s="503"/>
      <c r="M472" s="503"/>
      <c r="N472" s="503"/>
      <c r="O472" s="501"/>
      <c r="P472" s="501"/>
      <c r="Q472" s="501"/>
      <c r="R472" s="501"/>
      <c r="S472" s="501"/>
      <c r="T472" s="504"/>
      <c r="U472" s="504"/>
      <c r="V472" s="501"/>
      <c r="W472" s="501"/>
      <c r="X472" s="501"/>
      <c r="Y472" s="501"/>
      <c r="Z472" s="501"/>
      <c r="AA472" s="501"/>
      <c r="AB472" s="501"/>
      <c r="AC472" s="501"/>
      <c r="AD472" s="501"/>
      <c r="AE472" s="501"/>
      <c r="AF472" s="501"/>
      <c r="AG472" s="501"/>
      <c r="AH472" s="501"/>
      <c r="AI472" s="501"/>
      <c r="AJ472" s="501"/>
      <c r="AK472" s="501"/>
      <c r="AL472" s="501"/>
      <c r="AM472" s="501"/>
      <c r="AN472" s="501"/>
      <c r="AO472" s="501"/>
      <c r="AP472" s="501"/>
      <c r="AQ472" s="501"/>
      <c r="AR472" s="501"/>
      <c r="AS472" s="501"/>
      <c r="AT472" s="501"/>
      <c r="AU472" s="501"/>
      <c r="AV472" s="501"/>
      <c r="AW472" s="501"/>
      <c r="AX472" s="501"/>
      <c r="AY472" s="501"/>
      <c r="AZ472" s="501"/>
      <c r="BA472" s="501"/>
      <c r="BB472" s="501"/>
      <c r="BC472" s="501"/>
      <c r="BD472" s="501"/>
      <c r="BE472" s="501"/>
      <c r="BF472" s="501"/>
      <c r="BG472" s="501"/>
      <c r="BH472" s="501"/>
      <c r="BI472" s="501"/>
      <c r="BJ472" s="501"/>
      <c r="BK472" s="501"/>
      <c r="BL472" s="501"/>
      <c r="BM472" s="501"/>
      <c r="BN472" s="501"/>
      <c r="BO472" s="501"/>
      <c r="BP472" s="501"/>
      <c r="BQ472" s="501"/>
      <c r="BR472" s="501"/>
      <c r="BS472" s="501"/>
      <c r="BT472" s="501"/>
      <c r="BU472" s="501"/>
      <c r="BV472" s="501"/>
      <c r="BW472" s="501"/>
      <c r="BX472" s="501"/>
      <c r="BY472" s="501"/>
      <c r="BZ472" s="501"/>
      <c r="CA472" s="501"/>
      <c r="CB472" s="501"/>
      <c r="CC472" s="501"/>
      <c r="CD472" s="501"/>
      <c r="CE472" s="501"/>
      <c r="CF472" s="501"/>
      <c r="CG472" s="501"/>
      <c r="CH472" s="501"/>
      <c r="CI472" s="501"/>
      <c r="CJ472" s="501"/>
      <c r="CK472" s="501"/>
      <c r="CL472" s="501"/>
      <c r="CM472" s="501"/>
      <c r="CN472" s="501"/>
      <c r="CO472" s="501"/>
      <c r="CP472" s="501"/>
      <c r="CQ472" s="501"/>
      <c r="CR472" s="501"/>
      <c r="CS472" s="501"/>
      <c r="CT472" s="501"/>
      <c r="CU472" s="501"/>
      <c r="CV472" s="501"/>
      <c r="CW472" s="501"/>
      <c r="CX472" s="501"/>
      <c r="CY472" s="501"/>
      <c r="CZ472" s="501"/>
      <c r="DA472" s="501"/>
      <c r="DB472" s="501"/>
      <c r="DC472" s="501"/>
      <c r="DD472" s="501"/>
      <c r="DE472" s="501"/>
      <c r="DF472" s="501"/>
      <c r="DG472" s="501"/>
      <c r="DH472" s="501"/>
      <c r="DI472" s="501"/>
      <c r="DJ472" s="501"/>
      <c r="DK472" s="501"/>
      <c r="DL472" s="501"/>
      <c r="DM472" s="501"/>
      <c r="DN472" s="501"/>
      <c r="DO472" s="501"/>
      <c r="DP472" s="501"/>
      <c r="DQ472" s="501"/>
      <c r="DR472" s="501"/>
      <c r="DS472" s="501"/>
      <c r="DT472" s="501"/>
      <c r="DU472" s="501"/>
      <c r="DV472" s="501"/>
      <c r="DW472" s="501"/>
      <c r="DX472" s="501"/>
      <c r="DY472" s="501"/>
      <c r="DZ472" s="501"/>
      <c r="EA472" s="501"/>
      <c r="EB472" s="501"/>
      <c r="EC472" s="501"/>
      <c r="ED472" s="501"/>
      <c r="EE472" s="501"/>
      <c r="EF472" s="501"/>
      <c r="EG472" s="501"/>
      <c r="EH472" s="501"/>
      <c r="EI472" s="501"/>
      <c r="EJ472" s="501"/>
      <c r="EK472" s="501"/>
      <c r="EL472" s="501"/>
      <c r="EM472" s="501"/>
      <c r="EN472" s="501"/>
      <c r="EO472" s="501"/>
      <c r="EP472" s="501"/>
      <c r="EQ472" s="501"/>
      <c r="ER472" s="501"/>
      <c r="ES472" s="501"/>
      <c r="ET472" s="501"/>
      <c r="EU472" s="501"/>
      <c r="EV472" s="501"/>
      <c r="EW472" s="501"/>
      <c r="EX472" s="501"/>
      <c r="EY472" s="501"/>
      <c r="EZ472" s="501"/>
      <c r="FA472" s="501"/>
      <c r="FB472" s="501"/>
      <c r="FC472" s="501"/>
      <c r="FD472" s="501"/>
      <c r="FE472" s="501"/>
      <c r="FF472" s="501"/>
      <c r="FG472" s="501"/>
      <c r="FH472" s="501"/>
      <c r="FI472" s="501"/>
    </row>
    <row r="473" spans="1:165" ht="25.9" customHeight="1" x14ac:dyDescent="0.35">
      <c r="A473" s="501"/>
      <c r="B473" s="501"/>
      <c r="C473" s="279"/>
      <c r="D473" s="543"/>
      <c r="E473" s="503"/>
      <c r="F473" s="501"/>
      <c r="G473" s="501"/>
      <c r="H473" s="501"/>
      <c r="I473" s="503"/>
      <c r="J473" s="503"/>
      <c r="K473" s="503"/>
      <c r="L473" s="503"/>
      <c r="M473" s="503"/>
      <c r="N473" s="503"/>
      <c r="O473" s="501"/>
      <c r="P473" s="501"/>
      <c r="Q473" s="501"/>
      <c r="R473" s="501"/>
      <c r="S473" s="501"/>
      <c r="T473" s="504"/>
      <c r="U473" s="504"/>
      <c r="V473" s="501"/>
      <c r="W473" s="501"/>
      <c r="X473" s="501"/>
      <c r="Y473" s="501"/>
      <c r="Z473" s="501"/>
      <c r="AA473" s="501"/>
      <c r="AB473" s="501"/>
      <c r="AC473" s="501"/>
      <c r="AD473" s="501"/>
      <c r="AE473" s="501"/>
      <c r="AF473" s="501"/>
      <c r="AG473" s="501"/>
      <c r="AH473" s="501"/>
      <c r="AI473" s="501"/>
      <c r="AJ473" s="501"/>
      <c r="AK473" s="501"/>
      <c r="AL473" s="501"/>
      <c r="AM473" s="501"/>
      <c r="AN473" s="501"/>
      <c r="AO473" s="501"/>
      <c r="AP473" s="501"/>
      <c r="AQ473" s="501"/>
      <c r="AR473" s="501"/>
      <c r="AS473" s="501"/>
      <c r="AT473" s="501"/>
      <c r="AU473" s="501"/>
      <c r="AV473" s="501"/>
      <c r="AW473" s="501"/>
      <c r="AX473" s="501"/>
      <c r="AY473" s="501"/>
      <c r="AZ473" s="501"/>
      <c r="BA473" s="501"/>
      <c r="BB473" s="501"/>
      <c r="BC473" s="501"/>
      <c r="BD473" s="501"/>
      <c r="BE473" s="501"/>
      <c r="BF473" s="501"/>
      <c r="BG473" s="501"/>
      <c r="BH473" s="501"/>
      <c r="BI473" s="501"/>
      <c r="BJ473" s="501"/>
      <c r="BK473" s="501"/>
      <c r="BL473" s="501"/>
      <c r="BM473" s="501"/>
      <c r="BN473" s="501"/>
      <c r="BO473" s="501"/>
      <c r="BP473" s="501"/>
      <c r="BQ473" s="501"/>
      <c r="BR473" s="501"/>
      <c r="BS473" s="501"/>
      <c r="BT473" s="501"/>
      <c r="BU473" s="501"/>
      <c r="BV473" s="501"/>
      <c r="BW473" s="501"/>
      <c r="BX473" s="501"/>
      <c r="BY473" s="501"/>
      <c r="BZ473" s="501"/>
      <c r="CA473" s="501"/>
      <c r="CB473" s="501"/>
      <c r="CC473" s="501"/>
      <c r="CD473" s="501"/>
      <c r="CE473" s="501"/>
      <c r="CF473" s="501"/>
      <c r="CG473" s="501"/>
      <c r="CH473" s="501"/>
      <c r="CI473" s="501"/>
      <c r="CJ473" s="501"/>
      <c r="CK473" s="501"/>
      <c r="CL473" s="501"/>
      <c r="CM473" s="501"/>
      <c r="CN473" s="501"/>
      <c r="CO473" s="501"/>
      <c r="CP473" s="501"/>
      <c r="CQ473" s="501"/>
      <c r="CR473" s="501"/>
      <c r="CS473" s="501"/>
      <c r="CT473" s="501"/>
      <c r="CU473" s="501"/>
      <c r="CV473" s="501"/>
      <c r="CW473" s="501"/>
      <c r="CX473" s="501"/>
      <c r="CY473" s="501"/>
      <c r="CZ473" s="501"/>
      <c r="DA473" s="501"/>
      <c r="DB473" s="501"/>
      <c r="DC473" s="501"/>
      <c r="DD473" s="501"/>
      <c r="DE473" s="501"/>
      <c r="DF473" s="501"/>
      <c r="DG473" s="501"/>
      <c r="DH473" s="501"/>
      <c r="DI473" s="501"/>
      <c r="DJ473" s="501"/>
      <c r="DK473" s="501"/>
      <c r="DL473" s="501"/>
      <c r="DM473" s="501"/>
      <c r="DN473" s="501"/>
      <c r="DO473" s="501"/>
      <c r="DP473" s="501"/>
      <c r="DQ473" s="501"/>
      <c r="DR473" s="501"/>
      <c r="DS473" s="501"/>
      <c r="DT473" s="501"/>
      <c r="DU473" s="501"/>
      <c r="DV473" s="501"/>
      <c r="DW473" s="501"/>
      <c r="DX473" s="501"/>
      <c r="DY473" s="501"/>
      <c r="DZ473" s="501"/>
      <c r="EA473" s="501"/>
      <c r="EB473" s="501"/>
      <c r="EC473" s="501"/>
      <c r="ED473" s="501"/>
      <c r="EE473" s="501"/>
      <c r="EF473" s="501"/>
      <c r="EG473" s="501"/>
      <c r="EH473" s="501"/>
      <c r="EI473" s="501"/>
      <c r="EJ473" s="501"/>
      <c r="EK473" s="501"/>
      <c r="EL473" s="501"/>
      <c r="EM473" s="501"/>
      <c r="EN473" s="501"/>
      <c r="EO473" s="501"/>
      <c r="EP473" s="501"/>
      <c r="EQ473" s="501"/>
      <c r="ER473" s="501"/>
      <c r="ES473" s="501"/>
      <c r="ET473" s="501"/>
      <c r="EU473" s="501"/>
      <c r="EV473" s="501"/>
      <c r="EW473" s="501"/>
      <c r="EX473" s="501"/>
      <c r="EY473" s="501"/>
      <c r="EZ473" s="501"/>
      <c r="FA473" s="501"/>
      <c r="FB473" s="501"/>
      <c r="FC473" s="501"/>
      <c r="FD473" s="501"/>
      <c r="FE473" s="501"/>
      <c r="FF473" s="501"/>
      <c r="FG473" s="501"/>
      <c r="FH473" s="501"/>
      <c r="FI473" s="501"/>
    </row>
    <row r="474" spans="1:165" ht="25.9" customHeight="1" x14ac:dyDescent="0.35">
      <c r="A474" s="501"/>
      <c r="B474" s="501"/>
      <c r="C474" s="279"/>
      <c r="D474" s="543"/>
      <c r="E474" s="503"/>
      <c r="F474" s="501"/>
      <c r="G474" s="501"/>
      <c r="H474" s="501"/>
      <c r="I474" s="503"/>
      <c r="J474" s="503"/>
      <c r="K474" s="503"/>
      <c r="L474" s="503"/>
      <c r="M474" s="503"/>
      <c r="N474" s="503"/>
      <c r="O474" s="501"/>
      <c r="P474" s="501"/>
      <c r="Q474" s="501"/>
      <c r="R474" s="501"/>
      <c r="S474" s="501"/>
      <c r="T474" s="504"/>
      <c r="U474" s="504"/>
      <c r="V474" s="501"/>
      <c r="W474" s="501"/>
      <c r="X474" s="501"/>
      <c r="Y474" s="501"/>
      <c r="Z474" s="501"/>
      <c r="AA474" s="501"/>
      <c r="AB474" s="501"/>
      <c r="AC474" s="501"/>
      <c r="AD474" s="501"/>
      <c r="AE474" s="501"/>
      <c r="AF474" s="501"/>
      <c r="AG474" s="501"/>
      <c r="AH474" s="501"/>
      <c r="AI474" s="501"/>
      <c r="AJ474" s="501"/>
      <c r="AK474" s="501"/>
      <c r="AL474" s="501"/>
      <c r="AM474" s="501"/>
      <c r="AN474" s="501"/>
      <c r="AO474" s="501"/>
      <c r="AP474" s="501"/>
      <c r="AQ474" s="501"/>
      <c r="AR474" s="501"/>
      <c r="AS474" s="501"/>
      <c r="AT474" s="501"/>
      <c r="AU474" s="501"/>
      <c r="AV474" s="501"/>
      <c r="AW474" s="501"/>
      <c r="AX474" s="501"/>
      <c r="AY474" s="501"/>
      <c r="AZ474" s="501"/>
      <c r="BA474" s="501"/>
      <c r="BB474" s="501"/>
      <c r="BC474" s="501"/>
      <c r="BD474" s="501"/>
      <c r="BE474" s="501"/>
      <c r="BF474" s="501"/>
      <c r="BG474" s="501"/>
      <c r="BH474" s="501"/>
      <c r="BI474" s="501"/>
      <c r="BJ474" s="501"/>
      <c r="BK474" s="501"/>
      <c r="BL474" s="501"/>
      <c r="BM474" s="501"/>
      <c r="BN474" s="501"/>
      <c r="BO474" s="501"/>
      <c r="BP474" s="501"/>
      <c r="BQ474" s="501"/>
      <c r="BR474" s="501"/>
      <c r="BS474" s="501"/>
      <c r="BT474" s="501"/>
      <c r="BU474" s="501"/>
      <c r="BV474" s="501"/>
      <c r="BW474" s="501"/>
      <c r="BX474" s="501"/>
      <c r="BY474" s="501"/>
      <c r="BZ474" s="501"/>
      <c r="CA474" s="501"/>
      <c r="CB474" s="501"/>
      <c r="CC474" s="501"/>
      <c r="CD474" s="501"/>
      <c r="CE474" s="501"/>
      <c r="CF474" s="501"/>
      <c r="CG474" s="501"/>
      <c r="CH474" s="501"/>
      <c r="CI474" s="501"/>
      <c r="CJ474" s="501"/>
      <c r="CK474" s="501"/>
      <c r="CL474" s="501"/>
      <c r="CM474" s="501"/>
      <c r="CN474" s="501"/>
      <c r="CO474" s="501"/>
      <c r="CP474" s="501"/>
      <c r="CQ474" s="501"/>
      <c r="CR474" s="501"/>
      <c r="CS474" s="501"/>
      <c r="CT474" s="501"/>
      <c r="CU474" s="501"/>
      <c r="CV474" s="501"/>
      <c r="CW474" s="501"/>
      <c r="CX474" s="501"/>
      <c r="CY474" s="501"/>
      <c r="CZ474" s="501"/>
      <c r="DA474" s="501"/>
      <c r="DB474" s="501"/>
      <c r="DC474" s="501"/>
      <c r="DD474" s="501"/>
      <c r="DE474" s="501"/>
      <c r="DF474" s="501"/>
      <c r="DG474" s="501"/>
      <c r="DH474" s="501"/>
      <c r="DI474" s="501"/>
      <c r="DJ474" s="501"/>
      <c r="DK474" s="501"/>
      <c r="DL474" s="501"/>
      <c r="DM474" s="501"/>
      <c r="DN474" s="501"/>
      <c r="DO474" s="501"/>
      <c r="DP474" s="501"/>
      <c r="DQ474" s="501"/>
      <c r="DR474" s="501"/>
      <c r="DS474" s="501"/>
      <c r="DT474" s="501"/>
      <c r="DU474" s="501"/>
      <c r="DV474" s="501"/>
      <c r="DW474" s="501"/>
      <c r="DX474" s="501"/>
      <c r="DY474" s="501"/>
      <c r="DZ474" s="501"/>
      <c r="EA474" s="501"/>
      <c r="EB474" s="501"/>
      <c r="EC474" s="501"/>
      <c r="ED474" s="501"/>
      <c r="EE474" s="501"/>
      <c r="EF474" s="501"/>
      <c r="EG474" s="501"/>
      <c r="EH474" s="501"/>
      <c r="EI474" s="501"/>
      <c r="EJ474" s="501"/>
      <c r="EK474" s="501"/>
      <c r="EL474" s="501"/>
      <c r="EM474" s="501"/>
      <c r="EN474" s="501"/>
      <c r="EO474" s="501"/>
      <c r="EP474" s="501"/>
      <c r="EQ474" s="501"/>
      <c r="ER474" s="501"/>
      <c r="ES474" s="501"/>
      <c r="ET474" s="501"/>
      <c r="EU474" s="501"/>
      <c r="EV474" s="501"/>
      <c r="EW474" s="501"/>
      <c r="EX474" s="501"/>
      <c r="EY474" s="501"/>
      <c r="EZ474" s="501"/>
      <c r="FA474" s="501"/>
      <c r="FB474" s="501"/>
      <c r="FC474" s="501"/>
      <c r="FD474" s="501"/>
      <c r="FE474" s="501"/>
      <c r="FF474" s="501"/>
      <c r="FG474" s="501"/>
      <c r="FH474" s="501"/>
      <c r="FI474" s="501"/>
    </row>
    <row r="475" spans="1:165" ht="25.9" customHeight="1" x14ac:dyDescent="0.35">
      <c r="A475" s="501"/>
      <c r="B475" s="501"/>
      <c r="C475" s="279"/>
      <c r="D475" s="543"/>
      <c r="E475" s="503"/>
      <c r="F475" s="501"/>
      <c r="G475" s="501"/>
      <c r="H475" s="501"/>
      <c r="I475" s="503"/>
      <c r="J475" s="503"/>
      <c r="K475" s="503"/>
      <c r="L475" s="503"/>
      <c r="M475" s="503"/>
      <c r="N475" s="503"/>
      <c r="O475" s="501"/>
      <c r="P475" s="501"/>
      <c r="Q475" s="501"/>
      <c r="R475" s="501"/>
      <c r="S475" s="501"/>
      <c r="T475" s="504"/>
      <c r="U475" s="504"/>
      <c r="V475" s="501"/>
      <c r="W475" s="501"/>
      <c r="X475" s="501"/>
      <c r="Y475" s="501"/>
      <c r="Z475" s="501"/>
      <c r="AA475" s="501"/>
      <c r="AB475" s="501"/>
      <c r="AC475" s="501"/>
      <c r="AD475" s="501"/>
      <c r="AE475" s="501"/>
      <c r="AF475" s="501"/>
      <c r="AG475" s="501"/>
      <c r="AH475" s="501"/>
      <c r="AI475" s="501"/>
      <c r="AJ475" s="501"/>
      <c r="AK475" s="501"/>
      <c r="AL475" s="501"/>
      <c r="AM475" s="501"/>
      <c r="AN475" s="501"/>
      <c r="AO475" s="501"/>
      <c r="AP475" s="501"/>
      <c r="AQ475" s="501"/>
      <c r="AR475" s="501"/>
      <c r="AS475" s="501"/>
      <c r="AT475" s="501"/>
      <c r="AU475" s="501"/>
      <c r="AV475" s="501"/>
      <c r="AW475" s="501"/>
      <c r="AX475" s="501"/>
      <c r="AY475" s="501"/>
      <c r="AZ475" s="501"/>
      <c r="BA475" s="501"/>
      <c r="BB475" s="501"/>
      <c r="BC475" s="501"/>
      <c r="BD475" s="501"/>
      <c r="BE475" s="501"/>
      <c r="BF475" s="501"/>
      <c r="BG475" s="501"/>
      <c r="BH475" s="501"/>
      <c r="BI475" s="501"/>
      <c r="BJ475" s="501"/>
      <c r="BK475" s="501"/>
      <c r="BL475" s="501"/>
      <c r="BM475" s="501"/>
      <c r="BN475" s="501"/>
      <c r="BO475" s="501"/>
      <c r="BP475" s="501"/>
      <c r="BQ475" s="501"/>
      <c r="BR475" s="501"/>
      <c r="BS475" s="501"/>
      <c r="BT475" s="501"/>
      <c r="BU475" s="501"/>
      <c r="BV475" s="501"/>
      <c r="BW475" s="501"/>
      <c r="BX475" s="501"/>
      <c r="BY475" s="501"/>
      <c r="BZ475" s="501"/>
      <c r="CA475" s="501"/>
      <c r="CB475" s="501"/>
      <c r="CC475" s="501"/>
      <c r="CD475" s="501"/>
      <c r="CE475" s="501"/>
      <c r="CF475" s="501"/>
      <c r="CG475" s="501"/>
      <c r="CH475" s="501"/>
      <c r="CI475" s="501"/>
      <c r="CJ475" s="501"/>
      <c r="CK475" s="501"/>
      <c r="CL475" s="501"/>
      <c r="CM475" s="501"/>
      <c r="CN475" s="501"/>
      <c r="CO475" s="501"/>
      <c r="CP475" s="501"/>
      <c r="CQ475" s="501"/>
      <c r="CR475" s="501"/>
      <c r="CS475" s="501"/>
      <c r="CT475" s="501"/>
      <c r="CU475" s="501"/>
      <c r="CV475" s="501"/>
      <c r="CW475" s="501"/>
      <c r="CX475" s="501"/>
      <c r="CY475" s="501"/>
      <c r="CZ475" s="501"/>
      <c r="DA475" s="501"/>
      <c r="DB475" s="501"/>
      <c r="DC475" s="501"/>
      <c r="DD475" s="501"/>
      <c r="DE475" s="501"/>
      <c r="DF475" s="501"/>
      <c r="DG475" s="501"/>
      <c r="DH475" s="501"/>
      <c r="DI475" s="501"/>
      <c r="DJ475" s="501"/>
      <c r="DK475" s="501"/>
      <c r="DL475" s="501"/>
      <c r="DM475" s="501"/>
      <c r="DN475" s="501"/>
      <c r="DO475" s="501"/>
      <c r="DP475" s="501"/>
      <c r="DQ475" s="501"/>
      <c r="DR475" s="501"/>
      <c r="DS475" s="501"/>
      <c r="DT475" s="501"/>
      <c r="DU475" s="501"/>
      <c r="DV475" s="501"/>
      <c r="DW475" s="501"/>
      <c r="DX475" s="501"/>
      <c r="DY475" s="501"/>
      <c r="DZ475" s="501"/>
      <c r="EA475" s="501"/>
      <c r="EB475" s="501"/>
      <c r="EC475" s="501"/>
      <c r="ED475" s="501"/>
      <c r="EE475" s="501"/>
      <c r="EF475" s="501"/>
      <c r="EG475" s="501"/>
      <c r="EH475" s="501"/>
      <c r="EI475" s="501"/>
      <c r="EJ475" s="501"/>
      <c r="EK475" s="501"/>
      <c r="EL475" s="501"/>
      <c r="EM475" s="501"/>
      <c r="EN475" s="501"/>
      <c r="EO475" s="501"/>
      <c r="EP475" s="501"/>
      <c r="EQ475" s="501"/>
      <c r="ER475" s="501"/>
      <c r="ES475" s="501"/>
      <c r="ET475" s="501"/>
      <c r="EU475" s="501"/>
      <c r="EV475" s="501"/>
      <c r="EW475" s="501"/>
      <c r="EX475" s="501"/>
      <c r="EY475" s="501"/>
      <c r="EZ475" s="501"/>
      <c r="FA475" s="501"/>
      <c r="FB475" s="501"/>
      <c r="FC475" s="501"/>
      <c r="FD475" s="501"/>
      <c r="FE475" s="501"/>
      <c r="FF475" s="501"/>
      <c r="FG475" s="501"/>
      <c r="FH475" s="501"/>
      <c r="FI475" s="501"/>
    </row>
    <row r="476" spans="1:165" ht="25.9" customHeight="1" x14ac:dyDescent="0.35">
      <c r="A476" s="501"/>
      <c r="B476" s="501"/>
      <c r="C476" s="279"/>
      <c r="D476" s="543"/>
      <c r="E476" s="503"/>
      <c r="F476" s="501"/>
      <c r="G476" s="501"/>
      <c r="H476" s="501"/>
      <c r="I476" s="503"/>
      <c r="J476" s="503"/>
      <c r="K476" s="503"/>
      <c r="L476" s="503"/>
      <c r="M476" s="503"/>
      <c r="N476" s="503"/>
      <c r="O476" s="501"/>
      <c r="P476" s="501"/>
      <c r="Q476" s="501"/>
      <c r="R476" s="501"/>
      <c r="S476" s="501"/>
      <c r="T476" s="504"/>
      <c r="U476" s="504"/>
      <c r="V476" s="501"/>
      <c r="W476" s="501"/>
      <c r="X476" s="501"/>
      <c r="Y476" s="501"/>
      <c r="Z476" s="501"/>
      <c r="AA476" s="501"/>
      <c r="AB476" s="501"/>
      <c r="AC476" s="501"/>
      <c r="AD476" s="501"/>
      <c r="AE476" s="501"/>
      <c r="AF476" s="501"/>
      <c r="AG476" s="501"/>
      <c r="AH476" s="501"/>
      <c r="AI476" s="501"/>
      <c r="AJ476" s="501"/>
      <c r="AK476" s="501"/>
      <c r="AL476" s="501"/>
      <c r="AM476" s="501"/>
      <c r="AN476" s="501"/>
      <c r="AO476" s="501"/>
      <c r="AP476" s="501"/>
      <c r="AQ476" s="501"/>
      <c r="AR476" s="501"/>
      <c r="AS476" s="501"/>
      <c r="AT476" s="501"/>
      <c r="AU476" s="501"/>
      <c r="AV476" s="501"/>
      <c r="AW476" s="501"/>
      <c r="AX476" s="501"/>
      <c r="AY476" s="501"/>
      <c r="AZ476" s="501"/>
      <c r="BA476" s="501"/>
      <c r="BB476" s="501"/>
      <c r="BC476" s="501"/>
      <c r="BD476" s="501"/>
      <c r="BE476" s="501"/>
      <c r="BF476" s="501"/>
      <c r="BG476" s="501"/>
      <c r="BH476" s="501"/>
      <c r="BI476" s="501"/>
      <c r="BJ476" s="501"/>
      <c r="BK476" s="501"/>
      <c r="BL476" s="501"/>
      <c r="BM476" s="501"/>
      <c r="BN476" s="501"/>
      <c r="BO476" s="501"/>
      <c r="BP476" s="501"/>
      <c r="BQ476" s="501"/>
      <c r="BR476" s="501"/>
      <c r="BS476" s="501"/>
      <c r="BT476" s="501"/>
      <c r="BU476" s="501"/>
      <c r="BV476" s="501"/>
      <c r="BW476" s="501"/>
      <c r="BX476" s="501"/>
      <c r="BY476" s="501"/>
      <c r="BZ476" s="501"/>
      <c r="CA476" s="501"/>
      <c r="CB476" s="501"/>
      <c r="CC476" s="501"/>
      <c r="CD476" s="501"/>
      <c r="CE476" s="501"/>
      <c r="CF476" s="501"/>
      <c r="CG476" s="501"/>
      <c r="CH476" s="501"/>
      <c r="CI476" s="501"/>
      <c r="CJ476" s="501"/>
      <c r="CK476" s="501"/>
      <c r="CL476" s="501"/>
      <c r="CM476" s="501"/>
      <c r="CN476" s="501"/>
      <c r="CO476" s="501"/>
      <c r="CP476" s="501"/>
      <c r="CQ476" s="501"/>
      <c r="CR476" s="501"/>
      <c r="CS476" s="501"/>
      <c r="CT476" s="501"/>
      <c r="CU476" s="501"/>
      <c r="CV476" s="501"/>
      <c r="CW476" s="501"/>
      <c r="CX476" s="501"/>
      <c r="CY476" s="501"/>
      <c r="CZ476" s="501"/>
      <c r="DA476" s="501"/>
      <c r="DB476" s="501"/>
      <c r="DC476" s="501"/>
      <c r="DD476" s="501"/>
      <c r="DE476" s="501"/>
      <c r="DF476" s="501"/>
      <c r="DG476" s="501"/>
      <c r="DH476" s="501"/>
      <c r="DI476" s="501"/>
      <c r="DJ476" s="501"/>
      <c r="DK476" s="501"/>
      <c r="DL476" s="501"/>
      <c r="DM476" s="501"/>
      <c r="DN476" s="501"/>
      <c r="DO476" s="501"/>
      <c r="DP476" s="501"/>
      <c r="DQ476" s="501"/>
      <c r="DR476" s="501"/>
      <c r="DS476" s="501"/>
      <c r="DT476" s="501"/>
      <c r="DU476" s="501"/>
      <c r="DV476" s="501"/>
      <c r="DW476" s="501"/>
      <c r="DX476" s="501"/>
      <c r="DY476" s="501"/>
      <c r="DZ476" s="501"/>
      <c r="EA476" s="501"/>
      <c r="EB476" s="501"/>
      <c r="EC476" s="501"/>
      <c r="ED476" s="501"/>
      <c r="EE476" s="501"/>
      <c r="EF476" s="501"/>
      <c r="EG476" s="501"/>
      <c r="EH476" s="501"/>
      <c r="EI476" s="501"/>
      <c r="EJ476" s="501"/>
      <c r="EK476" s="501"/>
      <c r="EL476" s="501"/>
      <c r="EM476" s="501"/>
      <c r="EN476" s="501"/>
      <c r="EO476" s="501"/>
      <c r="EP476" s="501"/>
      <c r="EQ476" s="501"/>
      <c r="ER476" s="501"/>
      <c r="ES476" s="501"/>
      <c r="ET476" s="501"/>
      <c r="EU476" s="501"/>
      <c r="EV476" s="501"/>
      <c r="EW476" s="501"/>
      <c r="EX476" s="501"/>
      <c r="EY476" s="501"/>
      <c r="EZ476" s="501"/>
      <c r="FA476" s="501"/>
      <c r="FB476" s="501"/>
      <c r="FC476" s="501"/>
      <c r="FD476" s="501"/>
      <c r="FE476" s="501"/>
      <c r="FF476" s="501"/>
      <c r="FG476" s="501"/>
      <c r="FH476" s="501"/>
      <c r="FI476" s="501"/>
    </row>
    <row r="477" spans="1:165" ht="25.9" customHeight="1" x14ac:dyDescent="0.35">
      <c r="A477" s="501"/>
      <c r="B477" s="501"/>
      <c r="C477" s="279"/>
      <c r="D477" s="543"/>
      <c r="E477" s="503"/>
      <c r="F477" s="501"/>
      <c r="G477" s="501"/>
      <c r="H477" s="501"/>
      <c r="I477" s="503"/>
      <c r="J477" s="503"/>
      <c r="K477" s="503"/>
      <c r="L477" s="503"/>
      <c r="M477" s="503"/>
      <c r="N477" s="503"/>
      <c r="O477" s="501"/>
      <c r="P477" s="501"/>
      <c r="Q477" s="501"/>
      <c r="R477" s="501"/>
      <c r="S477" s="501"/>
      <c r="T477" s="504"/>
      <c r="U477" s="504"/>
      <c r="V477" s="501"/>
      <c r="W477" s="501"/>
      <c r="X477" s="501"/>
      <c r="Y477" s="501"/>
      <c r="Z477" s="501"/>
      <c r="AA477" s="501"/>
      <c r="AB477" s="501"/>
      <c r="AC477" s="501"/>
      <c r="AD477" s="501"/>
      <c r="AE477" s="501"/>
      <c r="AF477" s="501"/>
      <c r="AG477" s="501"/>
      <c r="AH477" s="501"/>
      <c r="AI477" s="501"/>
      <c r="AJ477" s="501"/>
      <c r="AK477" s="501"/>
      <c r="AL477" s="501"/>
      <c r="AM477" s="501"/>
      <c r="AN477" s="501"/>
      <c r="AO477" s="501"/>
      <c r="AP477" s="501"/>
      <c r="AQ477" s="501"/>
      <c r="AR477" s="501"/>
      <c r="AS477" s="501"/>
      <c r="AT477" s="501"/>
      <c r="AU477" s="501"/>
      <c r="AV477" s="501"/>
      <c r="AW477" s="501"/>
      <c r="AX477" s="501"/>
      <c r="AY477" s="501"/>
      <c r="AZ477" s="501"/>
      <c r="BA477" s="501"/>
      <c r="BB477" s="501"/>
      <c r="BC477" s="501"/>
      <c r="BD477" s="501"/>
      <c r="BE477" s="501"/>
      <c r="BF477" s="501"/>
      <c r="BG477" s="501"/>
      <c r="BH477" s="501"/>
      <c r="BI477" s="501"/>
      <c r="BJ477" s="501"/>
      <c r="BK477" s="501"/>
      <c r="BL477" s="501"/>
      <c r="BM477" s="501"/>
      <c r="BN477" s="501"/>
      <c r="BO477" s="501"/>
      <c r="BP477" s="501"/>
      <c r="BQ477" s="501"/>
      <c r="BR477" s="501"/>
      <c r="BS477" s="501"/>
      <c r="BT477" s="501"/>
      <c r="BU477" s="501"/>
      <c r="BV477" s="501"/>
      <c r="BW477" s="501"/>
      <c r="BX477" s="501"/>
      <c r="BY477" s="501"/>
      <c r="BZ477" s="501"/>
      <c r="CA477" s="501"/>
      <c r="CB477" s="501"/>
      <c r="CC477" s="501"/>
      <c r="CD477" s="501"/>
      <c r="CE477" s="501"/>
      <c r="CF477" s="501"/>
      <c r="CG477" s="501"/>
      <c r="CH477" s="501"/>
      <c r="CI477" s="501"/>
      <c r="CJ477" s="501"/>
      <c r="CK477" s="501"/>
      <c r="CL477" s="501"/>
      <c r="CM477" s="501"/>
      <c r="CN477" s="501"/>
      <c r="CO477" s="501"/>
      <c r="CP477" s="501"/>
      <c r="CQ477" s="501"/>
      <c r="CR477" s="501"/>
      <c r="CS477" s="501"/>
      <c r="CT477" s="501"/>
      <c r="CU477" s="501"/>
      <c r="CV477" s="501"/>
      <c r="CW477" s="501"/>
      <c r="CX477" s="501"/>
      <c r="CY477" s="501"/>
      <c r="CZ477" s="501"/>
      <c r="DA477" s="501"/>
      <c r="DB477" s="501"/>
      <c r="DC477" s="501"/>
      <c r="DD477" s="501"/>
      <c r="DE477" s="501"/>
      <c r="DF477" s="501"/>
      <c r="DG477" s="501"/>
      <c r="DH477" s="501"/>
      <c r="DI477" s="501"/>
      <c r="DJ477" s="501"/>
      <c r="DK477" s="501"/>
      <c r="DL477" s="501"/>
      <c r="DM477" s="501"/>
      <c r="DN477" s="501"/>
      <c r="DO477" s="501"/>
      <c r="DP477" s="501"/>
      <c r="DQ477" s="501"/>
      <c r="DR477" s="501"/>
      <c r="DS477" s="501"/>
      <c r="DT477" s="501"/>
      <c r="DU477" s="501"/>
      <c r="DV477" s="501"/>
      <c r="DW477" s="501"/>
      <c r="DX477" s="501"/>
      <c r="DY477" s="501"/>
      <c r="DZ477" s="501"/>
      <c r="EA477" s="501"/>
      <c r="EB477" s="501"/>
      <c r="EC477" s="501"/>
      <c r="ED477" s="501"/>
      <c r="EE477" s="501"/>
      <c r="EF477" s="501"/>
      <c r="EG477" s="501"/>
      <c r="EH477" s="501"/>
      <c r="EI477" s="501"/>
      <c r="EJ477" s="501"/>
      <c r="EK477" s="501"/>
      <c r="EL477" s="501"/>
      <c r="EM477" s="501"/>
      <c r="EN477" s="501"/>
      <c r="EO477" s="501"/>
      <c r="EP477" s="501"/>
      <c r="EQ477" s="501"/>
      <c r="ER477" s="501"/>
      <c r="ES477" s="501"/>
      <c r="ET477" s="501"/>
      <c r="EU477" s="501"/>
      <c r="EV477" s="501"/>
      <c r="EW477" s="501"/>
      <c r="EX477" s="501"/>
      <c r="EY477" s="501"/>
      <c r="EZ477" s="501"/>
      <c r="FA477" s="501"/>
      <c r="FB477" s="501"/>
      <c r="FC477" s="501"/>
      <c r="FD477" s="501"/>
      <c r="FE477" s="501"/>
      <c r="FF477" s="501"/>
      <c r="FG477" s="501"/>
      <c r="FH477" s="501"/>
      <c r="FI477" s="501"/>
    </row>
    <row r="478" spans="1:165" ht="25.9" customHeight="1" x14ac:dyDescent="0.35">
      <c r="A478" s="501"/>
      <c r="B478" s="501"/>
      <c r="C478" s="279"/>
      <c r="D478" s="543"/>
      <c r="E478" s="503"/>
      <c r="F478" s="501"/>
      <c r="G478" s="501"/>
      <c r="H478" s="501"/>
      <c r="I478" s="503"/>
      <c r="J478" s="503"/>
      <c r="K478" s="503"/>
      <c r="L478" s="503"/>
      <c r="M478" s="503"/>
      <c r="N478" s="503"/>
      <c r="O478" s="501"/>
      <c r="P478" s="501"/>
      <c r="Q478" s="501"/>
      <c r="R478" s="501"/>
      <c r="S478" s="501"/>
      <c r="T478" s="504"/>
      <c r="U478" s="504"/>
      <c r="V478" s="501"/>
      <c r="W478" s="501"/>
      <c r="X478" s="501"/>
      <c r="Y478" s="501"/>
      <c r="Z478" s="501"/>
      <c r="AA478" s="501"/>
      <c r="AB478" s="501"/>
      <c r="AC478" s="501"/>
      <c r="AD478" s="501"/>
      <c r="AE478" s="501"/>
      <c r="AF478" s="501"/>
      <c r="AG478" s="501"/>
      <c r="AH478" s="501"/>
      <c r="AI478" s="501"/>
      <c r="AJ478" s="501"/>
      <c r="AK478" s="501"/>
      <c r="AL478" s="501"/>
      <c r="AM478" s="501"/>
      <c r="AN478" s="501"/>
      <c r="AO478" s="501"/>
      <c r="AP478" s="501"/>
      <c r="AQ478" s="501"/>
      <c r="AR478" s="501"/>
      <c r="AS478" s="501"/>
      <c r="AT478" s="501"/>
      <c r="AU478" s="501"/>
      <c r="AV478" s="501"/>
      <c r="AW478" s="501"/>
      <c r="AX478" s="501"/>
      <c r="AY478" s="501"/>
      <c r="AZ478" s="501"/>
      <c r="BA478" s="501"/>
      <c r="BB478" s="501"/>
      <c r="BC478" s="501"/>
      <c r="BD478" s="501"/>
      <c r="BE478" s="501"/>
      <c r="BF478" s="501"/>
      <c r="BG478" s="501"/>
      <c r="BH478" s="501"/>
      <c r="BI478" s="501"/>
      <c r="BJ478" s="501"/>
      <c r="BK478" s="501"/>
      <c r="BL478" s="501"/>
      <c r="BM478" s="501"/>
      <c r="BN478" s="501"/>
      <c r="BO478" s="501"/>
      <c r="BP478" s="501"/>
      <c r="BQ478" s="501"/>
      <c r="BR478" s="501"/>
      <c r="BS478" s="501"/>
      <c r="BT478" s="501"/>
      <c r="BU478" s="501"/>
      <c r="BV478" s="501"/>
      <c r="BW478" s="501"/>
      <c r="BX478" s="501"/>
      <c r="BY478" s="501"/>
      <c r="BZ478" s="501"/>
      <c r="CA478" s="501"/>
      <c r="CB478" s="501"/>
      <c r="CC478" s="501"/>
      <c r="CD478" s="501"/>
      <c r="CE478" s="501"/>
      <c r="CF478" s="501"/>
      <c r="CG478" s="501"/>
      <c r="CH478" s="501"/>
      <c r="CI478" s="501"/>
      <c r="CJ478" s="501"/>
      <c r="CK478" s="501"/>
      <c r="CL478" s="501"/>
      <c r="CM478" s="501"/>
      <c r="CN478" s="501"/>
      <c r="CO478" s="501"/>
      <c r="CP478" s="501"/>
      <c r="CQ478" s="501"/>
      <c r="CR478" s="501"/>
      <c r="CS478" s="501"/>
      <c r="CT478" s="501"/>
      <c r="CU478" s="501"/>
      <c r="CV478" s="501"/>
      <c r="CW478" s="501"/>
      <c r="CX478" s="501"/>
      <c r="CY478" s="501"/>
      <c r="CZ478" s="501"/>
      <c r="DA478" s="501"/>
      <c r="DB478" s="501"/>
      <c r="DC478" s="501"/>
      <c r="DD478" s="501"/>
      <c r="DE478" s="501"/>
      <c r="DF478" s="501"/>
      <c r="DG478" s="501"/>
      <c r="DH478" s="501"/>
      <c r="DI478" s="501"/>
      <c r="DJ478" s="501"/>
      <c r="DK478" s="501"/>
      <c r="DL478" s="501"/>
      <c r="DM478" s="501"/>
      <c r="DN478" s="501"/>
      <c r="DO478" s="501"/>
      <c r="DP478" s="501"/>
      <c r="DQ478" s="501"/>
      <c r="DR478" s="501"/>
      <c r="DS478" s="501"/>
      <c r="DT478" s="501"/>
      <c r="DU478" s="501"/>
      <c r="DV478" s="501"/>
      <c r="DW478" s="501"/>
      <c r="DX478" s="501"/>
      <c r="DY478" s="501"/>
      <c r="DZ478" s="501"/>
      <c r="EA478" s="501"/>
      <c r="EB478" s="501"/>
      <c r="EC478" s="501"/>
      <c r="ED478" s="501"/>
      <c r="EE478" s="501"/>
      <c r="EF478" s="501"/>
      <c r="EG478" s="501"/>
      <c r="EH478" s="501"/>
      <c r="EI478" s="501"/>
      <c r="EJ478" s="501"/>
      <c r="EK478" s="501"/>
      <c r="EL478" s="501"/>
      <c r="EM478" s="501"/>
      <c r="EN478" s="501"/>
      <c r="EO478" s="501"/>
      <c r="EP478" s="501"/>
      <c r="EQ478" s="501"/>
      <c r="ER478" s="501"/>
      <c r="ES478" s="501"/>
      <c r="ET478" s="501"/>
      <c r="EU478" s="501"/>
      <c r="EV478" s="501"/>
      <c r="EW478" s="501"/>
      <c r="EX478" s="501"/>
      <c r="EY478" s="501"/>
      <c r="EZ478" s="501"/>
      <c r="FA478" s="501"/>
      <c r="FB478" s="501"/>
      <c r="FC478" s="501"/>
      <c r="FD478" s="501"/>
      <c r="FE478" s="501"/>
      <c r="FF478" s="501"/>
      <c r="FG478" s="501"/>
      <c r="FH478" s="501"/>
      <c r="FI478" s="501"/>
    </row>
    <row r="479" spans="1:165" ht="25.9" customHeight="1" x14ac:dyDescent="0.35">
      <c r="A479" s="501"/>
      <c r="B479" s="501"/>
      <c r="C479" s="279"/>
      <c r="D479" s="543"/>
      <c r="E479" s="503"/>
      <c r="F479" s="501"/>
      <c r="G479" s="501"/>
      <c r="H479" s="501"/>
      <c r="I479" s="503"/>
      <c r="J479" s="503"/>
      <c r="K479" s="503"/>
      <c r="L479" s="503"/>
      <c r="M479" s="503"/>
      <c r="N479" s="503"/>
      <c r="O479" s="501"/>
      <c r="P479" s="501"/>
      <c r="Q479" s="501"/>
      <c r="R479" s="501"/>
      <c r="S479" s="501"/>
      <c r="T479" s="504"/>
      <c r="U479" s="504"/>
      <c r="V479" s="501"/>
      <c r="W479" s="501"/>
      <c r="X479" s="501"/>
      <c r="Y479" s="501"/>
      <c r="Z479" s="501"/>
      <c r="AA479" s="501"/>
      <c r="AB479" s="501"/>
      <c r="AC479" s="501"/>
      <c r="AD479" s="501"/>
      <c r="AE479" s="501"/>
      <c r="AF479" s="501"/>
      <c r="AG479" s="501"/>
      <c r="AH479" s="501"/>
      <c r="AI479" s="501"/>
      <c r="AJ479" s="501"/>
      <c r="AK479" s="501"/>
      <c r="AL479" s="501"/>
      <c r="AM479" s="501"/>
      <c r="AN479" s="501"/>
      <c r="AO479" s="501"/>
      <c r="AP479" s="501"/>
      <c r="AQ479" s="501"/>
      <c r="AR479" s="501"/>
      <c r="AS479" s="501"/>
      <c r="AT479" s="501"/>
      <c r="AU479" s="501"/>
      <c r="AV479" s="501"/>
      <c r="AW479" s="501"/>
      <c r="AX479" s="501"/>
      <c r="AY479" s="501"/>
      <c r="AZ479" s="501"/>
      <c r="BA479" s="501"/>
      <c r="BB479" s="501"/>
      <c r="BC479" s="501"/>
      <c r="BD479" s="501"/>
      <c r="BE479" s="501"/>
      <c r="BF479" s="501"/>
      <c r="BG479" s="501"/>
      <c r="BH479" s="501"/>
      <c r="BI479" s="501"/>
      <c r="BJ479" s="501"/>
      <c r="BK479" s="501"/>
      <c r="BL479" s="501"/>
      <c r="BM479" s="501"/>
      <c r="BN479" s="501"/>
      <c r="BO479" s="501"/>
      <c r="BP479" s="501"/>
      <c r="BQ479" s="501"/>
      <c r="BR479" s="501"/>
      <c r="BS479" s="501"/>
      <c r="BT479" s="501"/>
      <c r="BU479" s="501"/>
      <c r="BV479" s="501"/>
      <c r="BW479" s="501"/>
      <c r="BX479" s="501"/>
      <c r="BY479" s="501"/>
      <c r="BZ479" s="501"/>
      <c r="CA479" s="501"/>
      <c r="CB479" s="501"/>
      <c r="CC479" s="501"/>
      <c r="CD479" s="501"/>
      <c r="CE479" s="501"/>
      <c r="CF479" s="501"/>
      <c r="CG479" s="501"/>
      <c r="CH479" s="501"/>
      <c r="CI479" s="501"/>
      <c r="CJ479" s="501"/>
      <c r="CK479" s="501"/>
      <c r="CL479" s="501"/>
      <c r="CM479" s="501"/>
      <c r="CN479" s="501"/>
      <c r="CO479" s="501"/>
      <c r="CP479" s="501"/>
      <c r="CQ479" s="501"/>
      <c r="CR479" s="501"/>
      <c r="CS479" s="501"/>
      <c r="CT479" s="501"/>
      <c r="CU479" s="501"/>
      <c r="CV479" s="501"/>
      <c r="CW479" s="501"/>
      <c r="CX479" s="501"/>
      <c r="CY479" s="501"/>
      <c r="CZ479" s="501"/>
      <c r="DA479" s="501"/>
      <c r="DB479" s="501"/>
      <c r="DC479" s="501"/>
      <c r="DD479" s="501"/>
      <c r="DE479" s="501"/>
      <c r="DF479" s="501"/>
      <c r="DG479" s="501"/>
      <c r="DH479" s="501"/>
      <c r="DI479" s="501"/>
      <c r="DJ479" s="501"/>
      <c r="DK479" s="501"/>
      <c r="DL479" s="501"/>
      <c r="DM479" s="501"/>
      <c r="DN479" s="501"/>
      <c r="DO479" s="501"/>
      <c r="DP479" s="501"/>
      <c r="DQ479" s="501"/>
      <c r="DR479" s="501"/>
      <c r="DS479" s="501"/>
      <c r="DT479" s="501"/>
      <c r="DU479" s="501"/>
      <c r="DV479" s="501"/>
      <c r="DW479" s="501"/>
      <c r="DX479" s="501"/>
      <c r="DY479" s="501"/>
      <c r="DZ479" s="501"/>
      <c r="EA479" s="501"/>
      <c r="EB479" s="501"/>
      <c r="EC479" s="501"/>
      <c r="ED479" s="501"/>
      <c r="EE479" s="501"/>
      <c r="EF479" s="501"/>
      <c r="EG479" s="501"/>
      <c r="EH479" s="501"/>
      <c r="EI479" s="501"/>
      <c r="EJ479" s="501"/>
      <c r="EK479" s="501"/>
      <c r="EL479" s="501"/>
      <c r="EM479" s="501"/>
      <c r="EN479" s="501"/>
      <c r="EO479" s="501"/>
      <c r="EP479" s="501"/>
      <c r="EQ479" s="501"/>
      <c r="ER479" s="501"/>
      <c r="ES479" s="501"/>
      <c r="ET479" s="501"/>
      <c r="EU479" s="501"/>
      <c r="EV479" s="501"/>
      <c r="EW479" s="501"/>
      <c r="EX479" s="501"/>
      <c r="EY479" s="501"/>
      <c r="EZ479" s="501"/>
      <c r="FA479" s="501"/>
      <c r="FB479" s="501"/>
      <c r="FC479" s="501"/>
      <c r="FD479" s="501"/>
      <c r="FE479" s="501"/>
      <c r="FF479" s="501"/>
      <c r="FG479" s="501"/>
      <c r="FH479" s="501"/>
      <c r="FI479" s="501"/>
    </row>
    <row r="480" spans="1:165" ht="25.9" customHeight="1" x14ac:dyDescent="0.35">
      <c r="A480" s="501"/>
      <c r="B480" s="501"/>
      <c r="C480" s="279"/>
      <c r="D480" s="543"/>
      <c r="E480" s="503"/>
      <c r="F480" s="501"/>
      <c r="G480" s="501"/>
      <c r="H480" s="501"/>
      <c r="I480" s="503"/>
      <c r="J480" s="503"/>
      <c r="K480" s="503"/>
      <c r="L480" s="503"/>
      <c r="M480" s="503"/>
      <c r="N480" s="503"/>
      <c r="O480" s="501"/>
      <c r="P480" s="501"/>
      <c r="Q480" s="501"/>
      <c r="R480" s="501"/>
      <c r="S480" s="501"/>
      <c r="T480" s="504"/>
      <c r="U480" s="504"/>
      <c r="V480" s="501"/>
      <c r="W480" s="501"/>
      <c r="X480" s="501"/>
      <c r="Y480" s="501"/>
      <c r="Z480" s="501"/>
      <c r="AA480" s="501"/>
      <c r="AB480" s="501"/>
      <c r="AC480" s="501"/>
      <c r="AD480" s="501"/>
      <c r="AE480" s="501"/>
      <c r="AF480" s="501"/>
      <c r="AG480" s="501"/>
      <c r="AH480" s="501"/>
      <c r="AI480" s="501"/>
      <c r="AJ480" s="501"/>
      <c r="AK480" s="501"/>
      <c r="AL480" s="501"/>
      <c r="AM480" s="501"/>
      <c r="AN480" s="501"/>
      <c r="AO480" s="501"/>
      <c r="AP480" s="501"/>
      <c r="AQ480" s="501"/>
      <c r="AR480" s="501"/>
      <c r="AS480" s="501"/>
      <c r="AT480" s="501"/>
      <c r="AU480" s="501"/>
      <c r="AV480" s="501"/>
      <c r="AW480" s="501"/>
      <c r="AX480" s="501"/>
      <c r="AY480" s="501"/>
      <c r="AZ480" s="501"/>
      <c r="BA480" s="501"/>
      <c r="BB480" s="501"/>
      <c r="BC480" s="501"/>
      <c r="BD480" s="501"/>
      <c r="BE480" s="501"/>
      <c r="BF480" s="501"/>
      <c r="BG480" s="501"/>
      <c r="BH480" s="501"/>
      <c r="BI480" s="501"/>
      <c r="BJ480" s="501"/>
      <c r="BK480" s="501"/>
      <c r="BL480" s="501"/>
      <c r="BM480" s="501"/>
      <c r="BN480" s="501"/>
      <c r="BO480" s="501"/>
      <c r="BP480" s="501"/>
      <c r="BQ480" s="501"/>
      <c r="BR480" s="501"/>
      <c r="BS480" s="501"/>
      <c r="BT480" s="501"/>
      <c r="BU480" s="501"/>
      <c r="BV480" s="501"/>
      <c r="BW480" s="501"/>
      <c r="BX480" s="501"/>
      <c r="BY480" s="501"/>
      <c r="BZ480" s="501"/>
      <c r="CA480" s="501"/>
      <c r="CB480" s="501"/>
      <c r="CC480" s="501"/>
      <c r="CD480" s="501"/>
      <c r="CE480" s="501"/>
      <c r="CF480" s="501"/>
      <c r="CG480" s="501"/>
      <c r="CH480" s="501"/>
      <c r="CI480" s="501"/>
      <c r="CJ480" s="501"/>
      <c r="CK480" s="501"/>
      <c r="CL480" s="501"/>
      <c r="CM480" s="501"/>
      <c r="CN480" s="501"/>
      <c r="CO480" s="501"/>
      <c r="CP480" s="501"/>
      <c r="CQ480" s="501"/>
      <c r="CR480" s="501"/>
      <c r="CS480" s="501"/>
      <c r="CT480" s="501"/>
      <c r="CU480" s="501"/>
      <c r="CV480" s="501"/>
      <c r="CW480" s="501"/>
      <c r="CX480" s="501"/>
      <c r="CY480" s="501"/>
      <c r="CZ480" s="501"/>
      <c r="DA480" s="501"/>
      <c r="DB480" s="501"/>
      <c r="DC480" s="501"/>
      <c r="DD480" s="501"/>
      <c r="DE480" s="501"/>
      <c r="DF480" s="501"/>
      <c r="DG480" s="501"/>
      <c r="DH480" s="501"/>
      <c r="DI480" s="501"/>
      <c r="DJ480" s="501"/>
      <c r="DK480" s="501"/>
      <c r="DL480" s="501"/>
      <c r="DM480" s="501"/>
      <c r="DN480" s="501"/>
      <c r="DO480" s="501"/>
      <c r="DP480" s="501"/>
      <c r="DQ480" s="501"/>
      <c r="DR480" s="501"/>
      <c r="DS480" s="501"/>
      <c r="DT480" s="501"/>
      <c r="DU480" s="501"/>
      <c r="DV480" s="501"/>
      <c r="DW480" s="501"/>
      <c r="DX480" s="501"/>
      <c r="DY480" s="501"/>
      <c r="DZ480" s="501"/>
      <c r="EA480" s="501"/>
      <c r="EB480" s="501"/>
      <c r="EC480" s="501"/>
      <c r="ED480" s="501"/>
      <c r="EE480" s="501"/>
      <c r="EF480" s="501"/>
      <c r="EG480" s="501"/>
      <c r="EH480" s="501"/>
      <c r="EI480" s="501"/>
      <c r="EJ480" s="501"/>
      <c r="EK480" s="501"/>
      <c r="EL480" s="501"/>
      <c r="EM480" s="501"/>
      <c r="EN480" s="501"/>
      <c r="EO480" s="501"/>
      <c r="EP480" s="501"/>
      <c r="EQ480" s="501"/>
      <c r="ER480" s="501"/>
      <c r="ES480" s="501"/>
      <c r="ET480" s="501"/>
      <c r="EU480" s="501"/>
      <c r="EV480" s="501"/>
      <c r="EW480" s="501"/>
      <c r="EX480" s="501"/>
      <c r="EY480" s="501"/>
      <c r="EZ480" s="501"/>
      <c r="FA480" s="501"/>
      <c r="FB480" s="501"/>
      <c r="FC480" s="501"/>
      <c r="FD480" s="501"/>
      <c r="FE480" s="501"/>
      <c r="FF480" s="501"/>
      <c r="FG480" s="501"/>
      <c r="FH480" s="501"/>
      <c r="FI480" s="501"/>
    </row>
    <row r="481" spans="1:165" ht="25.9" customHeight="1" x14ac:dyDescent="0.35">
      <c r="A481" s="501"/>
      <c r="B481" s="501"/>
      <c r="C481" s="279"/>
      <c r="D481" s="543"/>
      <c r="E481" s="503"/>
      <c r="F481" s="501"/>
      <c r="G481" s="501"/>
      <c r="H481" s="501"/>
      <c r="I481" s="503"/>
      <c r="J481" s="503"/>
      <c r="K481" s="503"/>
      <c r="L481" s="503"/>
      <c r="M481" s="503"/>
      <c r="N481" s="503"/>
      <c r="O481" s="501"/>
      <c r="P481" s="501"/>
      <c r="Q481" s="501"/>
      <c r="R481" s="501"/>
      <c r="S481" s="501"/>
      <c r="T481" s="504"/>
      <c r="U481" s="504"/>
      <c r="V481" s="501"/>
      <c r="W481" s="501"/>
      <c r="X481" s="501"/>
      <c r="Y481" s="501"/>
      <c r="Z481" s="501"/>
      <c r="AA481" s="501"/>
      <c r="AB481" s="501"/>
      <c r="AC481" s="501"/>
      <c r="AD481" s="501"/>
      <c r="AE481" s="501"/>
      <c r="AF481" s="501"/>
      <c r="AG481" s="501"/>
      <c r="AH481" s="501"/>
      <c r="AI481" s="501"/>
      <c r="AJ481" s="501"/>
      <c r="AK481" s="501"/>
      <c r="AL481" s="501"/>
      <c r="AM481" s="501"/>
      <c r="AN481" s="501"/>
      <c r="AO481" s="501"/>
      <c r="AP481" s="501"/>
      <c r="AQ481" s="501"/>
      <c r="AR481" s="501"/>
      <c r="AS481" s="501"/>
      <c r="AT481" s="501"/>
      <c r="AU481" s="501"/>
      <c r="AV481" s="501"/>
      <c r="AW481" s="501"/>
      <c r="AX481" s="501"/>
      <c r="AY481" s="501"/>
      <c r="AZ481" s="501"/>
      <c r="BA481" s="501"/>
      <c r="BB481" s="501"/>
      <c r="BC481" s="501"/>
      <c r="BD481" s="501"/>
      <c r="BE481" s="501"/>
      <c r="BF481" s="501"/>
      <c r="BG481" s="501"/>
      <c r="BH481" s="501"/>
      <c r="BI481" s="501"/>
      <c r="BJ481" s="501"/>
      <c r="BK481" s="501"/>
      <c r="BL481" s="501"/>
      <c r="BM481" s="501"/>
      <c r="BN481" s="501"/>
      <c r="BO481" s="501"/>
      <c r="BP481" s="501"/>
      <c r="BQ481" s="501"/>
      <c r="BR481" s="501"/>
      <c r="BS481" s="501"/>
      <c r="BT481" s="501"/>
      <c r="BU481" s="501"/>
      <c r="BV481" s="501"/>
      <c r="BW481" s="501"/>
      <c r="BX481" s="501"/>
      <c r="BY481" s="501"/>
      <c r="BZ481" s="501"/>
      <c r="CA481" s="501"/>
      <c r="CB481" s="501"/>
      <c r="CC481" s="501"/>
      <c r="CD481" s="501"/>
      <c r="CE481" s="501"/>
      <c r="CF481" s="501"/>
      <c r="CG481" s="501"/>
      <c r="CH481" s="501"/>
      <c r="CI481" s="501"/>
      <c r="CJ481" s="501"/>
      <c r="CK481" s="501"/>
      <c r="CL481" s="501"/>
      <c r="CM481" s="501"/>
      <c r="CN481" s="501"/>
      <c r="CO481" s="501"/>
      <c r="CP481" s="501"/>
      <c r="CQ481" s="501"/>
      <c r="CR481" s="501"/>
      <c r="CS481" s="501"/>
      <c r="CT481" s="501"/>
      <c r="CU481" s="501"/>
      <c r="CV481" s="501"/>
      <c r="CW481" s="501"/>
      <c r="CX481" s="501"/>
      <c r="CY481" s="501"/>
      <c r="CZ481" s="501"/>
      <c r="DA481" s="501"/>
      <c r="DB481" s="501"/>
      <c r="DC481" s="501"/>
      <c r="DD481" s="501"/>
      <c r="DE481" s="501"/>
      <c r="DF481" s="501"/>
      <c r="DG481" s="501"/>
      <c r="DH481" s="501"/>
      <c r="DI481" s="501"/>
      <c r="DJ481" s="501"/>
      <c r="DK481" s="501"/>
      <c r="DL481" s="501"/>
      <c r="DM481" s="501"/>
      <c r="DN481" s="501"/>
      <c r="DO481" s="501"/>
      <c r="DP481" s="501"/>
      <c r="DQ481" s="501"/>
      <c r="DR481" s="501"/>
      <c r="DS481" s="501"/>
      <c r="DT481" s="501"/>
      <c r="DU481" s="501"/>
      <c r="DV481" s="501"/>
      <c r="DW481" s="501"/>
      <c r="DX481" s="501"/>
      <c r="DY481" s="501"/>
      <c r="DZ481" s="501"/>
      <c r="EA481" s="501"/>
      <c r="EB481" s="501"/>
      <c r="EC481" s="501"/>
      <c r="ED481" s="501"/>
      <c r="EE481" s="501"/>
      <c r="EF481" s="501"/>
      <c r="EG481" s="501"/>
      <c r="EH481" s="501"/>
      <c r="EI481" s="501"/>
      <c r="EJ481" s="501"/>
      <c r="EK481" s="501"/>
      <c r="EL481" s="501"/>
      <c r="EM481" s="501"/>
      <c r="EN481" s="501"/>
      <c r="EO481" s="501"/>
      <c r="EP481" s="501"/>
      <c r="EQ481" s="501"/>
      <c r="ER481" s="501"/>
      <c r="ES481" s="501"/>
      <c r="ET481" s="501"/>
      <c r="EU481" s="501"/>
      <c r="EV481" s="501"/>
      <c r="EW481" s="501"/>
      <c r="EX481" s="501"/>
      <c r="EY481" s="501"/>
      <c r="EZ481" s="501"/>
      <c r="FA481" s="501"/>
      <c r="FB481" s="501"/>
      <c r="FC481" s="501"/>
      <c r="FD481" s="501"/>
      <c r="FE481" s="501"/>
      <c r="FF481" s="501"/>
      <c r="FG481" s="501"/>
      <c r="FH481" s="501"/>
      <c r="FI481" s="501"/>
    </row>
    <row r="482" spans="1:165" ht="25.9" customHeight="1" x14ac:dyDescent="0.35">
      <c r="A482" s="501"/>
      <c r="B482" s="501"/>
      <c r="C482" s="279"/>
      <c r="D482" s="543"/>
      <c r="E482" s="503"/>
      <c r="F482" s="501"/>
      <c r="G482" s="501"/>
      <c r="H482" s="501"/>
      <c r="I482" s="503"/>
      <c r="J482" s="503"/>
      <c r="K482" s="503"/>
      <c r="L482" s="503"/>
      <c r="M482" s="503"/>
      <c r="N482" s="503"/>
      <c r="O482" s="501"/>
      <c r="P482" s="501"/>
      <c r="Q482" s="501"/>
      <c r="R482" s="501"/>
      <c r="S482" s="501"/>
      <c r="T482" s="504"/>
      <c r="U482" s="504"/>
      <c r="V482" s="501"/>
      <c r="W482" s="501"/>
      <c r="X482" s="501"/>
      <c r="Y482" s="501"/>
      <c r="Z482" s="501"/>
      <c r="AA482" s="501"/>
      <c r="AB482" s="501"/>
      <c r="AC482" s="501"/>
      <c r="AD482" s="501"/>
      <c r="AE482" s="501"/>
      <c r="AF482" s="501"/>
      <c r="AG482" s="501"/>
      <c r="AH482" s="501"/>
      <c r="AI482" s="501"/>
      <c r="AJ482" s="501"/>
      <c r="AK482" s="501"/>
      <c r="AL482" s="501"/>
      <c r="AM482" s="501"/>
      <c r="AN482" s="501"/>
      <c r="AO482" s="501"/>
      <c r="AP482" s="501"/>
      <c r="AQ482" s="501"/>
      <c r="AR482" s="501"/>
      <c r="AS482" s="501"/>
      <c r="AT482" s="501"/>
      <c r="AU482" s="501"/>
      <c r="AV482" s="501"/>
      <c r="AW482" s="501"/>
      <c r="AX482" s="501"/>
      <c r="AY482" s="501"/>
      <c r="AZ482" s="501"/>
      <c r="BA482" s="501"/>
      <c r="BB482" s="501"/>
      <c r="BC482" s="501"/>
      <c r="BD482" s="501"/>
      <c r="BE482" s="501"/>
      <c r="BF482" s="501"/>
      <c r="BG482" s="501"/>
      <c r="BH482" s="501"/>
      <c r="BI482" s="501"/>
      <c r="BJ482" s="501"/>
      <c r="BK482" s="501"/>
      <c r="BL482" s="501"/>
      <c r="BM482" s="501"/>
      <c r="BN482" s="501"/>
      <c r="BO482" s="501"/>
      <c r="BP482" s="501"/>
      <c r="BQ482" s="501"/>
      <c r="BR482" s="501"/>
      <c r="BS482" s="501"/>
      <c r="BT482" s="501"/>
      <c r="BU482" s="501"/>
      <c r="BV482" s="501"/>
      <c r="BW482" s="501"/>
      <c r="BX482" s="501"/>
      <c r="BY482" s="501"/>
      <c r="BZ482" s="501"/>
      <c r="CA482" s="501"/>
      <c r="CB482" s="501"/>
      <c r="CC482" s="501"/>
      <c r="CD482" s="501"/>
      <c r="CE482" s="501"/>
      <c r="CF482" s="501"/>
      <c r="CG482" s="501"/>
      <c r="CH482" s="501"/>
      <c r="CI482" s="501"/>
      <c r="CJ482" s="501"/>
      <c r="CK482" s="501"/>
      <c r="CL482" s="501"/>
      <c r="CM482" s="501"/>
      <c r="CN482" s="501"/>
      <c r="CO482" s="501"/>
      <c r="CP482" s="501"/>
      <c r="CQ482" s="501"/>
      <c r="CR482" s="501"/>
      <c r="CS482" s="501"/>
      <c r="CT482" s="501"/>
      <c r="CU482" s="501"/>
      <c r="CV482" s="501"/>
      <c r="CW482" s="501"/>
      <c r="CX482" s="501"/>
      <c r="CY482" s="501"/>
      <c r="CZ482" s="501"/>
      <c r="DA482" s="501"/>
      <c r="DB482" s="501"/>
      <c r="DC482" s="501"/>
      <c r="DD482" s="501"/>
      <c r="DE482" s="501"/>
      <c r="DF482" s="501"/>
      <c r="DG482" s="501"/>
      <c r="DH482" s="501"/>
      <c r="DI482" s="501"/>
      <c r="DJ482" s="501"/>
      <c r="DK482" s="501"/>
      <c r="DL482" s="501"/>
      <c r="DM482" s="501"/>
      <c r="DN482" s="501"/>
      <c r="DO482" s="501"/>
      <c r="DP482" s="501"/>
      <c r="DQ482" s="501"/>
      <c r="DR482" s="501"/>
      <c r="DS482" s="501"/>
      <c r="DT482" s="501"/>
      <c r="DU482" s="501"/>
      <c r="DV482" s="501"/>
      <c r="DW482" s="501"/>
      <c r="DX482" s="501"/>
      <c r="DY482" s="501"/>
      <c r="DZ482" s="501"/>
      <c r="EA482" s="501"/>
      <c r="EB482" s="501"/>
      <c r="EC482" s="501"/>
      <c r="ED482" s="501"/>
      <c r="EE482" s="501"/>
      <c r="EF482" s="501"/>
      <c r="EG482" s="501"/>
      <c r="EH482" s="501"/>
      <c r="EI482" s="501"/>
      <c r="EJ482" s="501"/>
      <c r="EK482" s="501"/>
      <c r="EL482" s="501"/>
      <c r="EM482" s="501"/>
      <c r="EN482" s="501"/>
      <c r="EO482" s="501"/>
      <c r="EP482" s="501"/>
      <c r="EQ482" s="501"/>
      <c r="ER482" s="501"/>
      <c r="ES482" s="501"/>
      <c r="ET482" s="501"/>
      <c r="EU482" s="501"/>
      <c r="EV482" s="501"/>
      <c r="EW482" s="501"/>
      <c r="EX482" s="501"/>
      <c r="EY482" s="501"/>
      <c r="EZ482" s="501"/>
      <c r="FA482" s="501"/>
      <c r="FB482" s="501"/>
      <c r="FC482" s="501"/>
      <c r="FD482" s="501"/>
      <c r="FE482" s="501"/>
      <c r="FF482" s="501"/>
      <c r="FG482" s="501"/>
      <c r="FH482" s="501"/>
      <c r="FI482" s="501"/>
    </row>
    <row r="483" spans="1:165" ht="25.9" customHeight="1" x14ac:dyDescent="0.35">
      <c r="A483" s="501"/>
      <c r="B483" s="501"/>
      <c r="C483" s="279"/>
      <c r="D483" s="543"/>
      <c r="E483" s="503"/>
      <c r="F483" s="501"/>
      <c r="G483" s="501"/>
      <c r="H483" s="501"/>
      <c r="I483" s="503"/>
      <c r="J483" s="503"/>
      <c r="K483" s="503"/>
      <c r="L483" s="503"/>
      <c r="M483" s="503"/>
      <c r="N483" s="503"/>
      <c r="O483" s="501"/>
      <c r="P483" s="501"/>
      <c r="Q483" s="501"/>
      <c r="R483" s="501"/>
      <c r="S483" s="501"/>
      <c r="T483" s="504"/>
      <c r="U483" s="504"/>
      <c r="V483" s="501"/>
      <c r="W483" s="501"/>
      <c r="X483" s="501"/>
      <c r="Y483" s="501"/>
      <c r="Z483" s="501"/>
      <c r="AA483" s="501"/>
      <c r="AB483" s="501"/>
      <c r="AC483" s="501"/>
      <c r="AD483" s="501"/>
      <c r="AE483" s="501"/>
      <c r="AF483" s="501"/>
      <c r="AG483" s="501"/>
      <c r="AH483" s="501"/>
      <c r="AI483" s="501"/>
      <c r="AJ483" s="501"/>
      <c r="AK483" s="501"/>
      <c r="AL483" s="501"/>
      <c r="AM483" s="501"/>
      <c r="AN483" s="501"/>
      <c r="AO483" s="501"/>
      <c r="AP483" s="501"/>
      <c r="AQ483" s="501"/>
      <c r="AR483" s="501"/>
      <c r="AS483" s="501"/>
      <c r="AT483" s="501"/>
      <c r="AU483" s="501"/>
      <c r="AV483" s="501"/>
      <c r="AW483" s="501"/>
      <c r="AX483" s="501"/>
      <c r="AY483" s="501"/>
      <c r="AZ483" s="501"/>
      <c r="BA483" s="501"/>
      <c r="BB483" s="501"/>
      <c r="BC483" s="501"/>
      <c r="BD483" s="501"/>
      <c r="BE483" s="501"/>
      <c r="BF483" s="501"/>
      <c r="BG483" s="501"/>
      <c r="BH483" s="501"/>
      <c r="BI483" s="501"/>
      <c r="BJ483" s="501"/>
      <c r="BK483" s="501"/>
      <c r="BL483" s="501"/>
      <c r="BM483" s="501"/>
      <c r="BN483" s="501"/>
      <c r="BO483" s="501"/>
      <c r="BP483" s="501"/>
      <c r="BQ483" s="501"/>
      <c r="BR483" s="501"/>
      <c r="BS483" s="501"/>
      <c r="BT483" s="501"/>
      <c r="BU483" s="501"/>
      <c r="BV483" s="501"/>
      <c r="BW483" s="501"/>
      <c r="BX483" s="501"/>
      <c r="BY483" s="501"/>
      <c r="BZ483" s="501"/>
      <c r="CA483" s="501"/>
      <c r="CB483" s="501"/>
      <c r="CC483" s="501"/>
      <c r="CD483" s="501"/>
      <c r="CE483" s="501"/>
      <c r="CF483" s="501"/>
      <c r="CG483" s="501"/>
      <c r="CH483" s="501"/>
      <c r="CI483" s="501"/>
      <c r="CJ483" s="501"/>
      <c r="CK483" s="501"/>
      <c r="CL483" s="501"/>
      <c r="CM483" s="501"/>
      <c r="CN483" s="501"/>
      <c r="CO483" s="501"/>
      <c r="CP483" s="501"/>
      <c r="CQ483" s="501"/>
      <c r="CR483" s="501"/>
      <c r="CS483" s="501"/>
      <c r="CT483" s="501"/>
      <c r="CU483" s="501"/>
      <c r="CV483" s="501"/>
      <c r="CW483" s="501"/>
      <c r="CX483" s="501"/>
      <c r="CY483" s="501"/>
      <c r="CZ483" s="501"/>
      <c r="DA483" s="501"/>
      <c r="DB483" s="501"/>
      <c r="DC483" s="501"/>
      <c r="DD483" s="501"/>
      <c r="DE483" s="501"/>
      <c r="DF483" s="501"/>
      <c r="DG483" s="501"/>
      <c r="DH483" s="501"/>
      <c r="DI483" s="501"/>
      <c r="DJ483" s="501"/>
      <c r="DK483" s="501"/>
      <c r="DL483" s="501"/>
      <c r="DM483" s="501"/>
      <c r="DN483" s="501"/>
      <c r="DO483" s="501"/>
      <c r="DP483" s="501"/>
      <c r="DQ483" s="501"/>
      <c r="DR483" s="501"/>
      <c r="DS483" s="501"/>
      <c r="DT483" s="501"/>
      <c r="DU483" s="501"/>
      <c r="DV483" s="501"/>
      <c r="DW483" s="501"/>
      <c r="DX483" s="501"/>
      <c r="DY483" s="501"/>
      <c r="DZ483" s="501"/>
      <c r="EA483" s="501"/>
      <c r="EB483" s="501"/>
      <c r="EC483" s="501"/>
      <c r="ED483" s="501"/>
      <c r="EE483" s="501"/>
      <c r="EF483" s="501"/>
      <c r="EG483" s="501"/>
      <c r="EH483" s="501"/>
      <c r="EI483" s="501"/>
      <c r="EJ483" s="501"/>
      <c r="EK483" s="501"/>
      <c r="EL483" s="501"/>
      <c r="EM483" s="501"/>
      <c r="EN483" s="501"/>
      <c r="EO483" s="501"/>
      <c r="EP483" s="501"/>
      <c r="EQ483" s="501"/>
      <c r="ER483" s="501"/>
      <c r="ES483" s="501"/>
      <c r="ET483" s="501"/>
      <c r="EU483" s="501"/>
      <c r="EV483" s="501"/>
      <c r="EW483" s="501"/>
      <c r="EX483" s="501"/>
      <c r="EY483" s="501"/>
      <c r="EZ483" s="501"/>
      <c r="FA483" s="501"/>
      <c r="FB483" s="501"/>
      <c r="FC483" s="501"/>
      <c r="FD483" s="501"/>
      <c r="FE483" s="501"/>
      <c r="FF483" s="501"/>
      <c r="FG483" s="501"/>
      <c r="FH483" s="501"/>
      <c r="FI483" s="501"/>
    </row>
    <row r="484" spans="1:165" ht="25.9" customHeight="1" x14ac:dyDescent="0.35">
      <c r="A484" s="501"/>
      <c r="B484" s="501"/>
      <c r="C484" s="279"/>
      <c r="D484" s="543"/>
      <c r="E484" s="503"/>
      <c r="F484" s="501"/>
      <c r="G484" s="501"/>
      <c r="H484" s="501"/>
      <c r="I484" s="503"/>
      <c r="J484" s="503"/>
      <c r="K484" s="503"/>
      <c r="L484" s="503"/>
      <c r="M484" s="503"/>
      <c r="N484" s="503"/>
      <c r="O484" s="501"/>
      <c r="P484" s="501"/>
      <c r="Q484" s="501"/>
      <c r="R484" s="501"/>
      <c r="S484" s="501"/>
      <c r="T484" s="504"/>
      <c r="U484" s="504"/>
      <c r="V484" s="501"/>
      <c r="W484" s="501"/>
      <c r="X484" s="501"/>
      <c r="Y484" s="501"/>
      <c r="Z484" s="501"/>
      <c r="AA484" s="501"/>
      <c r="AB484" s="501"/>
      <c r="AC484" s="501"/>
      <c r="AD484" s="501"/>
      <c r="AE484" s="501"/>
      <c r="AF484" s="501"/>
      <c r="AG484" s="501"/>
      <c r="AH484" s="501"/>
      <c r="AI484" s="501"/>
      <c r="AJ484" s="501"/>
      <c r="AK484" s="501"/>
      <c r="AL484" s="501"/>
      <c r="AM484" s="501"/>
      <c r="AN484" s="501"/>
      <c r="AO484" s="501"/>
      <c r="AP484" s="501"/>
      <c r="AQ484" s="501"/>
      <c r="AR484" s="501"/>
      <c r="AS484" s="501"/>
      <c r="AT484" s="501"/>
      <c r="AU484" s="501"/>
      <c r="AV484" s="501"/>
      <c r="AW484" s="501"/>
      <c r="AX484" s="501"/>
      <c r="AY484" s="501"/>
      <c r="AZ484" s="501"/>
      <c r="BA484" s="501"/>
      <c r="BB484" s="501"/>
      <c r="BC484" s="501"/>
      <c r="BD484" s="501"/>
      <c r="BE484" s="501"/>
      <c r="BF484" s="501"/>
      <c r="BG484" s="501"/>
      <c r="BH484" s="501"/>
      <c r="BI484" s="501"/>
      <c r="BJ484" s="501"/>
      <c r="BK484" s="501"/>
      <c r="BL484" s="501"/>
      <c r="BM484" s="501"/>
      <c r="BN484" s="501"/>
      <c r="BO484" s="501"/>
      <c r="BP484" s="501"/>
      <c r="BQ484" s="501"/>
      <c r="BR484" s="501"/>
      <c r="BS484" s="501"/>
      <c r="BT484" s="501"/>
      <c r="BU484" s="501"/>
      <c r="BV484" s="501"/>
      <c r="BW484" s="501"/>
      <c r="BX484" s="501"/>
      <c r="BY484" s="501"/>
      <c r="BZ484" s="501"/>
      <c r="CA484" s="501"/>
      <c r="CB484" s="501"/>
      <c r="CC484" s="501"/>
      <c r="CD484" s="501"/>
      <c r="CE484" s="501"/>
      <c r="CF484" s="501"/>
      <c r="CG484" s="501"/>
      <c r="CH484" s="501"/>
      <c r="CI484" s="501"/>
      <c r="CJ484" s="501"/>
      <c r="CK484" s="501"/>
      <c r="CL484" s="501"/>
      <c r="CM484" s="501"/>
      <c r="CN484" s="501"/>
      <c r="CO484" s="501"/>
      <c r="CP484" s="501"/>
      <c r="CQ484" s="501"/>
      <c r="CR484" s="501"/>
      <c r="CS484" s="501"/>
      <c r="CT484" s="501"/>
      <c r="CU484" s="501"/>
      <c r="CV484" s="501"/>
      <c r="CW484" s="501"/>
      <c r="CX484" s="501"/>
      <c r="CY484" s="501"/>
      <c r="CZ484" s="501"/>
      <c r="DA484" s="501"/>
      <c r="DB484" s="501"/>
      <c r="DC484" s="501"/>
      <c r="DD484" s="501"/>
      <c r="DE484" s="501"/>
      <c r="DF484" s="501"/>
      <c r="DG484" s="501"/>
      <c r="DH484" s="501"/>
      <c r="DI484" s="501"/>
      <c r="DJ484" s="501"/>
      <c r="DK484" s="501"/>
      <c r="DL484" s="501"/>
      <c r="DM484" s="501"/>
      <c r="DN484" s="501"/>
      <c r="DO484" s="501"/>
      <c r="DP484" s="501"/>
      <c r="DQ484" s="501"/>
      <c r="DR484" s="501"/>
      <c r="DS484" s="501"/>
      <c r="DT484" s="501"/>
      <c r="DU484" s="501"/>
      <c r="DV484" s="501"/>
      <c r="DW484" s="501"/>
      <c r="DX484" s="501"/>
      <c r="DY484" s="501"/>
      <c r="DZ484" s="501"/>
      <c r="EA484" s="501"/>
      <c r="EB484" s="501"/>
      <c r="EC484" s="501"/>
      <c r="ED484" s="501"/>
      <c r="EE484" s="501"/>
      <c r="EF484" s="501"/>
      <c r="EG484" s="501"/>
      <c r="EH484" s="501"/>
      <c r="EI484" s="501"/>
      <c r="EJ484" s="501"/>
      <c r="EK484" s="501"/>
      <c r="EL484" s="501"/>
      <c r="EM484" s="501"/>
      <c r="EN484" s="501"/>
      <c r="EO484" s="501"/>
      <c r="EP484" s="501"/>
      <c r="EQ484" s="501"/>
      <c r="ER484" s="501"/>
      <c r="ES484" s="501"/>
      <c r="ET484" s="501"/>
      <c r="EU484" s="501"/>
      <c r="EV484" s="501"/>
      <c r="EW484" s="501"/>
      <c r="EX484" s="501"/>
      <c r="EY484" s="501"/>
      <c r="EZ484" s="501"/>
      <c r="FA484" s="501"/>
      <c r="FB484" s="501"/>
      <c r="FC484" s="501"/>
      <c r="FD484" s="501"/>
      <c r="FE484" s="501"/>
      <c r="FF484" s="501"/>
      <c r="FG484" s="501"/>
      <c r="FH484" s="501"/>
      <c r="FI484" s="501"/>
    </row>
    <row r="485" spans="1:165" ht="25.9" customHeight="1" x14ac:dyDescent="0.35">
      <c r="A485" s="501"/>
      <c r="B485" s="501"/>
      <c r="C485" s="279"/>
      <c r="D485" s="543"/>
      <c r="E485" s="503"/>
      <c r="F485" s="501"/>
      <c r="G485" s="501"/>
      <c r="H485" s="501"/>
      <c r="I485" s="503"/>
      <c r="J485" s="503"/>
      <c r="K485" s="503"/>
      <c r="L485" s="503"/>
      <c r="M485" s="503"/>
      <c r="N485" s="503"/>
      <c r="O485" s="501"/>
      <c r="P485" s="501"/>
      <c r="Q485" s="501"/>
      <c r="R485" s="501"/>
      <c r="S485" s="501"/>
      <c r="T485" s="504"/>
      <c r="U485" s="504"/>
      <c r="V485" s="501"/>
      <c r="W485" s="501"/>
      <c r="X485" s="501"/>
      <c r="Y485" s="501"/>
      <c r="Z485" s="501"/>
      <c r="AA485" s="501"/>
      <c r="AB485" s="501"/>
      <c r="AC485" s="501"/>
      <c r="AD485" s="501"/>
      <c r="AE485" s="501"/>
      <c r="AF485" s="501"/>
      <c r="AG485" s="501"/>
      <c r="AH485" s="501"/>
      <c r="AI485" s="501"/>
      <c r="AJ485" s="501"/>
      <c r="AK485" s="501"/>
      <c r="AL485" s="501"/>
      <c r="AM485" s="501"/>
      <c r="AN485" s="501"/>
      <c r="AO485" s="501"/>
      <c r="AP485" s="501"/>
      <c r="AQ485" s="501"/>
      <c r="AR485" s="501"/>
      <c r="AS485" s="501"/>
      <c r="AT485" s="501"/>
      <c r="AU485" s="501"/>
      <c r="AV485" s="501"/>
      <c r="AW485" s="501"/>
      <c r="AX485" s="501"/>
      <c r="AY485" s="501"/>
      <c r="AZ485" s="501"/>
      <c r="BA485" s="501"/>
      <c r="BB485" s="501"/>
      <c r="BC485" s="501"/>
      <c r="BD485" s="501"/>
      <c r="BE485" s="501"/>
      <c r="BF485" s="501"/>
      <c r="BG485" s="501"/>
      <c r="BH485" s="501"/>
      <c r="BI485" s="501"/>
      <c r="BJ485" s="501"/>
      <c r="BK485" s="501"/>
      <c r="BL485" s="501"/>
      <c r="BM485" s="501"/>
      <c r="BN485" s="501"/>
      <c r="BO485" s="501"/>
      <c r="BP485" s="501"/>
      <c r="BQ485" s="501"/>
      <c r="BR485" s="501"/>
      <c r="BS485" s="501"/>
      <c r="BT485" s="501"/>
      <c r="BU485" s="501"/>
      <c r="BV485" s="501"/>
      <c r="BW485" s="501"/>
      <c r="BX485" s="501"/>
      <c r="BY485" s="501"/>
      <c r="BZ485" s="501"/>
      <c r="CA485" s="501"/>
      <c r="CB485" s="501"/>
      <c r="CC485" s="501"/>
      <c r="CD485" s="501"/>
      <c r="CE485" s="501"/>
      <c r="CF485" s="501"/>
      <c r="CG485" s="501"/>
      <c r="CH485" s="501"/>
      <c r="CI485" s="501"/>
      <c r="CJ485" s="501"/>
      <c r="CK485" s="501"/>
      <c r="CL485" s="501"/>
      <c r="CM485" s="501"/>
      <c r="CN485" s="501"/>
      <c r="CO485" s="501"/>
      <c r="CP485" s="501"/>
      <c r="CQ485" s="501"/>
      <c r="CR485" s="501"/>
      <c r="CS485" s="501"/>
      <c r="CT485" s="501"/>
      <c r="CU485" s="501"/>
      <c r="CV485" s="501"/>
      <c r="CW485" s="501"/>
      <c r="CX485" s="501"/>
      <c r="CY485" s="501"/>
      <c r="CZ485" s="501"/>
      <c r="DA485" s="501"/>
      <c r="DB485" s="501"/>
      <c r="DC485" s="501"/>
      <c r="DD485" s="501"/>
      <c r="DE485" s="501"/>
      <c r="DF485" s="501"/>
      <c r="DG485" s="501"/>
      <c r="DH485" s="501"/>
      <c r="DI485" s="501"/>
      <c r="DJ485" s="501"/>
      <c r="DK485" s="501"/>
      <c r="DL485" s="501"/>
      <c r="DM485" s="501"/>
      <c r="DN485" s="501"/>
      <c r="DO485" s="501"/>
      <c r="DP485" s="501"/>
      <c r="DQ485" s="501"/>
      <c r="DR485" s="501"/>
      <c r="DS485" s="501"/>
      <c r="DT485" s="501"/>
      <c r="DU485" s="501"/>
      <c r="DV485" s="501"/>
      <c r="DW485" s="501"/>
      <c r="DX485" s="501"/>
      <c r="DY485" s="501"/>
      <c r="DZ485" s="501"/>
      <c r="EA485" s="501"/>
      <c r="EB485" s="501"/>
      <c r="EC485" s="501"/>
      <c r="ED485" s="501"/>
      <c r="EE485" s="501"/>
      <c r="EF485" s="501"/>
      <c r="EG485" s="501"/>
      <c r="EH485" s="501"/>
      <c r="EI485" s="501"/>
      <c r="EJ485" s="501"/>
      <c r="EK485" s="501"/>
      <c r="EL485" s="501"/>
      <c r="EM485" s="501"/>
      <c r="EN485" s="501"/>
      <c r="EO485" s="501"/>
      <c r="EP485" s="501"/>
      <c r="EQ485" s="501"/>
      <c r="ER485" s="501"/>
      <c r="ES485" s="501"/>
      <c r="ET485" s="501"/>
      <c r="EU485" s="501"/>
      <c r="EV485" s="501"/>
      <c r="EW485" s="501"/>
      <c r="EX485" s="501"/>
      <c r="EY485" s="501"/>
      <c r="EZ485" s="501"/>
      <c r="FA485" s="501"/>
      <c r="FB485" s="501"/>
      <c r="FC485" s="501"/>
      <c r="FD485" s="501"/>
      <c r="FE485" s="501"/>
      <c r="FF485" s="501"/>
      <c r="FG485" s="501"/>
      <c r="FH485" s="501"/>
      <c r="FI485" s="501"/>
    </row>
    <row r="486" spans="1:165" ht="25.9" customHeight="1" x14ac:dyDescent="0.35">
      <c r="A486" s="501"/>
      <c r="B486" s="501"/>
      <c r="C486" s="279"/>
      <c r="D486" s="543"/>
      <c r="E486" s="503"/>
      <c r="F486" s="501"/>
      <c r="G486" s="501"/>
      <c r="H486" s="501"/>
      <c r="I486" s="503"/>
      <c r="J486" s="503"/>
      <c r="K486" s="503"/>
      <c r="L486" s="503"/>
      <c r="M486" s="503"/>
      <c r="N486" s="503"/>
      <c r="O486" s="501"/>
      <c r="P486" s="501"/>
      <c r="Q486" s="501"/>
      <c r="R486" s="501"/>
      <c r="S486" s="501"/>
      <c r="T486" s="504"/>
      <c r="U486" s="504"/>
      <c r="V486" s="501"/>
      <c r="W486" s="501"/>
      <c r="X486" s="501"/>
      <c r="Y486" s="501"/>
      <c r="Z486" s="501"/>
      <c r="AA486" s="501"/>
      <c r="AB486" s="501"/>
      <c r="AC486" s="501"/>
      <c r="AD486" s="501"/>
      <c r="AE486" s="501"/>
      <c r="AF486" s="501"/>
      <c r="AG486" s="501"/>
      <c r="AH486" s="501"/>
      <c r="AI486" s="501"/>
      <c r="AJ486" s="501"/>
      <c r="AK486" s="501"/>
      <c r="AL486" s="501"/>
      <c r="AM486" s="501"/>
      <c r="AN486" s="501"/>
      <c r="AO486" s="501"/>
      <c r="AP486" s="501"/>
      <c r="AQ486" s="501"/>
      <c r="AR486" s="501"/>
      <c r="AS486" s="501"/>
      <c r="AT486" s="501"/>
      <c r="AU486" s="501"/>
      <c r="AV486" s="501"/>
      <c r="AW486" s="501"/>
      <c r="AX486" s="501"/>
      <c r="AY486" s="501"/>
      <c r="AZ486" s="501"/>
      <c r="BA486" s="501"/>
      <c r="BB486" s="501"/>
      <c r="BC486" s="501"/>
      <c r="BD486" s="501"/>
      <c r="BE486" s="501"/>
      <c r="BF486" s="501"/>
      <c r="BG486" s="501"/>
      <c r="BH486" s="501"/>
      <c r="BI486" s="501"/>
      <c r="BJ486" s="501"/>
      <c r="BK486" s="501"/>
      <c r="BL486" s="501"/>
      <c r="BM486" s="501"/>
      <c r="BN486" s="501"/>
      <c r="BO486" s="501"/>
      <c r="BP486" s="501"/>
      <c r="BQ486" s="501"/>
      <c r="BR486" s="501"/>
      <c r="BS486" s="501"/>
      <c r="BT486" s="501"/>
      <c r="BU486" s="501"/>
      <c r="BV486" s="501"/>
      <c r="BW486" s="501"/>
      <c r="BX486" s="501"/>
      <c r="BY486" s="501"/>
      <c r="BZ486" s="501"/>
      <c r="CA486" s="501"/>
      <c r="CB486" s="501"/>
      <c r="CC486" s="501"/>
      <c r="CD486" s="501"/>
      <c r="CE486" s="501"/>
      <c r="CF486" s="501"/>
      <c r="CG486" s="501"/>
      <c r="CH486" s="501"/>
      <c r="CI486" s="501"/>
      <c r="CJ486" s="501"/>
      <c r="CK486" s="501"/>
      <c r="CL486" s="501"/>
      <c r="CM486" s="501"/>
      <c r="CN486" s="501"/>
      <c r="CO486" s="501"/>
      <c r="CP486" s="501"/>
      <c r="CQ486" s="501"/>
      <c r="CR486" s="501"/>
      <c r="CS486" s="501"/>
      <c r="CT486" s="501"/>
      <c r="CU486" s="501"/>
      <c r="CV486" s="501"/>
      <c r="CW486" s="501"/>
      <c r="CX486" s="501"/>
      <c r="CY486" s="501"/>
      <c r="CZ486" s="501"/>
      <c r="DA486" s="501"/>
      <c r="DB486" s="501"/>
      <c r="DC486" s="501"/>
      <c r="DD486" s="501"/>
      <c r="DE486" s="501"/>
      <c r="DF486" s="501"/>
      <c r="DG486" s="501"/>
      <c r="DH486" s="501"/>
      <c r="DI486" s="501"/>
      <c r="DJ486" s="501"/>
      <c r="DK486" s="501"/>
      <c r="DL486" s="501"/>
      <c r="DM486" s="501"/>
      <c r="DN486" s="501"/>
      <c r="DO486" s="501"/>
      <c r="DP486" s="501"/>
      <c r="DQ486" s="501"/>
      <c r="DR486" s="501"/>
      <c r="DS486" s="501"/>
      <c r="DT486" s="501"/>
      <c r="DU486" s="501"/>
      <c r="DV486" s="501"/>
      <c r="DW486" s="501"/>
      <c r="DX486" s="501"/>
      <c r="DY486" s="501"/>
      <c r="DZ486" s="501"/>
      <c r="EA486" s="501"/>
      <c r="EB486" s="501"/>
      <c r="EC486" s="501"/>
      <c r="ED486" s="501"/>
      <c r="EE486" s="501"/>
      <c r="EF486" s="501"/>
      <c r="EG486" s="501"/>
      <c r="EH486" s="501"/>
      <c r="EI486" s="501"/>
      <c r="EJ486" s="501"/>
      <c r="EK486" s="501"/>
      <c r="EL486" s="501"/>
      <c r="EM486" s="501"/>
      <c r="EN486" s="501"/>
      <c r="EO486" s="501"/>
      <c r="EP486" s="501"/>
      <c r="EQ486" s="501"/>
      <c r="ER486" s="501"/>
      <c r="ES486" s="501"/>
      <c r="ET486" s="501"/>
      <c r="EU486" s="501"/>
      <c r="EV486" s="501"/>
      <c r="EW486" s="501"/>
      <c r="EX486" s="501"/>
      <c r="EY486" s="501"/>
      <c r="EZ486" s="501"/>
      <c r="FA486" s="501"/>
      <c r="FB486" s="501"/>
      <c r="FC486" s="501"/>
      <c r="FD486" s="501"/>
      <c r="FE486" s="501"/>
      <c r="FF486" s="501"/>
      <c r="FG486" s="501"/>
      <c r="FH486" s="501"/>
      <c r="FI486" s="501"/>
    </row>
    <row r="487" spans="1:165" ht="25.9" customHeight="1" x14ac:dyDescent="0.35">
      <c r="A487" s="501"/>
      <c r="B487" s="501"/>
      <c r="C487" s="279"/>
      <c r="D487" s="543"/>
      <c r="E487" s="503"/>
      <c r="F487" s="501"/>
      <c r="G487" s="501"/>
      <c r="H487" s="501"/>
      <c r="I487" s="503"/>
      <c r="J487" s="503"/>
      <c r="K487" s="503"/>
      <c r="L487" s="503"/>
      <c r="M487" s="503"/>
      <c r="N487" s="503"/>
      <c r="O487" s="501"/>
      <c r="P487" s="501"/>
      <c r="Q487" s="501"/>
      <c r="R487" s="501"/>
      <c r="S487" s="501"/>
      <c r="T487" s="504"/>
      <c r="U487" s="504"/>
      <c r="V487" s="501"/>
      <c r="W487" s="501"/>
      <c r="X487" s="501"/>
      <c r="Y487" s="501"/>
      <c r="Z487" s="501"/>
      <c r="AA487" s="501"/>
      <c r="AB487" s="501"/>
      <c r="AC487" s="501"/>
      <c r="AD487" s="501"/>
      <c r="AE487" s="501"/>
      <c r="AF487" s="501"/>
      <c r="AG487" s="501"/>
      <c r="AH487" s="501"/>
      <c r="AI487" s="501"/>
      <c r="AJ487" s="501"/>
      <c r="AK487" s="501"/>
      <c r="AL487" s="501"/>
      <c r="AM487" s="501"/>
      <c r="AN487" s="501"/>
      <c r="AO487" s="501"/>
      <c r="AP487" s="501"/>
      <c r="AQ487" s="501"/>
      <c r="AR487" s="501"/>
      <c r="AS487" s="501"/>
      <c r="AT487" s="501"/>
      <c r="AU487" s="501"/>
      <c r="AV487" s="501"/>
      <c r="AW487" s="501"/>
      <c r="AX487" s="501"/>
      <c r="AY487" s="501"/>
      <c r="AZ487" s="501"/>
      <c r="BA487" s="501"/>
      <c r="BB487" s="501"/>
      <c r="BC487" s="501"/>
      <c r="BD487" s="501"/>
      <c r="BE487" s="501"/>
      <c r="BF487" s="501"/>
      <c r="BG487" s="501"/>
      <c r="BH487" s="501"/>
      <c r="BI487" s="501"/>
      <c r="BJ487" s="501"/>
      <c r="BK487" s="501"/>
      <c r="BL487" s="501"/>
      <c r="BM487" s="501"/>
      <c r="BN487" s="501"/>
      <c r="BO487" s="501"/>
      <c r="BP487" s="501"/>
      <c r="BQ487" s="501"/>
      <c r="BR487" s="501"/>
      <c r="BS487" s="501"/>
      <c r="BT487" s="501"/>
      <c r="BU487" s="501"/>
      <c r="BV487" s="501"/>
      <c r="BW487" s="501"/>
      <c r="BX487" s="501"/>
      <c r="BY487" s="501"/>
      <c r="BZ487" s="501"/>
      <c r="CA487" s="501"/>
      <c r="CB487" s="501"/>
      <c r="CC487" s="501"/>
      <c r="CD487" s="501"/>
      <c r="CE487" s="501"/>
      <c r="CF487" s="501"/>
      <c r="CG487" s="501"/>
      <c r="CH487" s="501"/>
      <c r="CI487" s="501"/>
      <c r="CJ487" s="501"/>
      <c r="CK487" s="501"/>
      <c r="CL487" s="501"/>
      <c r="CM487" s="501"/>
      <c r="CN487" s="501"/>
      <c r="CO487" s="501"/>
      <c r="CP487" s="501"/>
      <c r="CQ487" s="501"/>
      <c r="CR487" s="501"/>
      <c r="CS487" s="501"/>
      <c r="CT487" s="501"/>
      <c r="CU487" s="501"/>
      <c r="CV487" s="501"/>
      <c r="CW487" s="501"/>
      <c r="CX487" s="501"/>
      <c r="CY487" s="501"/>
      <c r="CZ487" s="501"/>
      <c r="DA487" s="501"/>
      <c r="DB487" s="501"/>
      <c r="DC487" s="501"/>
      <c r="DD487" s="501"/>
      <c r="DE487" s="501"/>
      <c r="DF487" s="501"/>
      <c r="DG487" s="501"/>
      <c r="DH487" s="501"/>
      <c r="DI487" s="501"/>
      <c r="DJ487" s="501"/>
      <c r="DK487" s="501"/>
      <c r="DL487" s="501"/>
      <c r="DM487" s="501"/>
      <c r="DN487" s="501"/>
      <c r="DO487" s="501"/>
      <c r="DP487" s="501"/>
      <c r="DQ487" s="501"/>
      <c r="DR487" s="501"/>
      <c r="DS487" s="501"/>
      <c r="DT487" s="501"/>
      <c r="DU487" s="501"/>
      <c r="DV487" s="501"/>
      <c r="DW487" s="501"/>
      <c r="DX487" s="501"/>
      <c r="DY487" s="501"/>
      <c r="DZ487" s="501"/>
      <c r="EA487" s="501"/>
      <c r="EB487" s="501"/>
      <c r="EC487" s="501"/>
      <c r="ED487" s="501"/>
      <c r="EE487" s="501"/>
      <c r="EF487" s="501"/>
      <c r="EG487" s="501"/>
      <c r="EH487" s="501"/>
      <c r="EI487" s="501"/>
      <c r="EJ487" s="501"/>
      <c r="EK487" s="501"/>
      <c r="EL487" s="501"/>
      <c r="EM487" s="501"/>
      <c r="EN487" s="501"/>
      <c r="EO487" s="501"/>
      <c r="EP487" s="501"/>
      <c r="EQ487" s="501"/>
      <c r="ER487" s="501"/>
      <c r="ES487" s="501"/>
      <c r="ET487" s="501"/>
      <c r="EU487" s="501"/>
      <c r="EV487" s="501"/>
      <c r="EW487" s="501"/>
      <c r="EX487" s="501"/>
      <c r="EY487" s="501"/>
      <c r="EZ487" s="501"/>
      <c r="FA487" s="501"/>
      <c r="FB487" s="501"/>
      <c r="FC487" s="501"/>
      <c r="FD487" s="501"/>
      <c r="FE487" s="501"/>
      <c r="FF487" s="501"/>
      <c r="FG487" s="501"/>
      <c r="FH487" s="501"/>
      <c r="FI487" s="501"/>
    </row>
    <row r="488" spans="1:165" ht="25.9" customHeight="1" x14ac:dyDescent="0.35">
      <c r="A488" s="501"/>
      <c r="B488" s="501"/>
      <c r="C488" s="279"/>
      <c r="D488" s="543"/>
      <c r="E488" s="503"/>
      <c r="F488" s="501"/>
      <c r="G488" s="501"/>
      <c r="H488" s="501"/>
      <c r="I488" s="503"/>
      <c r="J488" s="503"/>
      <c r="K488" s="503"/>
      <c r="L488" s="503"/>
      <c r="M488" s="503"/>
      <c r="N488" s="503"/>
      <c r="O488" s="501"/>
      <c r="P488" s="501"/>
      <c r="Q488" s="501"/>
      <c r="R488" s="501"/>
      <c r="S488" s="501"/>
      <c r="T488" s="504"/>
      <c r="U488" s="504"/>
      <c r="V488" s="501"/>
      <c r="W488" s="501"/>
      <c r="X488" s="501"/>
      <c r="Y488" s="501"/>
      <c r="Z488" s="501"/>
      <c r="AA488" s="501"/>
      <c r="AB488" s="501"/>
      <c r="AC488" s="501"/>
      <c r="AD488" s="501"/>
      <c r="AE488" s="501"/>
      <c r="AF488" s="501"/>
      <c r="AG488" s="501"/>
      <c r="AH488" s="501"/>
      <c r="AI488" s="501"/>
      <c r="AJ488" s="501"/>
      <c r="AK488" s="501"/>
      <c r="AL488" s="501"/>
      <c r="AM488" s="501"/>
      <c r="AN488" s="501"/>
      <c r="AO488" s="501"/>
      <c r="AP488" s="501"/>
      <c r="AQ488" s="501"/>
      <c r="AR488" s="501"/>
      <c r="AS488" s="501"/>
      <c r="AT488" s="501"/>
      <c r="AU488" s="501"/>
      <c r="AV488" s="501"/>
      <c r="AW488" s="501"/>
      <c r="AX488" s="501"/>
      <c r="AY488" s="501"/>
      <c r="AZ488" s="501"/>
      <c r="BA488" s="501"/>
      <c r="BB488" s="501"/>
      <c r="BC488" s="501"/>
      <c r="BD488" s="501"/>
      <c r="BE488" s="501"/>
      <c r="BF488" s="501"/>
      <c r="BG488" s="501"/>
      <c r="BH488" s="501"/>
      <c r="BI488" s="501"/>
      <c r="BJ488" s="501"/>
      <c r="BK488" s="501"/>
      <c r="BL488" s="501"/>
      <c r="BM488" s="501"/>
      <c r="BN488" s="501"/>
      <c r="BO488" s="501"/>
      <c r="BP488" s="501"/>
      <c r="BQ488" s="501"/>
      <c r="BR488" s="501"/>
      <c r="BS488" s="501"/>
      <c r="BT488" s="501"/>
      <c r="BU488" s="501"/>
      <c r="BV488" s="501"/>
      <c r="BW488" s="501"/>
      <c r="BX488" s="501"/>
      <c r="BY488" s="501"/>
      <c r="BZ488" s="501"/>
      <c r="CA488" s="501"/>
      <c r="CB488" s="501"/>
      <c r="CC488" s="501"/>
      <c r="CD488" s="501"/>
      <c r="CE488" s="501"/>
      <c r="CF488" s="501"/>
      <c r="CG488" s="501"/>
      <c r="CH488" s="501"/>
      <c r="CI488" s="501"/>
      <c r="CJ488" s="501"/>
      <c r="CK488" s="501"/>
      <c r="CL488" s="501"/>
      <c r="CM488" s="501"/>
      <c r="CN488" s="501"/>
      <c r="CO488" s="501"/>
      <c r="CP488" s="501"/>
      <c r="CQ488" s="501"/>
      <c r="CR488" s="501"/>
      <c r="CS488" s="501"/>
      <c r="CT488" s="501"/>
      <c r="CU488" s="501"/>
      <c r="CV488" s="501"/>
      <c r="CW488" s="501"/>
      <c r="CX488" s="501"/>
      <c r="CY488" s="501"/>
      <c r="CZ488" s="501"/>
      <c r="DA488" s="501"/>
      <c r="DB488" s="501"/>
      <c r="DC488" s="501"/>
      <c r="DD488" s="501"/>
      <c r="DE488" s="501"/>
      <c r="DF488" s="501"/>
      <c r="DG488" s="501"/>
      <c r="DH488" s="501"/>
      <c r="DI488" s="501"/>
      <c r="DJ488" s="501"/>
      <c r="DK488" s="501"/>
      <c r="DL488" s="501"/>
      <c r="DM488" s="501"/>
      <c r="DN488" s="501"/>
      <c r="DO488" s="501"/>
      <c r="DP488" s="501"/>
      <c r="DQ488" s="501"/>
      <c r="DR488" s="501"/>
      <c r="DS488" s="501"/>
      <c r="DT488" s="501"/>
      <c r="DU488" s="501"/>
      <c r="DV488" s="501"/>
      <c r="DW488" s="501"/>
      <c r="DX488" s="501"/>
      <c r="DY488" s="501"/>
      <c r="DZ488" s="501"/>
      <c r="EA488" s="501"/>
      <c r="EB488" s="501"/>
      <c r="EC488" s="501"/>
      <c r="ED488" s="501"/>
      <c r="EE488" s="501"/>
      <c r="EF488" s="501"/>
      <c r="EG488" s="501"/>
      <c r="EH488" s="501"/>
      <c r="EI488" s="501"/>
      <c r="EJ488" s="501"/>
      <c r="EK488" s="501"/>
      <c r="EL488" s="501"/>
      <c r="EM488" s="501"/>
      <c r="EN488" s="501"/>
      <c r="EO488" s="501"/>
      <c r="EP488" s="501"/>
      <c r="EQ488" s="501"/>
      <c r="ER488" s="501"/>
      <c r="ES488" s="501"/>
      <c r="ET488" s="501"/>
      <c r="EU488" s="501"/>
      <c r="EV488" s="501"/>
      <c r="EW488" s="501"/>
      <c r="EX488" s="501"/>
      <c r="EY488" s="501"/>
      <c r="EZ488" s="501"/>
      <c r="FA488" s="501"/>
      <c r="FB488" s="501"/>
      <c r="FC488" s="501"/>
      <c r="FD488" s="501"/>
      <c r="FE488" s="501"/>
      <c r="FF488" s="501"/>
      <c r="FG488" s="501"/>
      <c r="FH488" s="501"/>
      <c r="FI488" s="501"/>
    </row>
    <row r="489" spans="1:165" ht="25.9" customHeight="1" x14ac:dyDescent="0.35">
      <c r="A489" s="501"/>
      <c r="B489" s="501"/>
      <c r="C489" s="279"/>
      <c r="D489" s="543"/>
      <c r="E489" s="503"/>
      <c r="F489" s="501"/>
      <c r="G489" s="501"/>
      <c r="H489" s="501"/>
      <c r="I489" s="503"/>
      <c r="J489" s="503"/>
      <c r="K489" s="503"/>
      <c r="L489" s="503"/>
      <c r="M489" s="503"/>
      <c r="N489" s="503"/>
      <c r="O489" s="501"/>
      <c r="P489" s="501"/>
      <c r="Q489" s="501"/>
      <c r="R489" s="501"/>
      <c r="S489" s="501"/>
      <c r="T489" s="504"/>
      <c r="U489" s="504"/>
      <c r="V489" s="501"/>
      <c r="W489" s="501"/>
      <c r="X489" s="501"/>
      <c r="Y489" s="501"/>
      <c r="Z489" s="501"/>
      <c r="AA489" s="501"/>
      <c r="AB489" s="501"/>
      <c r="AC489" s="501"/>
      <c r="AD489" s="501"/>
      <c r="AE489" s="501"/>
      <c r="AF489" s="501"/>
      <c r="AG489" s="501"/>
      <c r="AH489" s="501"/>
      <c r="AI489" s="501"/>
      <c r="AJ489" s="501"/>
      <c r="AK489" s="501"/>
      <c r="AL489" s="501"/>
      <c r="AM489" s="501"/>
      <c r="AN489" s="501"/>
      <c r="AO489" s="501"/>
      <c r="AP489" s="501"/>
      <c r="AQ489" s="501"/>
      <c r="AR489" s="501"/>
      <c r="AS489" s="501"/>
      <c r="AT489" s="501"/>
      <c r="AU489" s="501"/>
      <c r="AV489" s="501"/>
      <c r="AW489" s="501"/>
      <c r="AX489" s="501"/>
      <c r="AY489" s="501"/>
      <c r="AZ489" s="501"/>
      <c r="BA489" s="501"/>
      <c r="BB489" s="501"/>
      <c r="BC489" s="501"/>
      <c r="BD489" s="501"/>
      <c r="BE489" s="501"/>
      <c r="BF489" s="501"/>
      <c r="BG489" s="501"/>
      <c r="BH489" s="501"/>
      <c r="BI489" s="501"/>
      <c r="BJ489" s="501"/>
      <c r="BK489" s="501"/>
      <c r="BL489" s="501"/>
      <c r="BM489" s="501"/>
      <c r="BN489" s="501"/>
      <c r="BO489" s="501"/>
      <c r="BP489" s="501"/>
      <c r="BQ489" s="501"/>
      <c r="BR489" s="501"/>
      <c r="BS489" s="501"/>
      <c r="BT489" s="501"/>
      <c r="BU489" s="501"/>
      <c r="BV489" s="501"/>
      <c r="BW489" s="501"/>
      <c r="BX489" s="501"/>
      <c r="BY489" s="501"/>
      <c r="BZ489" s="501"/>
      <c r="CA489" s="501"/>
      <c r="CB489" s="501"/>
      <c r="CC489" s="501"/>
      <c r="CD489" s="501"/>
      <c r="CE489" s="501"/>
      <c r="CF489" s="501"/>
      <c r="CG489" s="501"/>
      <c r="CH489" s="501"/>
      <c r="CI489" s="501"/>
      <c r="CJ489" s="501"/>
      <c r="CK489" s="501"/>
      <c r="CL489" s="501"/>
      <c r="CM489" s="501"/>
      <c r="CN489" s="501"/>
      <c r="CO489" s="501"/>
      <c r="CP489" s="501"/>
      <c r="CQ489" s="501"/>
      <c r="CR489" s="501"/>
      <c r="CS489" s="501"/>
      <c r="CT489" s="501"/>
      <c r="CU489" s="501"/>
      <c r="CV489" s="501"/>
      <c r="CW489" s="501"/>
      <c r="CX489" s="501"/>
      <c r="CY489" s="501"/>
      <c r="CZ489" s="501"/>
      <c r="DA489" s="501"/>
      <c r="DB489" s="501"/>
      <c r="DC489" s="501"/>
      <c r="DD489" s="501"/>
      <c r="DE489" s="501"/>
      <c r="DF489" s="501"/>
      <c r="DG489" s="501"/>
      <c r="DH489" s="501"/>
      <c r="DI489" s="501"/>
      <c r="DJ489" s="501"/>
      <c r="DK489" s="501"/>
      <c r="DL489" s="501"/>
      <c r="DM489" s="501"/>
      <c r="DN489" s="501"/>
      <c r="DO489" s="501"/>
      <c r="DP489" s="501"/>
      <c r="DQ489" s="501"/>
      <c r="DR489" s="501"/>
      <c r="DS489" s="501"/>
      <c r="DT489" s="501"/>
      <c r="DU489" s="501"/>
      <c r="DV489" s="501"/>
      <c r="DW489" s="501"/>
      <c r="DX489" s="501"/>
      <c r="DY489" s="501"/>
      <c r="DZ489" s="501"/>
      <c r="EA489" s="501"/>
      <c r="EB489" s="501"/>
      <c r="EC489" s="501"/>
      <c r="ED489" s="501"/>
      <c r="EE489" s="501"/>
      <c r="EF489" s="501"/>
      <c r="EG489" s="501"/>
      <c r="EH489" s="501"/>
      <c r="EI489" s="501"/>
      <c r="EJ489" s="501"/>
      <c r="EK489" s="501"/>
      <c r="EL489" s="501"/>
      <c r="EM489" s="501"/>
      <c r="EN489" s="501"/>
      <c r="EO489" s="501"/>
      <c r="EP489" s="501"/>
      <c r="EQ489" s="501"/>
      <c r="ER489" s="501"/>
      <c r="ES489" s="501"/>
      <c r="ET489" s="501"/>
      <c r="EU489" s="501"/>
      <c r="EV489" s="501"/>
      <c r="EW489" s="501"/>
      <c r="EX489" s="501"/>
      <c r="EY489" s="501"/>
      <c r="EZ489" s="501"/>
      <c r="FA489" s="501"/>
      <c r="FB489" s="501"/>
      <c r="FC489" s="501"/>
      <c r="FD489" s="501"/>
      <c r="FE489" s="501"/>
      <c r="FF489" s="501"/>
      <c r="FG489" s="501"/>
      <c r="FH489" s="501"/>
      <c r="FI489" s="501"/>
    </row>
    <row r="490" spans="1:165" ht="25.9" customHeight="1" x14ac:dyDescent="0.35">
      <c r="A490" s="501"/>
      <c r="B490" s="501"/>
      <c r="C490" s="279"/>
      <c r="D490" s="543"/>
      <c r="E490" s="503"/>
      <c r="F490" s="501"/>
      <c r="G490" s="501"/>
      <c r="H490" s="501"/>
      <c r="I490" s="503"/>
      <c r="J490" s="503"/>
      <c r="K490" s="503"/>
      <c r="L490" s="503"/>
      <c r="M490" s="503"/>
      <c r="N490" s="503"/>
      <c r="O490" s="501"/>
      <c r="P490" s="501"/>
      <c r="Q490" s="501"/>
      <c r="R490" s="501"/>
      <c r="S490" s="501"/>
      <c r="T490" s="504"/>
      <c r="U490" s="504"/>
      <c r="V490" s="501"/>
      <c r="W490" s="501"/>
      <c r="X490" s="501"/>
      <c r="Y490" s="501"/>
      <c r="Z490" s="501"/>
      <c r="AA490" s="501"/>
      <c r="AB490" s="501"/>
      <c r="AC490" s="501"/>
      <c r="AD490" s="501"/>
      <c r="AE490" s="501"/>
      <c r="AF490" s="501"/>
      <c r="AG490" s="501"/>
      <c r="AH490" s="501"/>
      <c r="AI490" s="501"/>
      <c r="AJ490" s="501"/>
      <c r="AK490" s="501"/>
      <c r="AL490" s="501"/>
      <c r="AM490" s="501"/>
      <c r="AN490" s="501"/>
      <c r="AO490" s="501"/>
      <c r="AP490" s="501"/>
      <c r="AQ490" s="501"/>
      <c r="AR490" s="501"/>
      <c r="AS490" s="501"/>
      <c r="AT490" s="501"/>
      <c r="AU490" s="501"/>
      <c r="AV490" s="501"/>
      <c r="AW490" s="501"/>
      <c r="AX490" s="501"/>
      <c r="AY490" s="501"/>
      <c r="AZ490" s="501"/>
      <c r="BA490" s="501"/>
      <c r="BB490" s="501"/>
      <c r="BC490" s="501"/>
      <c r="BD490" s="501"/>
      <c r="BE490" s="501"/>
      <c r="BF490" s="501"/>
      <c r="BG490" s="501"/>
      <c r="BH490" s="501"/>
      <c r="BI490" s="501"/>
      <c r="BJ490" s="501"/>
      <c r="BK490" s="501"/>
      <c r="BL490" s="501"/>
      <c r="BM490" s="501"/>
      <c r="BN490" s="501"/>
      <c r="BO490" s="501"/>
      <c r="BP490" s="501"/>
      <c r="BQ490" s="501"/>
      <c r="BR490" s="501"/>
      <c r="BS490" s="501"/>
      <c r="BT490" s="501"/>
      <c r="BU490" s="501"/>
      <c r="BV490" s="501"/>
      <c r="BW490" s="501"/>
      <c r="BX490" s="501"/>
      <c r="BY490" s="501"/>
      <c r="BZ490" s="501"/>
      <c r="CA490" s="501"/>
      <c r="CB490" s="501"/>
      <c r="CC490" s="501"/>
      <c r="CD490" s="501"/>
      <c r="CE490" s="501"/>
      <c r="CF490" s="501"/>
      <c r="CG490" s="501"/>
      <c r="CH490" s="501"/>
      <c r="CI490" s="501"/>
      <c r="CJ490" s="501"/>
      <c r="CK490" s="501"/>
      <c r="CL490" s="501"/>
      <c r="CM490" s="501"/>
      <c r="CN490" s="501"/>
      <c r="CO490" s="501"/>
      <c r="CP490" s="501"/>
      <c r="CQ490" s="501"/>
      <c r="CR490" s="501"/>
      <c r="CS490" s="501"/>
      <c r="CT490" s="501"/>
      <c r="CU490" s="501"/>
      <c r="CV490" s="501"/>
      <c r="CW490" s="501"/>
      <c r="CX490" s="501"/>
      <c r="CY490" s="501"/>
      <c r="CZ490" s="501"/>
      <c r="DA490" s="501"/>
      <c r="DB490" s="501"/>
      <c r="DC490" s="501"/>
      <c r="DD490" s="501"/>
      <c r="DE490" s="501"/>
      <c r="DF490" s="501"/>
      <c r="DG490" s="501"/>
      <c r="DH490" s="501"/>
      <c r="DI490" s="501"/>
      <c r="DJ490" s="501"/>
      <c r="DK490" s="501"/>
      <c r="DL490" s="501"/>
      <c r="DM490" s="501"/>
      <c r="DN490" s="501"/>
      <c r="DO490" s="501"/>
      <c r="DP490" s="501"/>
      <c r="DQ490" s="501"/>
      <c r="DR490" s="501"/>
      <c r="DS490" s="501"/>
      <c r="DT490" s="501"/>
      <c r="DU490" s="501"/>
      <c r="DV490" s="501"/>
      <c r="DW490" s="501"/>
      <c r="DX490" s="501"/>
      <c r="DY490" s="501"/>
      <c r="DZ490" s="501"/>
      <c r="EA490" s="501"/>
      <c r="EB490" s="501"/>
      <c r="EC490" s="501"/>
      <c r="ED490" s="501"/>
      <c r="EE490" s="501"/>
      <c r="EF490" s="501"/>
      <c r="EG490" s="501"/>
      <c r="EH490" s="501"/>
      <c r="EI490" s="501"/>
      <c r="EJ490" s="501"/>
      <c r="EK490" s="501"/>
      <c r="EL490" s="501"/>
      <c r="EM490" s="501"/>
      <c r="EN490" s="501"/>
      <c r="EO490" s="501"/>
      <c r="EP490" s="501"/>
      <c r="EQ490" s="501"/>
      <c r="ER490" s="501"/>
      <c r="ES490" s="501"/>
      <c r="ET490" s="501"/>
      <c r="EU490" s="501"/>
      <c r="EV490" s="501"/>
      <c r="EW490" s="501"/>
      <c r="EX490" s="501"/>
      <c r="EY490" s="501"/>
      <c r="EZ490" s="501"/>
      <c r="FA490" s="501"/>
      <c r="FB490" s="501"/>
      <c r="FC490" s="501"/>
      <c r="FD490" s="501"/>
      <c r="FE490" s="501"/>
      <c r="FF490" s="501"/>
      <c r="FG490" s="501"/>
      <c r="FH490" s="501"/>
      <c r="FI490" s="501"/>
    </row>
    <row r="491" spans="1:165" ht="25.9" customHeight="1" x14ac:dyDescent="0.35">
      <c r="A491" s="501"/>
      <c r="B491" s="501"/>
      <c r="C491" s="279"/>
      <c r="D491" s="543"/>
      <c r="E491" s="503"/>
      <c r="F491" s="501"/>
      <c r="G491" s="501"/>
      <c r="H491" s="501"/>
      <c r="I491" s="503"/>
      <c r="J491" s="503"/>
      <c r="K491" s="503"/>
      <c r="L491" s="503"/>
      <c r="M491" s="503"/>
      <c r="N491" s="503"/>
      <c r="O491" s="501"/>
      <c r="P491" s="501"/>
      <c r="Q491" s="501"/>
      <c r="R491" s="501"/>
      <c r="S491" s="501"/>
      <c r="T491" s="504"/>
      <c r="U491" s="504"/>
      <c r="V491" s="501"/>
      <c r="W491" s="501"/>
      <c r="X491" s="501"/>
      <c r="Y491" s="501"/>
      <c r="Z491" s="501"/>
      <c r="AA491" s="501"/>
      <c r="AB491" s="501"/>
      <c r="AC491" s="501"/>
      <c r="AD491" s="501"/>
      <c r="AE491" s="501"/>
      <c r="AF491" s="501"/>
      <c r="AG491" s="501"/>
      <c r="AH491" s="501"/>
      <c r="AI491" s="501"/>
      <c r="AJ491" s="501"/>
      <c r="AK491" s="501"/>
      <c r="AL491" s="501"/>
      <c r="AM491" s="501"/>
      <c r="AN491" s="501"/>
      <c r="AO491" s="501"/>
      <c r="AP491" s="501"/>
      <c r="AQ491" s="501"/>
      <c r="AR491" s="501"/>
      <c r="AS491" s="501"/>
      <c r="AT491" s="501"/>
      <c r="AU491" s="501"/>
      <c r="AV491" s="501"/>
      <c r="AW491" s="501"/>
      <c r="AX491" s="501"/>
      <c r="AY491" s="501"/>
      <c r="AZ491" s="501"/>
      <c r="BA491" s="501"/>
      <c r="BB491" s="501"/>
      <c r="BC491" s="501"/>
      <c r="BD491" s="501"/>
      <c r="BE491" s="501"/>
      <c r="BF491" s="501"/>
      <c r="BG491" s="501"/>
      <c r="BH491" s="501"/>
      <c r="BI491" s="501"/>
      <c r="BJ491" s="501"/>
      <c r="BK491" s="501"/>
      <c r="BL491" s="501"/>
      <c r="BM491" s="501"/>
      <c r="BN491" s="501"/>
      <c r="BO491" s="501"/>
      <c r="BP491" s="501"/>
      <c r="BQ491" s="501"/>
      <c r="BR491" s="501"/>
      <c r="BS491" s="501"/>
      <c r="BT491" s="501"/>
      <c r="BU491" s="501"/>
      <c r="BV491" s="501"/>
      <c r="BW491" s="501"/>
      <c r="BX491" s="501"/>
      <c r="BY491" s="501"/>
      <c r="BZ491" s="501"/>
      <c r="CA491" s="501"/>
      <c r="CB491" s="501"/>
      <c r="CC491" s="501"/>
      <c r="CD491" s="501"/>
      <c r="CE491" s="501"/>
      <c r="CF491" s="501"/>
      <c r="CG491" s="501"/>
      <c r="CH491" s="501"/>
      <c r="CI491" s="501"/>
      <c r="CJ491" s="501"/>
      <c r="CK491" s="501"/>
      <c r="CL491" s="501"/>
      <c r="CM491" s="501"/>
      <c r="CN491" s="501"/>
      <c r="CO491" s="501"/>
      <c r="CP491" s="501"/>
      <c r="CQ491" s="501"/>
      <c r="CR491" s="501"/>
      <c r="CS491" s="501"/>
      <c r="CT491" s="501"/>
      <c r="CU491" s="501"/>
      <c r="CV491" s="501"/>
      <c r="CW491" s="501"/>
      <c r="CX491" s="501"/>
      <c r="CY491" s="501"/>
      <c r="CZ491" s="501"/>
      <c r="DA491" s="501"/>
      <c r="DB491" s="501"/>
      <c r="DC491" s="501"/>
      <c r="DD491" s="501"/>
      <c r="DE491" s="501"/>
      <c r="DF491" s="501"/>
      <c r="DG491" s="501"/>
      <c r="DH491" s="501"/>
      <c r="DI491" s="501"/>
      <c r="DJ491" s="501"/>
      <c r="DK491" s="501"/>
      <c r="DL491" s="501"/>
      <c r="DM491" s="501"/>
      <c r="DN491" s="501"/>
      <c r="DO491" s="501"/>
      <c r="DP491" s="501"/>
      <c r="DQ491" s="501"/>
      <c r="DR491" s="501"/>
      <c r="DS491" s="501"/>
      <c r="DT491" s="501"/>
      <c r="DU491" s="501"/>
      <c r="DV491" s="501"/>
      <c r="DW491" s="501"/>
      <c r="DX491" s="501"/>
      <c r="DY491" s="501"/>
      <c r="DZ491" s="501"/>
      <c r="EA491" s="501"/>
      <c r="EB491" s="501"/>
      <c r="EC491" s="501"/>
      <c r="ED491" s="501"/>
      <c r="EE491" s="501"/>
      <c r="EF491" s="501"/>
      <c r="EG491" s="501"/>
      <c r="EH491" s="501"/>
      <c r="EI491" s="501"/>
      <c r="EJ491" s="501"/>
      <c r="EK491" s="501"/>
      <c r="EL491" s="501"/>
      <c r="EM491" s="501"/>
      <c r="EN491" s="501"/>
      <c r="EO491" s="501"/>
      <c r="EP491" s="501"/>
      <c r="EQ491" s="501"/>
      <c r="ER491" s="501"/>
      <c r="ES491" s="501"/>
      <c r="ET491" s="501"/>
      <c r="EU491" s="501"/>
      <c r="EV491" s="501"/>
      <c r="EW491" s="501"/>
      <c r="EX491" s="501"/>
      <c r="EY491" s="501"/>
      <c r="EZ491" s="501"/>
      <c r="FA491" s="501"/>
      <c r="FB491" s="501"/>
      <c r="FC491" s="501"/>
      <c r="FD491" s="501"/>
      <c r="FE491" s="501"/>
      <c r="FF491" s="501"/>
      <c r="FG491" s="501"/>
      <c r="FH491" s="501"/>
      <c r="FI491" s="501"/>
    </row>
    <row r="492" spans="1:165" ht="25.9" customHeight="1" x14ac:dyDescent="0.35">
      <c r="A492" s="501"/>
      <c r="B492" s="501"/>
      <c r="C492" s="279"/>
      <c r="D492" s="543"/>
      <c r="E492" s="503"/>
      <c r="F492" s="501"/>
      <c r="G492" s="501"/>
      <c r="H492" s="501"/>
      <c r="I492" s="503"/>
      <c r="J492" s="503"/>
      <c r="K492" s="503"/>
      <c r="L492" s="503"/>
      <c r="M492" s="503"/>
      <c r="N492" s="503"/>
      <c r="O492" s="501"/>
      <c r="P492" s="501"/>
      <c r="Q492" s="501"/>
      <c r="R492" s="501"/>
      <c r="S492" s="501"/>
      <c r="T492" s="504"/>
      <c r="U492" s="504"/>
      <c r="V492" s="501"/>
      <c r="W492" s="501"/>
      <c r="X492" s="501"/>
      <c r="Y492" s="501"/>
      <c r="Z492" s="501"/>
      <c r="AA492" s="501"/>
      <c r="AB492" s="501"/>
      <c r="AC492" s="501"/>
      <c r="AD492" s="501"/>
      <c r="AE492" s="501"/>
      <c r="AF492" s="501"/>
      <c r="AG492" s="501"/>
      <c r="AH492" s="501"/>
      <c r="AI492" s="501"/>
      <c r="AJ492" s="501"/>
      <c r="AK492" s="501"/>
      <c r="AL492" s="501"/>
      <c r="AM492" s="501"/>
      <c r="AN492" s="501"/>
      <c r="AO492" s="501"/>
      <c r="AP492" s="501"/>
      <c r="AQ492" s="501"/>
      <c r="AR492" s="501"/>
      <c r="AS492" s="501"/>
      <c r="AT492" s="501"/>
      <c r="AU492" s="501"/>
      <c r="AV492" s="501"/>
      <c r="AW492" s="501"/>
      <c r="AX492" s="501"/>
      <c r="AY492" s="501"/>
      <c r="AZ492" s="501"/>
      <c r="BA492" s="501"/>
      <c r="BB492" s="501"/>
      <c r="BC492" s="501"/>
      <c r="BD492" s="501"/>
      <c r="BE492" s="501"/>
      <c r="BF492" s="501"/>
      <c r="BG492" s="501"/>
      <c r="BH492" s="501"/>
      <c r="BI492" s="501"/>
      <c r="BJ492" s="501"/>
      <c r="BK492" s="501"/>
      <c r="BL492" s="501"/>
      <c r="BM492" s="501"/>
      <c r="BN492" s="501"/>
      <c r="BO492" s="501"/>
      <c r="BP492" s="501"/>
      <c r="BQ492" s="501"/>
      <c r="BR492" s="501"/>
      <c r="BS492" s="501"/>
      <c r="BT492" s="501"/>
      <c r="BU492" s="501"/>
      <c r="BV492" s="501"/>
      <c r="BW492" s="501"/>
      <c r="BX492" s="501"/>
      <c r="BY492" s="501"/>
      <c r="BZ492" s="501"/>
      <c r="CA492" s="501"/>
      <c r="CB492" s="501"/>
      <c r="CC492" s="501"/>
      <c r="CD492" s="501"/>
      <c r="CE492" s="501"/>
      <c r="CF492" s="501"/>
      <c r="CG492" s="501"/>
      <c r="CH492" s="501"/>
      <c r="CI492" s="501"/>
      <c r="CJ492" s="501"/>
      <c r="CK492" s="501"/>
      <c r="CL492" s="501"/>
      <c r="CM492" s="501"/>
      <c r="CN492" s="501"/>
      <c r="CO492" s="501"/>
      <c r="CP492" s="501"/>
      <c r="CQ492" s="501"/>
      <c r="CR492" s="501"/>
      <c r="CS492" s="501"/>
      <c r="CT492" s="501"/>
      <c r="CU492" s="501"/>
      <c r="CV492" s="501"/>
      <c r="CW492" s="501"/>
      <c r="CX492" s="501"/>
      <c r="CY492" s="501"/>
      <c r="CZ492" s="501"/>
      <c r="DA492" s="501"/>
      <c r="DB492" s="501"/>
      <c r="DC492" s="501"/>
      <c r="DD492" s="501"/>
      <c r="DE492" s="501"/>
      <c r="DF492" s="501"/>
      <c r="DG492" s="501"/>
      <c r="DH492" s="501"/>
      <c r="DI492" s="501"/>
      <c r="DJ492" s="501"/>
      <c r="DK492" s="501"/>
      <c r="DL492" s="501"/>
      <c r="DM492" s="501"/>
      <c r="DN492" s="501"/>
      <c r="DO492" s="501"/>
      <c r="DP492" s="501"/>
      <c r="DQ492" s="501"/>
      <c r="DR492" s="501"/>
      <c r="DS492" s="501"/>
      <c r="DT492" s="501"/>
      <c r="DU492" s="501"/>
      <c r="DV492" s="501"/>
      <c r="DW492" s="501"/>
      <c r="DX492" s="501"/>
      <c r="DY492" s="501"/>
      <c r="DZ492" s="501"/>
      <c r="EA492" s="501"/>
      <c r="EB492" s="501"/>
      <c r="EC492" s="501"/>
      <c r="ED492" s="501"/>
      <c r="EE492" s="501"/>
      <c r="EF492" s="501"/>
      <c r="EG492" s="501"/>
      <c r="EH492" s="501"/>
      <c r="EI492" s="501"/>
      <c r="EJ492" s="501"/>
      <c r="EK492" s="501"/>
      <c r="EL492" s="501"/>
      <c r="EM492" s="501"/>
      <c r="EN492" s="501"/>
      <c r="EO492" s="501"/>
      <c r="EP492" s="501"/>
      <c r="EQ492" s="501"/>
      <c r="ER492" s="501"/>
      <c r="ES492" s="501"/>
      <c r="ET492" s="501"/>
      <c r="EU492" s="501"/>
      <c r="EV492" s="501"/>
      <c r="EW492" s="501"/>
      <c r="EX492" s="501"/>
      <c r="EY492" s="501"/>
      <c r="EZ492" s="501"/>
      <c r="FA492" s="501"/>
      <c r="FB492" s="501"/>
      <c r="FC492" s="501"/>
      <c r="FD492" s="501"/>
      <c r="FE492" s="501"/>
      <c r="FF492" s="501"/>
      <c r="FG492" s="501"/>
      <c r="FH492" s="501"/>
      <c r="FI492" s="501"/>
    </row>
    <row r="493" spans="1:165" ht="25.9" customHeight="1" x14ac:dyDescent="0.35">
      <c r="A493" s="501"/>
      <c r="B493" s="501"/>
      <c r="C493" s="279"/>
      <c r="D493" s="543"/>
      <c r="E493" s="503"/>
      <c r="F493" s="501"/>
      <c r="G493" s="501"/>
      <c r="H493" s="501"/>
      <c r="I493" s="503"/>
      <c r="J493" s="503"/>
      <c r="K493" s="503"/>
      <c r="L493" s="503"/>
      <c r="M493" s="503"/>
      <c r="N493" s="503"/>
      <c r="O493" s="501"/>
      <c r="P493" s="501"/>
      <c r="Q493" s="501"/>
      <c r="R493" s="501"/>
      <c r="S493" s="501"/>
      <c r="T493" s="504"/>
      <c r="U493" s="504"/>
      <c r="V493" s="501"/>
      <c r="W493" s="501"/>
      <c r="X493" s="501"/>
      <c r="Y493" s="501"/>
      <c r="Z493" s="501"/>
      <c r="AA493" s="501"/>
      <c r="AB493" s="501"/>
      <c r="AC493" s="501"/>
      <c r="AD493" s="501"/>
      <c r="AE493" s="501"/>
      <c r="AF493" s="501"/>
      <c r="AG493" s="501"/>
      <c r="AH493" s="501"/>
      <c r="AI493" s="501"/>
      <c r="AJ493" s="501"/>
      <c r="AK493" s="501"/>
      <c r="AL493" s="501"/>
      <c r="AM493" s="501"/>
      <c r="AN493" s="501"/>
      <c r="AO493" s="501"/>
      <c r="AP493" s="501"/>
      <c r="AQ493" s="501"/>
      <c r="AR493" s="501"/>
      <c r="AS493" s="501"/>
      <c r="AT493" s="501"/>
      <c r="AU493" s="501"/>
      <c r="AV493" s="501"/>
      <c r="AW493" s="501"/>
      <c r="AX493" s="501"/>
      <c r="AY493" s="501"/>
      <c r="AZ493" s="501"/>
      <c r="BA493" s="501"/>
      <c r="BB493" s="501"/>
      <c r="BC493" s="501"/>
      <c r="BD493" s="501"/>
      <c r="BE493" s="501"/>
      <c r="BF493" s="501"/>
      <c r="BG493" s="501"/>
      <c r="BH493" s="501"/>
      <c r="BI493" s="501"/>
      <c r="BJ493" s="501"/>
      <c r="BK493" s="501"/>
      <c r="BL493" s="501"/>
      <c r="BM493" s="501"/>
      <c r="BN493" s="501"/>
      <c r="BO493" s="501"/>
      <c r="BP493" s="501"/>
      <c r="BQ493" s="501"/>
      <c r="BR493" s="501"/>
      <c r="BS493" s="501"/>
      <c r="BT493" s="501"/>
      <c r="BU493" s="501"/>
      <c r="BV493" s="501"/>
      <c r="BW493" s="501"/>
      <c r="BX493" s="501"/>
      <c r="BY493" s="501"/>
      <c r="BZ493" s="501"/>
      <c r="CA493" s="501"/>
      <c r="CB493" s="501"/>
      <c r="CC493" s="501"/>
      <c r="CD493" s="501"/>
      <c r="CE493" s="501"/>
      <c r="CF493" s="501"/>
      <c r="CG493" s="501"/>
      <c r="CH493" s="501"/>
      <c r="CI493" s="501"/>
      <c r="CJ493" s="501"/>
      <c r="CK493" s="501"/>
      <c r="CL493" s="501"/>
      <c r="CM493" s="501"/>
      <c r="CN493" s="501"/>
      <c r="CO493" s="501"/>
      <c r="CP493" s="501"/>
      <c r="CQ493" s="501"/>
      <c r="CR493" s="501"/>
      <c r="CS493" s="501"/>
      <c r="CT493" s="501"/>
      <c r="CU493" s="501"/>
      <c r="CV493" s="501"/>
      <c r="CW493" s="501"/>
      <c r="CX493" s="501"/>
      <c r="CY493" s="501"/>
      <c r="CZ493" s="501"/>
      <c r="DA493" s="501"/>
      <c r="DB493" s="501"/>
      <c r="DC493" s="501"/>
      <c r="DD493" s="501"/>
      <c r="DE493" s="501"/>
      <c r="DF493" s="501"/>
      <c r="DG493" s="501"/>
      <c r="DH493" s="501"/>
      <c r="DI493" s="501"/>
      <c r="DJ493" s="501"/>
      <c r="DK493" s="501"/>
      <c r="DL493" s="501"/>
      <c r="DM493" s="501"/>
      <c r="DN493" s="501"/>
      <c r="DO493" s="501"/>
      <c r="DP493" s="501"/>
      <c r="DQ493" s="501"/>
      <c r="DR493" s="501"/>
      <c r="DS493" s="501"/>
      <c r="DT493" s="501"/>
      <c r="DU493" s="501"/>
      <c r="DV493" s="501"/>
      <c r="DW493" s="501"/>
      <c r="DX493" s="501"/>
      <c r="DY493" s="501"/>
      <c r="DZ493" s="501"/>
      <c r="EA493" s="501"/>
      <c r="EB493" s="501"/>
      <c r="EC493" s="501"/>
      <c r="ED493" s="501"/>
      <c r="EE493" s="501"/>
      <c r="EF493" s="501"/>
      <c r="EG493" s="501"/>
      <c r="EH493" s="501"/>
      <c r="EI493" s="501"/>
      <c r="EJ493" s="501"/>
      <c r="EK493" s="501"/>
      <c r="EL493" s="501"/>
      <c r="EM493" s="501"/>
      <c r="EN493" s="501"/>
      <c r="EO493" s="501"/>
      <c r="EP493" s="501"/>
      <c r="EQ493" s="501"/>
      <c r="ER493" s="501"/>
      <c r="ES493" s="501"/>
      <c r="ET493" s="501"/>
      <c r="EU493" s="501"/>
      <c r="EV493" s="501"/>
      <c r="EW493" s="501"/>
      <c r="EX493" s="501"/>
      <c r="EY493" s="501"/>
      <c r="EZ493" s="501"/>
      <c r="FA493" s="501"/>
      <c r="FB493" s="501"/>
      <c r="FC493" s="501"/>
      <c r="FD493" s="501"/>
      <c r="FE493" s="501"/>
      <c r="FF493" s="501"/>
      <c r="FG493" s="501"/>
      <c r="FH493" s="501"/>
      <c r="FI493" s="501"/>
    </row>
    <row r="494" spans="1:165" ht="25.9" customHeight="1" x14ac:dyDescent="0.35">
      <c r="A494" s="501"/>
      <c r="B494" s="501"/>
      <c r="C494" s="279"/>
      <c r="D494" s="543"/>
      <c r="E494" s="503"/>
      <c r="F494" s="501"/>
      <c r="G494" s="501"/>
      <c r="H494" s="501"/>
      <c r="I494" s="503"/>
      <c r="J494" s="503"/>
      <c r="K494" s="503"/>
      <c r="L494" s="503"/>
      <c r="M494" s="503"/>
      <c r="N494" s="503"/>
      <c r="O494" s="501"/>
      <c r="P494" s="501"/>
      <c r="Q494" s="501"/>
      <c r="R494" s="501"/>
      <c r="S494" s="501"/>
      <c r="T494" s="504"/>
      <c r="U494" s="504"/>
      <c r="V494" s="501"/>
      <c r="W494" s="501"/>
      <c r="X494" s="501"/>
      <c r="Y494" s="501"/>
      <c r="Z494" s="501"/>
      <c r="AA494" s="501"/>
      <c r="AB494" s="501"/>
      <c r="AC494" s="501"/>
      <c r="AD494" s="501"/>
      <c r="AE494" s="501"/>
      <c r="AF494" s="501"/>
      <c r="AG494" s="501"/>
      <c r="AH494" s="501"/>
      <c r="AI494" s="501"/>
      <c r="AJ494" s="501"/>
      <c r="AK494" s="501"/>
      <c r="AL494" s="501"/>
      <c r="AM494" s="501"/>
      <c r="AN494" s="501"/>
      <c r="AO494" s="501"/>
      <c r="AP494" s="501"/>
      <c r="AQ494" s="501"/>
      <c r="AR494" s="501"/>
      <c r="AS494" s="501"/>
      <c r="AT494" s="501"/>
      <c r="AU494" s="501"/>
      <c r="AV494" s="501"/>
      <c r="AW494" s="501"/>
      <c r="AX494" s="501"/>
      <c r="AY494" s="501"/>
      <c r="AZ494" s="501"/>
      <c r="BA494" s="501"/>
      <c r="BB494" s="501"/>
      <c r="BC494" s="501"/>
      <c r="BD494" s="501"/>
      <c r="BE494" s="501"/>
      <c r="BF494" s="501"/>
      <c r="BG494" s="501"/>
      <c r="BH494" s="501"/>
      <c r="BI494" s="501"/>
      <c r="BJ494" s="501"/>
      <c r="BK494" s="501"/>
      <c r="BL494" s="501"/>
      <c r="BM494" s="501"/>
      <c r="BN494" s="501"/>
      <c r="BO494" s="501"/>
      <c r="BP494" s="501"/>
      <c r="BQ494" s="501"/>
      <c r="BR494" s="501"/>
      <c r="BS494" s="501"/>
      <c r="BT494" s="501"/>
      <c r="BU494" s="501"/>
      <c r="BV494" s="501"/>
      <c r="BW494" s="501"/>
      <c r="BX494" s="501"/>
      <c r="BY494" s="501"/>
      <c r="BZ494" s="501"/>
      <c r="CA494" s="501"/>
      <c r="CB494" s="501"/>
      <c r="CC494" s="501"/>
      <c r="CD494" s="501"/>
      <c r="CE494" s="501"/>
      <c r="CF494" s="501"/>
      <c r="CG494" s="501"/>
      <c r="CH494" s="501"/>
      <c r="CI494" s="501"/>
      <c r="CJ494" s="501"/>
      <c r="CK494" s="501"/>
      <c r="CL494" s="501"/>
      <c r="CM494" s="501"/>
      <c r="CN494" s="501"/>
      <c r="CO494" s="501"/>
      <c r="CP494" s="501"/>
      <c r="CQ494" s="501"/>
      <c r="CR494" s="501"/>
      <c r="CS494" s="501"/>
      <c r="CT494" s="501"/>
      <c r="CU494" s="501"/>
      <c r="CV494" s="501"/>
      <c r="CW494" s="501"/>
      <c r="CX494" s="501"/>
      <c r="CY494" s="501"/>
      <c r="CZ494" s="501"/>
      <c r="DA494" s="501"/>
      <c r="DB494" s="501"/>
      <c r="DC494" s="501"/>
      <c r="DD494" s="501"/>
      <c r="DE494" s="501"/>
      <c r="DF494" s="501"/>
      <c r="DG494" s="501"/>
      <c r="DH494" s="501"/>
      <c r="DI494" s="501"/>
      <c r="DJ494" s="501"/>
      <c r="DK494" s="501"/>
      <c r="DL494" s="501"/>
      <c r="DM494" s="501"/>
      <c r="DN494" s="501"/>
      <c r="DO494" s="501"/>
      <c r="DP494" s="501"/>
      <c r="DQ494" s="501"/>
      <c r="DR494" s="501"/>
      <c r="DS494" s="501"/>
      <c r="DT494" s="501"/>
      <c r="DU494" s="501"/>
      <c r="DV494" s="501"/>
      <c r="DW494" s="501"/>
      <c r="DX494" s="501"/>
      <c r="DY494" s="501"/>
      <c r="DZ494" s="501"/>
      <c r="EA494" s="501"/>
      <c r="EB494" s="501"/>
      <c r="EC494" s="501"/>
      <c r="ED494" s="501"/>
      <c r="EE494" s="501"/>
      <c r="EF494" s="501"/>
      <c r="EG494" s="501"/>
      <c r="EH494" s="501"/>
      <c r="EI494" s="501"/>
      <c r="EJ494" s="501"/>
      <c r="EK494" s="501"/>
      <c r="EL494" s="501"/>
      <c r="EM494" s="501"/>
      <c r="EN494" s="501"/>
      <c r="EO494" s="501"/>
      <c r="EP494" s="501"/>
      <c r="EQ494" s="501"/>
      <c r="ER494" s="501"/>
      <c r="ES494" s="501"/>
      <c r="ET494" s="501"/>
      <c r="EU494" s="501"/>
      <c r="EV494" s="501"/>
      <c r="EW494" s="501"/>
      <c r="EX494" s="501"/>
      <c r="EY494" s="501"/>
      <c r="EZ494" s="501"/>
      <c r="FA494" s="501"/>
      <c r="FB494" s="501"/>
      <c r="FC494" s="501"/>
      <c r="FD494" s="501"/>
      <c r="FE494" s="501"/>
      <c r="FF494" s="501"/>
      <c r="FG494" s="501"/>
      <c r="FH494" s="501"/>
      <c r="FI494" s="501"/>
    </row>
    <row r="495" spans="1:165" ht="25.9" customHeight="1" x14ac:dyDescent="0.35">
      <c r="A495" s="501"/>
      <c r="B495" s="501"/>
      <c r="C495" s="279"/>
      <c r="D495" s="543"/>
      <c r="E495" s="503"/>
      <c r="F495" s="501"/>
      <c r="G495" s="501"/>
      <c r="H495" s="501"/>
      <c r="I495" s="503"/>
      <c r="J495" s="503"/>
      <c r="K495" s="503"/>
      <c r="L495" s="503"/>
      <c r="M495" s="503"/>
      <c r="N495" s="503"/>
      <c r="O495" s="501"/>
      <c r="P495" s="501"/>
      <c r="Q495" s="501"/>
      <c r="R495" s="501"/>
      <c r="S495" s="501"/>
      <c r="T495" s="504"/>
      <c r="U495" s="504"/>
      <c r="V495" s="501"/>
      <c r="W495" s="501"/>
      <c r="X495" s="501"/>
      <c r="Y495" s="501"/>
      <c r="Z495" s="501"/>
      <c r="AA495" s="501"/>
      <c r="AB495" s="501"/>
      <c r="AC495" s="501"/>
      <c r="AD495" s="501"/>
      <c r="AE495" s="501"/>
      <c r="AF495" s="501"/>
      <c r="AG495" s="501"/>
      <c r="AH495" s="501"/>
      <c r="AI495" s="501"/>
      <c r="AJ495" s="501"/>
      <c r="AK495" s="501"/>
      <c r="AL495" s="501"/>
      <c r="AM495" s="501"/>
      <c r="AN495" s="501"/>
      <c r="AO495" s="501"/>
      <c r="AP495" s="501"/>
      <c r="AQ495" s="501"/>
      <c r="AR495" s="501"/>
      <c r="AS495" s="501"/>
      <c r="AT495" s="501"/>
      <c r="AU495" s="501"/>
      <c r="AV495" s="501"/>
      <c r="AW495" s="501"/>
      <c r="AX495" s="501"/>
      <c r="AY495" s="501"/>
      <c r="AZ495" s="501"/>
      <c r="BA495" s="501"/>
      <c r="BB495" s="501"/>
      <c r="BC495" s="501"/>
      <c r="BD495" s="501"/>
      <c r="BE495" s="501"/>
      <c r="BF495" s="501"/>
      <c r="BG495" s="501"/>
      <c r="BH495" s="501"/>
      <c r="BI495" s="501"/>
      <c r="BJ495" s="501"/>
      <c r="BK495" s="501"/>
      <c r="BL495" s="501"/>
      <c r="BM495" s="501"/>
      <c r="BN495" s="501"/>
      <c r="BO495" s="501"/>
      <c r="BP495" s="501"/>
      <c r="BQ495" s="501"/>
      <c r="BR495" s="501"/>
      <c r="BS495" s="501"/>
      <c r="BT495" s="501"/>
      <c r="BU495" s="501"/>
      <c r="BV495" s="501"/>
      <c r="BW495" s="501"/>
      <c r="BX495" s="501"/>
      <c r="BY495" s="501"/>
      <c r="BZ495" s="501"/>
      <c r="CA495" s="501"/>
      <c r="CB495" s="501"/>
      <c r="CC495" s="501"/>
      <c r="CD495" s="501"/>
      <c r="CE495" s="501"/>
      <c r="CF495" s="501"/>
      <c r="CG495" s="501"/>
      <c r="CH495" s="501"/>
      <c r="CI495" s="501"/>
      <c r="CJ495" s="501"/>
      <c r="CK495" s="501"/>
      <c r="CL495" s="501"/>
      <c r="CM495" s="501"/>
      <c r="CN495" s="501"/>
      <c r="CO495" s="501"/>
      <c r="CP495" s="501"/>
      <c r="CQ495" s="501"/>
      <c r="CR495" s="501"/>
      <c r="CS495" s="501"/>
      <c r="CT495" s="501"/>
      <c r="CU495" s="501"/>
      <c r="CV495" s="501"/>
      <c r="CW495" s="501"/>
      <c r="CX495" s="501"/>
      <c r="CY495" s="501"/>
      <c r="CZ495" s="501"/>
      <c r="DA495" s="501"/>
      <c r="DB495" s="501"/>
      <c r="DC495" s="501"/>
      <c r="DD495" s="501"/>
      <c r="DE495" s="501"/>
      <c r="DF495" s="501"/>
      <c r="DG495" s="501"/>
      <c r="DH495" s="501"/>
      <c r="DI495" s="501"/>
      <c r="DJ495" s="501"/>
      <c r="DK495" s="501"/>
      <c r="DL495" s="501"/>
      <c r="DM495" s="501"/>
      <c r="DN495" s="501"/>
      <c r="DO495" s="501"/>
      <c r="DP495" s="501"/>
      <c r="DQ495" s="501"/>
      <c r="DR495" s="501"/>
      <c r="DS495" s="501"/>
      <c r="DT495" s="501"/>
      <c r="DU495" s="501"/>
      <c r="DV495" s="501"/>
      <c r="DW495" s="501"/>
      <c r="DX495" s="501"/>
      <c r="DY495" s="501"/>
      <c r="DZ495" s="501"/>
      <c r="EA495" s="501"/>
      <c r="EB495" s="501"/>
      <c r="EC495" s="501"/>
      <c r="ED495" s="501"/>
      <c r="EE495" s="501"/>
      <c r="EF495" s="501"/>
      <c r="EG495" s="501"/>
      <c r="EH495" s="501"/>
      <c r="EI495" s="501"/>
      <c r="EJ495" s="501"/>
      <c r="EK495" s="501"/>
      <c r="EL495" s="501"/>
      <c r="EM495" s="501"/>
      <c r="EN495" s="501"/>
      <c r="EO495" s="501"/>
      <c r="EP495" s="501"/>
      <c r="EQ495" s="501"/>
      <c r="ER495" s="501"/>
      <c r="ES495" s="501"/>
      <c r="ET495" s="501"/>
      <c r="EU495" s="501"/>
      <c r="EV495" s="501"/>
      <c r="EW495" s="501"/>
      <c r="EX495" s="501"/>
      <c r="EY495" s="501"/>
      <c r="EZ495" s="501"/>
      <c r="FA495" s="501"/>
      <c r="FB495" s="501"/>
      <c r="FC495" s="501"/>
      <c r="FD495" s="501"/>
      <c r="FE495" s="501"/>
      <c r="FF495" s="501"/>
      <c r="FG495" s="501"/>
      <c r="FH495" s="501"/>
      <c r="FI495" s="501"/>
    </row>
    <row r="496" spans="1:165" ht="25.9" customHeight="1" x14ac:dyDescent="0.35">
      <c r="A496" s="501"/>
      <c r="B496" s="501"/>
      <c r="C496" s="279"/>
      <c r="D496" s="543"/>
      <c r="E496" s="503"/>
      <c r="F496" s="501"/>
      <c r="G496" s="501"/>
      <c r="H496" s="501"/>
      <c r="I496" s="503"/>
      <c r="J496" s="503"/>
      <c r="K496" s="503"/>
      <c r="L496" s="503"/>
      <c r="M496" s="503"/>
      <c r="N496" s="503"/>
      <c r="O496" s="501"/>
      <c r="P496" s="501"/>
      <c r="Q496" s="501"/>
      <c r="R496" s="501"/>
      <c r="S496" s="501"/>
      <c r="T496" s="504"/>
      <c r="U496" s="504"/>
      <c r="V496" s="501"/>
      <c r="W496" s="501"/>
      <c r="X496" s="501"/>
      <c r="Y496" s="501"/>
      <c r="Z496" s="501"/>
      <c r="AA496" s="501"/>
      <c r="AB496" s="501"/>
      <c r="AC496" s="501"/>
      <c r="AD496" s="501"/>
      <c r="AE496" s="501"/>
      <c r="AF496" s="501"/>
      <c r="AG496" s="501"/>
      <c r="AH496" s="501"/>
      <c r="AI496" s="501"/>
      <c r="AJ496" s="501"/>
      <c r="AK496" s="501"/>
      <c r="AL496" s="501"/>
      <c r="AM496" s="501"/>
      <c r="AN496" s="501"/>
      <c r="AO496" s="501"/>
      <c r="AP496" s="501"/>
      <c r="AQ496" s="501"/>
      <c r="AR496" s="501"/>
      <c r="AS496" s="501"/>
      <c r="AT496" s="501"/>
      <c r="AU496" s="501"/>
      <c r="AV496" s="501"/>
      <c r="AW496" s="501"/>
      <c r="AX496" s="501"/>
      <c r="AY496" s="501"/>
      <c r="AZ496" s="501"/>
      <c r="BA496" s="501"/>
      <c r="BB496" s="501"/>
      <c r="BC496" s="501"/>
      <c r="BD496" s="501"/>
      <c r="BE496" s="501"/>
      <c r="BF496" s="501"/>
      <c r="BG496" s="501"/>
      <c r="BH496" s="501"/>
      <c r="BI496" s="501"/>
      <c r="BJ496" s="501"/>
      <c r="BK496" s="501"/>
      <c r="BL496" s="501"/>
      <c r="BM496" s="501"/>
      <c r="BN496" s="501"/>
      <c r="BO496" s="501"/>
      <c r="BP496" s="501"/>
      <c r="BQ496" s="501"/>
      <c r="BR496" s="501"/>
      <c r="BS496" s="501"/>
      <c r="BT496" s="501"/>
      <c r="BU496" s="501"/>
      <c r="BV496" s="501"/>
      <c r="BW496" s="501"/>
      <c r="BX496" s="501"/>
      <c r="BY496" s="501"/>
      <c r="BZ496" s="501"/>
      <c r="CA496" s="501"/>
      <c r="CB496" s="501"/>
      <c r="CC496" s="501"/>
      <c r="CD496" s="501"/>
      <c r="CE496" s="501"/>
      <c r="CF496" s="501"/>
      <c r="CG496" s="501"/>
      <c r="CH496" s="501"/>
      <c r="CI496" s="501"/>
      <c r="CJ496" s="501"/>
      <c r="CK496" s="501"/>
      <c r="CL496" s="501"/>
      <c r="CM496" s="501"/>
      <c r="CN496" s="501"/>
      <c r="CO496" s="501"/>
      <c r="CP496" s="501"/>
      <c r="CQ496" s="501"/>
      <c r="CR496" s="501"/>
      <c r="CS496" s="501"/>
      <c r="CT496" s="501"/>
      <c r="CU496" s="501"/>
      <c r="CV496" s="501"/>
      <c r="CW496" s="501"/>
      <c r="CX496" s="501"/>
      <c r="CY496" s="501"/>
      <c r="CZ496" s="501"/>
      <c r="DA496" s="501"/>
      <c r="DB496" s="501"/>
      <c r="DC496" s="501"/>
      <c r="DD496" s="501"/>
      <c r="DE496" s="501"/>
      <c r="DF496" s="501"/>
      <c r="DG496" s="501"/>
      <c r="DH496" s="501"/>
      <c r="DI496" s="501"/>
      <c r="DJ496" s="501"/>
      <c r="DK496" s="501"/>
      <c r="DL496" s="501"/>
      <c r="DM496" s="501"/>
      <c r="DN496" s="501"/>
      <c r="DO496" s="501"/>
      <c r="DP496" s="501"/>
      <c r="DQ496" s="501"/>
      <c r="DR496" s="501"/>
      <c r="DS496" s="501"/>
      <c r="DT496" s="501"/>
      <c r="DU496" s="501"/>
      <c r="DV496" s="501"/>
      <c r="DW496" s="501"/>
      <c r="DX496" s="501"/>
      <c r="DY496" s="501"/>
      <c r="DZ496" s="501"/>
      <c r="EA496" s="501"/>
      <c r="EB496" s="501"/>
      <c r="EC496" s="501"/>
      <c r="ED496" s="501"/>
      <c r="EE496" s="501"/>
      <c r="EF496" s="501"/>
      <c r="EG496" s="501"/>
      <c r="EH496" s="501"/>
      <c r="EI496" s="501"/>
      <c r="EJ496" s="501"/>
      <c r="EK496" s="501"/>
      <c r="EL496" s="501"/>
      <c r="EM496" s="501"/>
      <c r="EN496" s="501"/>
      <c r="EO496" s="501"/>
      <c r="EP496" s="501"/>
      <c r="EQ496" s="501"/>
      <c r="ER496" s="501"/>
      <c r="ES496" s="501"/>
      <c r="ET496" s="501"/>
      <c r="EU496" s="501"/>
      <c r="EV496" s="501"/>
      <c r="EW496" s="501"/>
      <c r="EX496" s="501"/>
      <c r="EY496" s="501"/>
      <c r="EZ496" s="501"/>
      <c r="FA496" s="501"/>
      <c r="FB496" s="501"/>
      <c r="FC496" s="501"/>
      <c r="FD496" s="501"/>
      <c r="FE496" s="501"/>
      <c r="FF496" s="501"/>
      <c r="FG496" s="501"/>
      <c r="FH496" s="501"/>
      <c r="FI496" s="501"/>
    </row>
    <row r="497" spans="1:165" ht="25.9" customHeight="1" x14ac:dyDescent="0.35">
      <c r="A497" s="501"/>
      <c r="B497" s="501"/>
      <c r="C497" s="279"/>
      <c r="D497" s="543"/>
      <c r="E497" s="503"/>
      <c r="F497" s="501"/>
      <c r="G497" s="501"/>
      <c r="H497" s="501"/>
      <c r="I497" s="503"/>
      <c r="J497" s="503"/>
      <c r="K497" s="503"/>
      <c r="L497" s="503"/>
      <c r="M497" s="503"/>
      <c r="N497" s="503"/>
      <c r="O497" s="501"/>
      <c r="P497" s="501"/>
      <c r="Q497" s="501"/>
      <c r="R497" s="501"/>
      <c r="S497" s="501"/>
      <c r="T497" s="504"/>
      <c r="U497" s="504"/>
      <c r="V497" s="501"/>
      <c r="W497" s="501"/>
      <c r="X497" s="501"/>
      <c r="Y497" s="501"/>
      <c r="Z497" s="501"/>
      <c r="AA497" s="501"/>
      <c r="AB497" s="501"/>
      <c r="AC497" s="501"/>
      <c r="AD497" s="501"/>
      <c r="AE497" s="501"/>
      <c r="AF497" s="501"/>
      <c r="AG497" s="501"/>
      <c r="AH497" s="501"/>
      <c r="AI497" s="501"/>
      <c r="AJ497" s="501"/>
      <c r="AK497" s="501"/>
      <c r="AL497" s="501"/>
      <c r="AM497" s="501"/>
      <c r="AN497" s="501"/>
      <c r="AO497" s="501"/>
      <c r="AP497" s="501"/>
      <c r="AQ497" s="501"/>
      <c r="AR497" s="501"/>
      <c r="AS497" s="501"/>
      <c r="AT497" s="501"/>
      <c r="AU497" s="501"/>
      <c r="AV497" s="501"/>
      <c r="AW497" s="501"/>
      <c r="AX497" s="501"/>
      <c r="AY497" s="501"/>
      <c r="AZ497" s="501"/>
      <c r="BA497" s="501"/>
      <c r="BB497" s="501"/>
      <c r="BC497" s="501"/>
      <c r="BD497" s="501"/>
      <c r="BE497" s="501"/>
      <c r="BF497" s="501"/>
      <c r="BG497" s="501"/>
      <c r="BH497" s="501"/>
      <c r="BI497" s="501"/>
      <c r="BJ497" s="501"/>
      <c r="BK497" s="501"/>
      <c r="BL497" s="501"/>
      <c r="BM497" s="501"/>
      <c r="BN497" s="501"/>
      <c r="BO497" s="501"/>
      <c r="BP497" s="501"/>
      <c r="BQ497" s="501"/>
      <c r="BR497" s="501"/>
      <c r="BS497" s="501"/>
      <c r="BT497" s="501"/>
      <c r="BU497" s="501"/>
      <c r="BV497" s="501"/>
      <c r="BW497" s="501"/>
      <c r="BX497" s="501"/>
      <c r="BY497" s="501"/>
      <c r="BZ497" s="501"/>
      <c r="CA497" s="501"/>
      <c r="CB497" s="501"/>
      <c r="CC497" s="501"/>
      <c r="CD497" s="501"/>
      <c r="CE497" s="501"/>
      <c r="CF497" s="501"/>
      <c r="CG497" s="501"/>
      <c r="CH497" s="501"/>
      <c r="CI497" s="501"/>
      <c r="CJ497" s="501"/>
      <c r="CK497" s="501"/>
      <c r="CL497" s="501"/>
      <c r="CM497" s="501"/>
      <c r="CN497" s="501"/>
      <c r="CO497" s="501"/>
      <c r="CP497" s="501"/>
      <c r="CQ497" s="501"/>
      <c r="CR497" s="501"/>
      <c r="CS497" s="501"/>
      <c r="CT497" s="501"/>
      <c r="CU497" s="501"/>
      <c r="CV497" s="501"/>
      <c r="CW497" s="501"/>
      <c r="CX497" s="501"/>
      <c r="CY497" s="501"/>
      <c r="CZ497" s="501"/>
      <c r="DA497" s="501"/>
      <c r="DB497" s="501"/>
      <c r="DC497" s="501"/>
      <c r="DD497" s="501"/>
      <c r="DE497" s="501"/>
      <c r="DF497" s="501"/>
      <c r="DG497" s="501"/>
      <c r="DH497" s="501"/>
      <c r="DI497" s="501"/>
      <c r="DJ497" s="501"/>
      <c r="DK497" s="501"/>
      <c r="DL497" s="501"/>
      <c r="DM497" s="501"/>
      <c r="DN497" s="501"/>
      <c r="DO497" s="501"/>
      <c r="DP497" s="501"/>
      <c r="DQ497" s="501"/>
      <c r="DR497" s="501"/>
      <c r="DS497" s="501"/>
      <c r="DT497" s="501"/>
      <c r="DU497" s="501"/>
      <c r="DV497" s="501"/>
      <c r="DW497" s="501"/>
      <c r="DX497" s="501"/>
      <c r="DY497" s="501"/>
      <c r="DZ497" s="501"/>
      <c r="EA497" s="501"/>
      <c r="EB497" s="501"/>
      <c r="EC497" s="501"/>
      <c r="ED497" s="501"/>
      <c r="EE497" s="501"/>
      <c r="EF497" s="501"/>
      <c r="EG497" s="501"/>
      <c r="EH497" s="501"/>
      <c r="EI497" s="501"/>
      <c r="EJ497" s="501"/>
      <c r="EK497" s="501"/>
      <c r="EL497" s="501"/>
      <c r="EM497" s="501"/>
      <c r="EN497" s="501"/>
      <c r="EO497" s="501"/>
      <c r="EP497" s="501"/>
      <c r="EQ497" s="501"/>
      <c r="ER497" s="501"/>
      <c r="ES497" s="501"/>
      <c r="ET497" s="501"/>
      <c r="EU497" s="501"/>
      <c r="EV497" s="501"/>
      <c r="EW497" s="501"/>
      <c r="EX497" s="501"/>
      <c r="EY497" s="501"/>
      <c r="EZ497" s="501"/>
      <c r="FA497" s="501"/>
      <c r="FB497" s="501"/>
      <c r="FC497" s="501"/>
      <c r="FD497" s="501"/>
      <c r="FE497" s="501"/>
      <c r="FF497" s="501"/>
      <c r="FG497" s="501"/>
      <c r="FH497" s="501"/>
      <c r="FI497" s="501"/>
    </row>
    <row r="498" spans="1:165" ht="25.9" customHeight="1" x14ac:dyDescent="0.35">
      <c r="A498" s="501"/>
      <c r="B498" s="501"/>
      <c r="C498" s="279"/>
      <c r="D498" s="543"/>
      <c r="E498" s="503"/>
      <c r="F498" s="501"/>
      <c r="G498" s="501"/>
      <c r="H498" s="501"/>
      <c r="I498" s="503"/>
      <c r="J498" s="503"/>
      <c r="K498" s="503"/>
      <c r="L498" s="503"/>
      <c r="M498" s="503"/>
      <c r="N498" s="503"/>
      <c r="O498" s="501"/>
      <c r="P498" s="501"/>
      <c r="Q498" s="501"/>
      <c r="R498" s="501"/>
      <c r="S498" s="501"/>
      <c r="T498" s="504"/>
      <c r="U498" s="504"/>
      <c r="V498" s="501"/>
      <c r="W498" s="501"/>
      <c r="X498" s="501"/>
      <c r="Y498" s="501"/>
      <c r="Z498" s="501"/>
      <c r="AA498" s="501"/>
      <c r="AB498" s="501"/>
      <c r="AC498" s="501"/>
      <c r="AD498" s="501"/>
      <c r="AE498" s="501"/>
      <c r="AF498" s="501"/>
      <c r="AG498" s="501"/>
      <c r="AH498" s="501"/>
      <c r="AI498" s="501"/>
      <c r="AJ498" s="501"/>
      <c r="AK498" s="501"/>
      <c r="AL498" s="501"/>
      <c r="AM498" s="501"/>
      <c r="AN498" s="501"/>
      <c r="AO498" s="501"/>
      <c r="AP498" s="501"/>
      <c r="AQ498" s="501"/>
      <c r="AR498" s="501"/>
      <c r="AS498" s="501"/>
      <c r="AT498" s="501"/>
      <c r="AU498" s="501"/>
      <c r="AV498" s="501"/>
      <c r="AW498" s="501"/>
      <c r="AX498" s="501"/>
      <c r="AY498" s="501"/>
      <c r="AZ498" s="501"/>
      <c r="BA498" s="501"/>
      <c r="BB498" s="501"/>
      <c r="BC498" s="501"/>
      <c r="BD498" s="501"/>
      <c r="BE498" s="501"/>
      <c r="BF498" s="501"/>
      <c r="BG498" s="501"/>
      <c r="BH498" s="501"/>
      <c r="BI498" s="501"/>
      <c r="BJ498" s="501"/>
      <c r="BK498" s="501"/>
      <c r="BL498" s="501"/>
      <c r="BM498" s="501"/>
      <c r="BN498" s="501"/>
      <c r="BO498" s="501"/>
      <c r="BP498" s="501"/>
      <c r="BQ498" s="501"/>
      <c r="BR498" s="501"/>
      <c r="BS498" s="501"/>
      <c r="BT498" s="501"/>
      <c r="BU498" s="501"/>
      <c r="BV498" s="501"/>
      <c r="BW498" s="501"/>
      <c r="BX498" s="501"/>
      <c r="BY498" s="501"/>
      <c r="BZ498" s="501"/>
      <c r="CA498" s="501"/>
      <c r="CB498" s="501"/>
      <c r="CC498" s="501"/>
      <c r="CD498" s="501"/>
      <c r="CE498" s="501"/>
      <c r="CF498" s="501"/>
      <c r="CG498" s="501"/>
      <c r="CH498" s="501"/>
      <c r="CI498" s="501"/>
      <c r="CJ498" s="501"/>
      <c r="CK498" s="501"/>
      <c r="CL498" s="501"/>
      <c r="CM498" s="501"/>
      <c r="CN498" s="501"/>
      <c r="CO498" s="501"/>
      <c r="CP498" s="501"/>
      <c r="CQ498" s="501"/>
      <c r="CR498" s="501"/>
      <c r="CS498" s="501"/>
      <c r="CT498" s="501"/>
      <c r="CU498" s="501"/>
      <c r="CV498" s="501"/>
      <c r="CW498" s="501"/>
      <c r="CX498" s="501"/>
      <c r="CY498" s="501"/>
      <c r="CZ498" s="501"/>
      <c r="DA498" s="501"/>
      <c r="DB498" s="501"/>
      <c r="DC498" s="501"/>
      <c r="DD498" s="501"/>
      <c r="DE498" s="501"/>
      <c r="DF498" s="501"/>
      <c r="DG498" s="501"/>
      <c r="DH498" s="501"/>
      <c r="DI498" s="501"/>
      <c r="DJ498" s="501"/>
      <c r="DK498" s="501"/>
      <c r="DL498" s="501"/>
      <c r="DM498" s="501"/>
      <c r="DN498" s="501"/>
      <c r="DO498" s="501"/>
      <c r="DP498" s="501"/>
      <c r="DQ498" s="501"/>
      <c r="DR498" s="501"/>
      <c r="DS498" s="501"/>
      <c r="DT498" s="501"/>
      <c r="DU498" s="501"/>
      <c r="DV498" s="501"/>
      <c r="DW498" s="501"/>
      <c r="DX498" s="501"/>
      <c r="DY498" s="501"/>
      <c r="DZ498" s="501"/>
      <c r="EA498" s="501"/>
      <c r="EB498" s="501"/>
      <c r="EC498" s="501"/>
      <c r="ED498" s="501"/>
      <c r="EE498" s="501"/>
      <c r="EF498" s="501"/>
      <c r="EG498" s="501"/>
      <c r="EH498" s="501"/>
      <c r="EI498" s="501"/>
      <c r="EJ498" s="501"/>
      <c r="EK498" s="501"/>
      <c r="EL498" s="501"/>
      <c r="EM498" s="501"/>
      <c r="EN498" s="501"/>
      <c r="EO498" s="501"/>
      <c r="EP498" s="501"/>
      <c r="EQ498" s="501"/>
      <c r="ER498" s="501"/>
      <c r="ES498" s="501"/>
      <c r="ET498" s="501"/>
      <c r="EU498" s="501"/>
      <c r="EV498" s="501"/>
      <c r="EW498" s="501"/>
      <c r="EX498" s="501"/>
      <c r="EY498" s="501"/>
      <c r="EZ498" s="501"/>
      <c r="FA498" s="501"/>
      <c r="FB498" s="501"/>
      <c r="FC498" s="501"/>
      <c r="FD498" s="501"/>
      <c r="FE498" s="501"/>
      <c r="FF498" s="501"/>
      <c r="FG498" s="501"/>
      <c r="FH498" s="501"/>
      <c r="FI498" s="501"/>
    </row>
    <row r="499" spans="1:165" ht="25.9" customHeight="1" x14ac:dyDescent="0.35">
      <c r="A499" s="501"/>
      <c r="B499" s="501"/>
      <c r="C499" s="279"/>
      <c r="D499" s="543"/>
      <c r="E499" s="503"/>
      <c r="F499" s="501"/>
      <c r="G499" s="501"/>
      <c r="H499" s="501"/>
      <c r="I499" s="503"/>
      <c r="J499" s="503"/>
      <c r="K499" s="503"/>
      <c r="L499" s="503"/>
      <c r="M499" s="503"/>
      <c r="N499" s="503"/>
      <c r="O499" s="501"/>
      <c r="P499" s="501"/>
      <c r="Q499" s="501"/>
      <c r="R499" s="501"/>
      <c r="S499" s="501"/>
      <c r="T499" s="504"/>
      <c r="U499" s="504"/>
      <c r="V499" s="501"/>
      <c r="W499" s="501"/>
      <c r="X499" s="501"/>
      <c r="Y499" s="501"/>
      <c r="Z499" s="501"/>
      <c r="AA499" s="501"/>
      <c r="AB499" s="501"/>
      <c r="AC499" s="501"/>
      <c r="AD499" s="501"/>
      <c r="AE499" s="501"/>
      <c r="AF499" s="501"/>
      <c r="AG499" s="501"/>
      <c r="AH499" s="501"/>
      <c r="AI499" s="501"/>
      <c r="AJ499" s="501"/>
      <c r="AK499" s="501"/>
      <c r="AL499" s="501"/>
      <c r="AM499" s="501"/>
      <c r="AN499" s="501"/>
      <c r="AO499" s="501"/>
      <c r="AP499" s="501"/>
      <c r="AQ499" s="501"/>
      <c r="AR499" s="501"/>
      <c r="AS499" s="501"/>
      <c r="AT499" s="501"/>
      <c r="AU499" s="501"/>
      <c r="AV499" s="501"/>
      <c r="AW499" s="501"/>
      <c r="AX499" s="501"/>
      <c r="AY499" s="501"/>
      <c r="AZ499" s="501"/>
      <c r="BA499" s="501"/>
      <c r="BB499" s="501"/>
      <c r="BC499" s="501"/>
      <c r="BD499" s="501"/>
      <c r="BE499" s="501"/>
      <c r="BF499" s="501"/>
      <c r="BG499" s="501"/>
      <c r="BH499" s="501"/>
      <c r="BI499" s="501"/>
      <c r="BJ499" s="501"/>
      <c r="BK499" s="501"/>
      <c r="BL499" s="501"/>
      <c r="BM499" s="501"/>
      <c r="BN499" s="501"/>
      <c r="BO499" s="501"/>
      <c r="BP499" s="501"/>
      <c r="BQ499" s="501"/>
      <c r="BR499" s="501"/>
      <c r="BS499" s="501"/>
      <c r="BT499" s="501"/>
      <c r="BU499" s="501"/>
      <c r="BV499" s="501"/>
      <c r="BW499" s="501"/>
      <c r="BX499" s="501"/>
      <c r="BY499" s="501"/>
      <c r="BZ499" s="501"/>
      <c r="CA499" s="501"/>
      <c r="CB499" s="501"/>
      <c r="CC499" s="501"/>
      <c r="CD499" s="501"/>
      <c r="CE499" s="501"/>
      <c r="CF499" s="501"/>
      <c r="CG499" s="501"/>
      <c r="CH499" s="501"/>
      <c r="CI499" s="501"/>
      <c r="CJ499" s="501"/>
      <c r="CK499" s="501"/>
      <c r="CL499" s="501"/>
      <c r="CM499" s="501"/>
      <c r="CN499" s="501"/>
      <c r="CO499" s="501"/>
      <c r="CP499" s="501"/>
      <c r="CQ499" s="501"/>
      <c r="CR499" s="501"/>
      <c r="CS499" s="501"/>
      <c r="CT499" s="501"/>
      <c r="CU499" s="501"/>
      <c r="CV499" s="501"/>
      <c r="CW499" s="501"/>
      <c r="CX499" s="501"/>
      <c r="CY499" s="501"/>
      <c r="CZ499" s="501"/>
      <c r="DA499" s="501"/>
      <c r="DB499" s="501"/>
      <c r="DC499" s="501"/>
      <c r="DD499" s="501"/>
      <c r="DE499" s="501"/>
      <c r="DF499" s="501"/>
      <c r="DG499" s="501"/>
      <c r="DH499" s="501"/>
      <c r="DI499" s="501"/>
      <c r="DJ499" s="501"/>
      <c r="DK499" s="501"/>
      <c r="DL499" s="501"/>
      <c r="DM499" s="501"/>
      <c r="DN499" s="501"/>
      <c r="DO499" s="501"/>
      <c r="DP499" s="501"/>
      <c r="DQ499" s="501"/>
      <c r="DR499" s="501"/>
      <c r="DS499" s="501"/>
      <c r="DT499" s="501"/>
      <c r="DU499" s="501"/>
      <c r="DV499" s="501"/>
      <c r="DW499" s="501"/>
      <c r="DX499" s="501"/>
      <c r="DY499" s="501"/>
      <c r="DZ499" s="501"/>
      <c r="EA499" s="501"/>
      <c r="EB499" s="501"/>
      <c r="EC499" s="501"/>
      <c r="ED499" s="501"/>
      <c r="EE499" s="501"/>
      <c r="EF499" s="501"/>
      <c r="EG499" s="501"/>
      <c r="EH499" s="501"/>
      <c r="EI499" s="501"/>
      <c r="EJ499" s="501"/>
      <c r="EK499" s="501"/>
      <c r="EL499" s="501"/>
      <c r="EM499" s="501"/>
      <c r="EN499" s="501"/>
      <c r="EO499" s="501"/>
      <c r="EP499" s="501"/>
      <c r="EQ499" s="501"/>
      <c r="ER499" s="501"/>
      <c r="ES499" s="501"/>
      <c r="ET499" s="501"/>
      <c r="EU499" s="501"/>
      <c r="EV499" s="501"/>
      <c r="EW499" s="501"/>
      <c r="EX499" s="501"/>
      <c r="EY499" s="501"/>
      <c r="EZ499" s="501"/>
      <c r="FA499" s="501"/>
      <c r="FB499" s="501"/>
      <c r="FC499" s="501"/>
      <c r="FD499" s="501"/>
      <c r="FE499" s="501"/>
      <c r="FF499" s="501"/>
      <c r="FG499" s="501"/>
      <c r="FH499" s="501"/>
      <c r="FI499" s="501"/>
    </row>
    <row r="500" spans="1:165" ht="25.9" customHeight="1" x14ac:dyDescent="0.35">
      <c r="A500" s="501"/>
      <c r="B500" s="501"/>
      <c r="C500" s="279"/>
      <c r="D500" s="543"/>
      <c r="E500" s="503"/>
      <c r="F500" s="501"/>
      <c r="G500" s="501"/>
      <c r="H500" s="501"/>
      <c r="I500" s="503"/>
      <c r="J500" s="503"/>
      <c r="K500" s="503"/>
      <c r="L500" s="503"/>
      <c r="M500" s="503"/>
      <c r="N500" s="503"/>
      <c r="O500" s="501"/>
      <c r="P500" s="501"/>
      <c r="Q500" s="501"/>
      <c r="R500" s="501"/>
      <c r="S500" s="501"/>
      <c r="T500" s="504"/>
      <c r="U500" s="504"/>
      <c r="V500" s="501"/>
      <c r="W500" s="501"/>
      <c r="X500" s="501"/>
      <c r="Y500" s="501"/>
      <c r="Z500" s="501"/>
      <c r="AA500" s="501"/>
      <c r="AB500" s="501"/>
      <c r="AC500" s="501"/>
      <c r="AD500" s="501"/>
      <c r="AE500" s="501"/>
      <c r="AF500" s="501"/>
      <c r="AG500" s="501"/>
      <c r="AH500" s="501"/>
      <c r="AI500" s="501"/>
      <c r="AJ500" s="501"/>
      <c r="AK500" s="501"/>
      <c r="AL500" s="501"/>
      <c r="AM500" s="501"/>
      <c r="AN500" s="501"/>
      <c r="AO500" s="501"/>
      <c r="AP500" s="501"/>
      <c r="AQ500" s="501"/>
      <c r="AR500" s="501"/>
      <c r="AS500" s="501"/>
      <c r="AT500" s="501"/>
      <c r="AU500" s="501"/>
      <c r="AV500" s="501"/>
      <c r="AW500" s="501"/>
      <c r="AX500" s="501"/>
      <c r="AY500" s="501"/>
      <c r="AZ500" s="501"/>
      <c r="BA500" s="501"/>
      <c r="BB500" s="501"/>
      <c r="BC500" s="501"/>
      <c r="BD500" s="501"/>
      <c r="BE500" s="501"/>
      <c r="BF500" s="501"/>
      <c r="BG500" s="501"/>
      <c r="BH500" s="501"/>
      <c r="BI500" s="501"/>
      <c r="BJ500" s="501"/>
      <c r="BK500" s="501"/>
      <c r="BL500" s="501"/>
      <c r="BM500" s="501"/>
      <c r="BN500" s="501"/>
      <c r="BO500" s="501"/>
      <c r="BP500" s="501"/>
      <c r="BQ500" s="501"/>
      <c r="BR500" s="501"/>
      <c r="BS500" s="501"/>
      <c r="BT500" s="501"/>
      <c r="BU500" s="501"/>
      <c r="BV500" s="501"/>
      <c r="BW500" s="501"/>
      <c r="BX500" s="501"/>
      <c r="BY500" s="501"/>
      <c r="BZ500" s="501"/>
      <c r="CA500" s="501"/>
      <c r="CB500" s="501"/>
      <c r="CC500" s="501"/>
      <c r="CD500" s="501"/>
      <c r="CE500" s="501"/>
      <c r="CF500" s="501"/>
      <c r="CG500" s="501"/>
      <c r="CH500" s="501"/>
      <c r="CI500" s="501"/>
      <c r="CJ500" s="501"/>
      <c r="CK500" s="501"/>
      <c r="CL500" s="501"/>
      <c r="CM500" s="501"/>
      <c r="CN500" s="501"/>
      <c r="CO500" s="501"/>
      <c r="CP500" s="501"/>
      <c r="CQ500" s="501"/>
      <c r="CR500" s="501"/>
      <c r="CS500" s="501"/>
      <c r="CT500" s="501"/>
      <c r="CU500" s="501"/>
      <c r="CV500" s="501"/>
      <c r="CW500" s="501"/>
      <c r="CX500" s="501"/>
      <c r="CY500" s="501"/>
      <c r="CZ500" s="501"/>
      <c r="DA500" s="501"/>
      <c r="DB500" s="501"/>
      <c r="DC500" s="501"/>
      <c r="DD500" s="501"/>
      <c r="DE500" s="501"/>
      <c r="DF500" s="501"/>
      <c r="DG500" s="501"/>
      <c r="DH500" s="501"/>
      <c r="DI500" s="501"/>
      <c r="DJ500" s="501"/>
      <c r="DK500" s="501"/>
      <c r="DL500" s="501"/>
      <c r="DM500" s="501"/>
      <c r="DN500" s="501"/>
      <c r="DO500" s="501"/>
      <c r="DP500" s="501"/>
      <c r="DQ500" s="501"/>
      <c r="DR500" s="501"/>
      <c r="DS500" s="501"/>
      <c r="DT500" s="501"/>
      <c r="DU500" s="501"/>
      <c r="DV500" s="501"/>
      <c r="DW500" s="501"/>
      <c r="DX500" s="501"/>
      <c r="DY500" s="501"/>
      <c r="DZ500" s="501"/>
      <c r="EA500" s="501"/>
      <c r="EB500" s="501"/>
      <c r="EC500" s="501"/>
      <c r="ED500" s="501"/>
      <c r="EE500" s="501"/>
      <c r="EF500" s="501"/>
      <c r="EG500" s="501"/>
      <c r="EH500" s="501"/>
      <c r="EI500" s="501"/>
      <c r="EJ500" s="501"/>
      <c r="EK500" s="501"/>
      <c r="EL500" s="501"/>
      <c r="EM500" s="501"/>
      <c r="EN500" s="501"/>
      <c r="EO500" s="501"/>
      <c r="EP500" s="501"/>
      <c r="EQ500" s="501"/>
      <c r="ER500" s="501"/>
      <c r="ES500" s="501"/>
      <c r="ET500" s="501"/>
      <c r="EU500" s="501"/>
      <c r="EV500" s="501"/>
      <c r="EW500" s="501"/>
      <c r="EX500" s="501"/>
      <c r="EY500" s="501"/>
      <c r="EZ500" s="501"/>
      <c r="FA500" s="501"/>
      <c r="FB500" s="501"/>
      <c r="FC500" s="501"/>
      <c r="FD500" s="501"/>
      <c r="FE500" s="501"/>
      <c r="FF500" s="501"/>
      <c r="FG500" s="501"/>
      <c r="FH500" s="501"/>
      <c r="FI500" s="501"/>
    </row>
    <row r="501" spans="1:165" ht="25.9" customHeight="1" x14ac:dyDescent="0.35">
      <c r="A501" s="501"/>
      <c r="B501" s="501"/>
      <c r="C501" s="279"/>
      <c r="D501" s="543"/>
      <c r="E501" s="503"/>
      <c r="F501" s="501"/>
      <c r="G501" s="501"/>
      <c r="H501" s="501"/>
      <c r="I501" s="503"/>
      <c r="J501" s="503"/>
      <c r="K501" s="503"/>
      <c r="L501" s="503"/>
      <c r="M501" s="503"/>
      <c r="N501" s="503"/>
      <c r="O501" s="501"/>
      <c r="P501" s="501"/>
      <c r="Q501" s="501"/>
      <c r="R501" s="501"/>
      <c r="S501" s="501"/>
      <c r="T501" s="504"/>
      <c r="U501" s="504"/>
      <c r="V501" s="501"/>
      <c r="W501" s="501"/>
      <c r="X501" s="501"/>
      <c r="Y501" s="501"/>
      <c r="Z501" s="501"/>
      <c r="AA501" s="501"/>
      <c r="AB501" s="501"/>
      <c r="AC501" s="501"/>
      <c r="AD501" s="501"/>
      <c r="AE501" s="501"/>
      <c r="AF501" s="501"/>
      <c r="AG501" s="501"/>
      <c r="AH501" s="501"/>
      <c r="AI501" s="501"/>
      <c r="AJ501" s="501"/>
      <c r="AK501" s="501"/>
      <c r="AL501" s="501"/>
      <c r="AM501" s="501"/>
      <c r="AN501" s="501"/>
      <c r="AO501" s="501"/>
      <c r="AP501" s="501"/>
      <c r="AQ501" s="501"/>
      <c r="AR501" s="501"/>
      <c r="AS501" s="501"/>
      <c r="AT501" s="501"/>
      <c r="AU501" s="501"/>
      <c r="AV501" s="501"/>
      <c r="AW501" s="501"/>
      <c r="AX501" s="501"/>
      <c r="AY501" s="501"/>
      <c r="AZ501" s="501"/>
      <c r="BA501" s="501"/>
      <c r="BB501" s="501"/>
      <c r="BC501" s="501"/>
      <c r="BD501" s="501"/>
      <c r="BE501" s="501"/>
      <c r="BF501" s="501"/>
      <c r="BG501" s="501"/>
      <c r="BH501" s="501"/>
      <c r="BI501" s="501"/>
      <c r="BJ501" s="501"/>
      <c r="BK501" s="501"/>
      <c r="BL501" s="501"/>
      <c r="BM501" s="501"/>
      <c r="BN501" s="501"/>
      <c r="BO501" s="501"/>
      <c r="BP501" s="501"/>
      <c r="BQ501" s="501"/>
      <c r="BR501" s="501"/>
      <c r="BS501" s="501"/>
      <c r="BT501" s="501"/>
      <c r="BU501" s="501"/>
      <c r="BV501" s="501"/>
      <c r="BW501" s="501"/>
      <c r="BX501" s="501"/>
      <c r="BY501" s="501"/>
      <c r="BZ501" s="501"/>
      <c r="CA501" s="501"/>
      <c r="CB501" s="501"/>
      <c r="CC501" s="501"/>
      <c r="CD501" s="501"/>
      <c r="CE501" s="501"/>
      <c r="CF501" s="501"/>
      <c r="CG501" s="501"/>
      <c r="CH501" s="501"/>
      <c r="CI501" s="501"/>
      <c r="CJ501" s="501"/>
      <c r="CK501" s="501"/>
      <c r="CL501" s="501"/>
      <c r="CM501" s="501"/>
      <c r="CN501" s="501"/>
      <c r="CO501" s="501"/>
      <c r="CP501" s="501"/>
      <c r="CQ501" s="501"/>
      <c r="CR501" s="501"/>
      <c r="CS501" s="501"/>
      <c r="CT501" s="501"/>
      <c r="CU501" s="501"/>
      <c r="CV501" s="501"/>
      <c r="CW501" s="501"/>
      <c r="CX501" s="501"/>
      <c r="CY501" s="501"/>
      <c r="CZ501" s="501"/>
      <c r="DA501" s="501"/>
      <c r="DB501" s="501"/>
      <c r="DC501" s="501"/>
      <c r="DD501" s="501"/>
      <c r="DE501" s="501"/>
      <c r="DF501" s="501"/>
      <c r="DG501" s="501"/>
      <c r="DH501" s="501"/>
      <c r="DI501" s="501"/>
      <c r="DJ501" s="501"/>
      <c r="DK501" s="501"/>
      <c r="DL501" s="501"/>
      <c r="DM501" s="501"/>
      <c r="DN501" s="501"/>
      <c r="DO501" s="501"/>
      <c r="DP501" s="501"/>
      <c r="DQ501" s="501"/>
      <c r="DR501" s="501"/>
      <c r="DS501" s="501"/>
      <c r="DT501" s="501"/>
      <c r="DU501" s="501"/>
      <c r="DV501" s="501"/>
      <c r="DW501" s="501"/>
      <c r="DX501" s="501"/>
      <c r="DY501" s="501"/>
      <c r="DZ501" s="501"/>
      <c r="EA501" s="501"/>
      <c r="EB501" s="501"/>
      <c r="EC501" s="501"/>
      <c r="ED501" s="501"/>
      <c r="EE501" s="501"/>
      <c r="EF501" s="501"/>
      <c r="EG501" s="501"/>
      <c r="EH501" s="501"/>
      <c r="EI501" s="501"/>
      <c r="EJ501" s="501"/>
      <c r="EK501" s="501"/>
      <c r="EL501" s="501"/>
      <c r="EM501" s="501"/>
      <c r="EN501" s="501"/>
      <c r="EO501" s="501"/>
      <c r="EP501" s="501"/>
      <c r="EQ501" s="501"/>
      <c r="ER501" s="501"/>
      <c r="ES501" s="501"/>
      <c r="ET501" s="501"/>
      <c r="EU501" s="501"/>
      <c r="EV501" s="501"/>
      <c r="EW501" s="501"/>
      <c r="EX501" s="501"/>
      <c r="EY501" s="501"/>
      <c r="EZ501" s="501"/>
      <c r="FA501" s="501"/>
      <c r="FB501" s="501"/>
      <c r="FC501" s="501"/>
      <c r="FD501" s="501"/>
      <c r="FE501" s="501"/>
      <c r="FF501" s="501"/>
      <c r="FG501" s="501"/>
      <c r="FH501" s="501"/>
      <c r="FI501" s="501"/>
    </row>
    <row r="502" spans="1:165" ht="25.9" customHeight="1" x14ac:dyDescent="0.35">
      <c r="A502" s="501"/>
      <c r="B502" s="501"/>
      <c r="C502" s="279"/>
      <c r="D502" s="543"/>
      <c r="E502" s="503"/>
      <c r="F502" s="501"/>
      <c r="G502" s="501"/>
      <c r="H502" s="501"/>
      <c r="I502" s="503"/>
      <c r="J502" s="503"/>
      <c r="K502" s="503"/>
      <c r="L502" s="503"/>
      <c r="M502" s="503"/>
      <c r="N502" s="503"/>
      <c r="O502" s="501"/>
      <c r="P502" s="501"/>
      <c r="Q502" s="501"/>
      <c r="R502" s="501"/>
      <c r="S502" s="501"/>
      <c r="T502" s="504"/>
      <c r="U502" s="504"/>
      <c r="V502" s="501"/>
      <c r="W502" s="501"/>
      <c r="X502" s="501"/>
      <c r="Y502" s="501"/>
      <c r="Z502" s="501"/>
      <c r="AA502" s="501"/>
      <c r="AB502" s="501"/>
      <c r="AC502" s="501"/>
      <c r="AD502" s="501"/>
      <c r="AE502" s="501"/>
      <c r="AF502" s="501"/>
      <c r="AG502" s="501"/>
      <c r="AH502" s="501"/>
      <c r="AI502" s="501"/>
      <c r="AJ502" s="501"/>
      <c r="AK502" s="501"/>
      <c r="AL502" s="501"/>
      <c r="AM502" s="501"/>
      <c r="AN502" s="501"/>
      <c r="AO502" s="501"/>
      <c r="AP502" s="501"/>
      <c r="AQ502" s="501"/>
      <c r="AR502" s="501"/>
      <c r="AS502" s="501"/>
      <c r="AT502" s="501"/>
      <c r="AU502" s="501"/>
      <c r="AV502" s="501"/>
      <c r="AW502" s="501"/>
      <c r="AX502" s="501"/>
      <c r="AY502" s="501"/>
      <c r="AZ502" s="501"/>
      <c r="BA502" s="501"/>
      <c r="BB502" s="501"/>
      <c r="BC502" s="501"/>
      <c r="BD502" s="501"/>
      <c r="BE502" s="501"/>
      <c r="BF502" s="501"/>
      <c r="BG502" s="501"/>
      <c r="BH502" s="501"/>
      <c r="BI502" s="501"/>
      <c r="BJ502" s="501"/>
      <c r="BK502" s="501"/>
      <c r="BL502" s="501"/>
      <c r="BM502" s="501"/>
      <c r="BN502" s="501"/>
      <c r="BO502" s="501"/>
      <c r="BP502" s="501"/>
      <c r="BQ502" s="501"/>
      <c r="BR502" s="501"/>
      <c r="BS502" s="501"/>
      <c r="BT502" s="501"/>
      <c r="BU502" s="501"/>
      <c r="BV502" s="501"/>
      <c r="BW502" s="501"/>
      <c r="BX502" s="501"/>
      <c r="BY502" s="501"/>
      <c r="BZ502" s="501"/>
      <c r="CA502" s="501"/>
      <c r="CB502" s="501"/>
      <c r="CC502" s="501"/>
      <c r="CD502" s="501"/>
      <c r="CE502" s="501"/>
      <c r="CF502" s="501"/>
      <c r="CG502" s="501"/>
      <c r="CH502" s="501"/>
      <c r="CI502" s="501"/>
      <c r="CJ502" s="501"/>
      <c r="CK502" s="501"/>
      <c r="CL502" s="501"/>
      <c r="CM502" s="501"/>
      <c r="CN502" s="501"/>
      <c r="CO502" s="501"/>
      <c r="CP502" s="501"/>
      <c r="CQ502" s="501"/>
      <c r="CR502" s="501"/>
      <c r="CS502" s="501"/>
      <c r="CT502" s="501"/>
      <c r="CU502" s="501"/>
      <c r="CV502" s="501"/>
      <c r="CW502" s="501"/>
      <c r="CX502" s="501"/>
      <c r="CY502" s="501"/>
      <c r="CZ502" s="501"/>
      <c r="DA502" s="501"/>
      <c r="DB502" s="501"/>
      <c r="DC502" s="501"/>
      <c r="DD502" s="501"/>
      <c r="DE502" s="501"/>
      <c r="DF502" s="501"/>
      <c r="DG502" s="501"/>
      <c r="DH502" s="501"/>
      <c r="DI502" s="501"/>
      <c r="DJ502" s="501"/>
      <c r="DK502" s="501"/>
      <c r="DL502" s="501"/>
      <c r="DM502" s="501"/>
      <c r="DN502" s="501"/>
      <c r="DO502" s="501"/>
      <c r="DP502" s="501"/>
      <c r="DQ502" s="501"/>
      <c r="DR502" s="501"/>
      <c r="DS502" s="501"/>
      <c r="DT502" s="501"/>
      <c r="DU502" s="501"/>
      <c r="DV502" s="501"/>
      <c r="DW502" s="501"/>
      <c r="DX502" s="501"/>
      <c r="DY502" s="501"/>
      <c r="DZ502" s="501"/>
      <c r="EA502" s="501"/>
      <c r="EB502" s="501"/>
      <c r="EC502" s="501"/>
      <c r="ED502" s="501"/>
      <c r="EE502" s="501"/>
      <c r="EF502" s="501"/>
      <c r="EG502" s="501"/>
      <c r="EH502" s="501"/>
      <c r="EI502" s="501"/>
      <c r="EJ502" s="501"/>
      <c r="EK502" s="501"/>
      <c r="EL502" s="501"/>
      <c r="EM502" s="501"/>
      <c r="EN502" s="501"/>
      <c r="EO502" s="501"/>
      <c r="EP502" s="501"/>
      <c r="EQ502" s="501"/>
      <c r="ER502" s="501"/>
      <c r="ES502" s="501"/>
      <c r="ET502" s="501"/>
      <c r="EU502" s="501"/>
      <c r="EV502" s="501"/>
      <c r="EW502" s="501"/>
      <c r="EX502" s="501"/>
      <c r="EY502" s="501"/>
      <c r="EZ502" s="501"/>
      <c r="FA502" s="501"/>
      <c r="FB502" s="501"/>
      <c r="FC502" s="501"/>
      <c r="FD502" s="501"/>
      <c r="FE502" s="501"/>
      <c r="FF502" s="501"/>
      <c r="FG502" s="501"/>
      <c r="FH502" s="501"/>
      <c r="FI502" s="501"/>
    </row>
    <row r="503" spans="1:165" ht="25.9" customHeight="1" x14ac:dyDescent="0.35">
      <c r="A503" s="501"/>
      <c r="B503" s="501"/>
      <c r="C503" s="279"/>
      <c r="D503" s="543"/>
      <c r="E503" s="503"/>
      <c r="F503" s="501"/>
      <c r="G503" s="501"/>
      <c r="H503" s="501"/>
      <c r="I503" s="503"/>
      <c r="J503" s="503"/>
      <c r="K503" s="503"/>
      <c r="L503" s="503"/>
      <c r="M503" s="503"/>
      <c r="N503" s="503"/>
      <c r="O503" s="501"/>
      <c r="P503" s="501"/>
      <c r="Q503" s="501"/>
      <c r="R503" s="501"/>
      <c r="S503" s="501"/>
      <c r="T503" s="504"/>
      <c r="U503" s="504"/>
      <c r="V503" s="501"/>
      <c r="W503" s="501"/>
      <c r="X503" s="501"/>
      <c r="Y503" s="501"/>
      <c r="Z503" s="501"/>
      <c r="AA503" s="501"/>
      <c r="AB503" s="501"/>
      <c r="AC503" s="501"/>
      <c r="AD503" s="501"/>
      <c r="AE503" s="501"/>
      <c r="AF503" s="501"/>
      <c r="AG503" s="501"/>
      <c r="AH503" s="501"/>
      <c r="AI503" s="501"/>
      <c r="AJ503" s="501"/>
      <c r="AK503" s="501"/>
      <c r="AL503" s="501"/>
      <c r="AM503" s="501"/>
      <c r="AN503" s="501"/>
      <c r="AO503" s="501"/>
      <c r="AP503" s="501"/>
      <c r="AQ503" s="501"/>
      <c r="AR503" s="501"/>
      <c r="AS503" s="501"/>
      <c r="AT503" s="501"/>
      <c r="AU503" s="501"/>
      <c r="AV503" s="501"/>
      <c r="AW503" s="501"/>
      <c r="AX503" s="501"/>
      <c r="AY503" s="501"/>
      <c r="AZ503" s="501"/>
      <c r="BA503" s="501"/>
      <c r="BB503" s="501"/>
      <c r="BC503" s="501"/>
      <c r="BD503" s="501"/>
      <c r="BE503" s="501"/>
      <c r="BF503" s="501"/>
      <c r="BG503" s="501"/>
      <c r="BH503" s="501"/>
      <c r="BI503" s="501"/>
      <c r="BJ503" s="501"/>
      <c r="BK503" s="501"/>
      <c r="BL503" s="501"/>
      <c r="BM503" s="501"/>
      <c r="BN503" s="501"/>
      <c r="BO503" s="501"/>
      <c r="BP503" s="501"/>
      <c r="BQ503" s="501"/>
      <c r="BR503" s="501"/>
      <c r="BS503" s="501"/>
      <c r="BT503" s="501"/>
      <c r="BU503" s="501"/>
      <c r="BV503" s="501"/>
      <c r="BW503" s="501"/>
      <c r="BX503" s="501"/>
      <c r="BY503" s="501"/>
      <c r="BZ503" s="501"/>
      <c r="CA503" s="501"/>
      <c r="CB503" s="501"/>
      <c r="CC503" s="501"/>
      <c r="CD503" s="501"/>
      <c r="CE503" s="501"/>
      <c r="CF503" s="501"/>
      <c r="CG503" s="501"/>
      <c r="CH503" s="501"/>
      <c r="CI503" s="501"/>
      <c r="CJ503" s="501"/>
      <c r="CK503" s="501"/>
      <c r="CL503" s="501"/>
      <c r="CM503" s="501"/>
      <c r="CN503" s="501"/>
      <c r="CO503" s="501"/>
      <c r="CP503" s="501"/>
      <c r="CQ503" s="501"/>
      <c r="CR503" s="501"/>
      <c r="CS503" s="501"/>
      <c r="CT503" s="501"/>
      <c r="CU503" s="501"/>
      <c r="CV503" s="501"/>
      <c r="CW503" s="501"/>
      <c r="CX503" s="501"/>
      <c r="CY503" s="501"/>
      <c r="CZ503" s="501"/>
      <c r="DA503" s="501"/>
      <c r="DB503" s="501"/>
      <c r="DC503" s="501"/>
      <c r="DD503" s="501"/>
      <c r="DE503" s="501"/>
      <c r="DF503" s="501"/>
      <c r="DG503" s="501"/>
      <c r="DH503" s="501"/>
      <c r="DI503" s="501"/>
      <c r="DJ503" s="501"/>
      <c r="DK503" s="501"/>
      <c r="DL503" s="501"/>
      <c r="DM503" s="501"/>
      <c r="DN503" s="501"/>
      <c r="DO503" s="501"/>
      <c r="DP503" s="501"/>
      <c r="DQ503" s="501"/>
      <c r="DR503" s="501"/>
      <c r="DS503" s="501"/>
      <c r="DT503" s="501"/>
      <c r="DU503" s="501"/>
      <c r="DV503" s="501"/>
      <c r="DW503" s="501"/>
      <c r="DX503" s="501"/>
      <c r="DY503" s="501"/>
      <c r="DZ503" s="501"/>
      <c r="EA503" s="501"/>
      <c r="EB503" s="501"/>
      <c r="EC503" s="501"/>
      <c r="ED503" s="501"/>
      <c r="EE503" s="501"/>
      <c r="EF503" s="501"/>
      <c r="EG503" s="501"/>
      <c r="EH503" s="501"/>
      <c r="EI503" s="501"/>
      <c r="EJ503" s="501"/>
      <c r="EK503" s="501"/>
      <c r="EL503" s="501"/>
      <c r="EM503" s="501"/>
      <c r="EN503" s="501"/>
      <c r="EO503" s="501"/>
      <c r="EP503" s="501"/>
      <c r="EQ503" s="501"/>
      <c r="ER503" s="501"/>
      <c r="ES503" s="501"/>
      <c r="ET503" s="501"/>
      <c r="EU503" s="501"/>
      <c r="EV503" s="501"/>
      <c r="EW503" s="501"/>
      <c r="EX503" s="501"/>
      <c r="EY503" s="501"/>
      <c r="EZ503" s="501"/>
      <c r="FA503" s="501"/>
      <c r="FB503" s="501"/>
      <c r="FC503" s="501"/>
      <c r="FD503" s="501"/>
      <c r="FE503" s="501"/>
      <c r="FF503" s="501"/>
      <c r="FG503" s="501"/>
      <c r="FH503" s="501"/>
      <c r="FI503" s="501"/>
    </row>
    <row r="504" spans="1:165" ht="25.9" customHeight="1" x14ac:dyDescent="0.35">
      <c r="A504" s="501"/>
      <c r="B504" s="501"/>
      <c r="C504" s="279"/>
      <c r="D504" s="543"/>
      <c r="E504" s="503"/>
      <c r="F504" s="501"/>
      <c r="G504" s="501"/>
      <c r="H504" s="501"/>
      <c r="I504" s="503"/>
      <c r="J504" s="503"/>
      <c r="K504" s="503"/>
      <c r="L504" s="503"/>
      <c r="M504" s="503"/>
      <c r="N504" s="503"/>
      <c r="O504" s="501"/>
      <c r="P504" s="501"/>
      <c r="Q504" s="501"/>
      <c r="R504" s="501"/>
      <c r="S504" s="501"/>
      <c r="T504" s="504"/>
      <c r="U504" s="504"/>
      <c r="V504" s="501"/>
      <c r="W504" s="501"/>
      <c r="X504" s="501"/>
      <c r="Y504" s="501"/>
      <c r="Z504" s="501"/>
      <c r="AA504" s="501"/>
      <c r="AB504" s="501"/>
      <c r="AC504" s="501"/>
      <c r="AD504" s="501"/>
      <c r="AE504" s="501"/>
      <c r="AF504" s="501"/>
      <c r="AG504" s="501"/>
      <c r="AH504" s="501"/>
      <c r="AI504" s="501"/>
      <c r="AJ504" s="501"/>
      <c r="AK504" s="501"/>
      <c r="AL504" s="501"/>
      <c r="AM504" s="501"/>
      <c r="AN504" s="501"/>
      <c r="AO504" s="501"/>
      <c r="AP504" s="501"/>
      <c r="AQ504" s="501"/>
      <c r="AR504" s="501"/>
      <c r="AS504" s="501"/>
      <c r="AT504" s="501"/>
      <c r="AU504" s="501"/>
      <c r="AV504" s="501"/>
      <c r="AW504" s="501"/>
      <c r="AX504" s="501"/>
      <c r="AY504" s="501"/>
      <c r="AZ504" s="501"/>
      <c r="BA504" s="501"/>
      <c r="BB504" s="501"/>
      <c r="BC504" s="501"/>
      <c r="BD504" s="501"/>
      <c r="BE504" s="501"/>
      <c r="BF504" s="501"/>
      <c r="BG504" s="501"/>
      <c r="BH504" s="501"/>
      <c r="BI504" s="501"/>
      <c r="BJ504" s="501"/>
      <c r="BK504" s="501"/>
      <c r="BL504" s="501"/>
      <c r="BM504" s="501"/>
      <c r="BN504" s="501"/>
      <c r="BO504" s="501"/>
      <c r="BP504" s="501"/>
      <c r="BQ504" s="501"/>
      <c r="BR504" s="501"/>
      <c r="BS504" s="501"/>
      <c r="BT504" s="501"/>
      <c r="BU504" s="501"/>
      <c r="BV504" s="501"/>
      <c r="BW504" s="501"/>
      <c r="BX504" s="501"/>
      <c r="BY504" s="501"/>
      <c r="BZ504" s="501"/>
      <c r="CA504" s="501"/>
      <c r="CB504" s="501"/>
      <c r="CC504" s="501"/>
      <c r="CD504" s="501"/>
      <c r="CE504" s="501"/>
      <c r="CF504" s="501"/>
      <c r="CG504" s="501"/>
      <c r="CH504" s="501"/>
      <c r="CI504" s="501"/>
      <c r="CJ504" s="501"/>
      <c r="CK504" s="501"/>
      <c r="CL504" s="501"/>
      <c r="CM504" s="501"/>
      <c r="CN504" s="501"/>
      <c r="CO504" s="501"/>
      <c r="CP504" s="501"/>
      <c r="CQ504" s="501"/>
      <c r="CR504" s="501"/>
      <c r="CS504" s="501"/>
      <c r="CT504" s="501"/>
      <c r="CU504" s="501"/>
      <c r="CV504" s="501"/>
      <c r="CW504" s="501"/>
      <c r="CX504" s="501"/>
      <c r="CY504" s="501"/>
      <c r="CZ504" s="501"/>
      <c r="DA504" s="501"/>
      <c r="DB504" s="501"/>
      <c r="DC504" s="501"/>
      <c r="DD504" s="501"/>
      <c r="DE504" s="501"/>
      <c r="DF504" s="501"/>
      <c r="DG504" s="501"/>
      <c r="DH504" s="501"/>
      <c r="DI504" s="501"/>
      <c r="DJ504" s="501"/>
      <c r="DK504" s="501"/>
      <c r="DL504" s="501"/>
      <c r="DM504" s="501"/>
      <c r="DN504" s="501"/>
      <c r="DO504" s="501"/>
      <c r="DP504" s="501"/>
      <c r="DQ504" s="501"/>
      <c r="DR504" s="501"/>
      <c r="DS504" s="501"/>
      <c r="DT504" s="501"/>
      <c r="DU504" s="501"/>
      <c r="DV504" s="501"/>
      <c r="DW504" s="501"/>
      <c r="DX504" s="501"/>
      <c r="DY504" s="501"/>
      <c r="DZ504" s="501"/>
      <c r="EA504" s="501"/>
      <c r="EB504" s="501"/>
      <c r="EC504" s="501"/>
      <c r="ED504" s="501"/>
      <c r="EE504" s="501"/>
      <c r="EF504" s="501"/>
      <c r="EG504" s="501"/>
      <c r="EH504" s="501"/>
      <c r="EI504" s="501"/>
      <c r="EJ504" s="501"/>
      <c r="EK504" s="501"/>
      <c r="EL504" s="501"/>
      <c r="EM504" s="501"/>
      <c r="EN504" s="501"/>
      <c r="EO504" s="501"/>
      <c r="EP504" s="501"/>
      <c r="EQ504" s="501"/>
      <c r="ER504" s="501"/>
      <c r="ES504" s="501"/>
      <c r="ET504" s="501"/>
      <c r="EU504" s="501"/>
      <c r="EV504" s="501"/>
      <c r="EW504" s="501"/>
      <c r="EX504" s="501"/>
      <c r="EY504" s="501"/>
      <c r="EZ504" s="501"/>
      <c r="FA504" s="501"/>
      <c r="FB504" s="501"/>
      <c r="FC504" s="501"/>
      <c r="FD504" s="501"/>
      <c r="FE504" s="501"/>
      <c r="FF504" s="501"/>
      <c r="FG504" s="501"/>
      <c r="FH504" s="501"/>
      <c r="FI504" s="501"/>
    </row>
    <row r="505" spans="1:165" ht="25.9" customHeight="1" x14ac:dyDescent="0.35">
      <c r="A505" s="501"/>
      <c r="B505" s="501"/>
      <c r="C505" s="279"/>
      <c r="D505" s="543"/>
      <c r="E505" s="503"/>
      <c r="F505" s="501"/>
      <c r="G505" s="501"/>
      <c r="H505" s="501"/>
      <c r="I505" s="503"/>
      <c r="J505" s="503"/>
      <c r="K505" s="503"/>
      <c r="L505" s="503"/>
      <c r="M505" s="503"/>
      <c r="N505" s="503"/>
      <c r="O505" s="501"/>
      <c r="P505" s="501"/>
      <c r="Q505" s="501"/>
      <c r="R505" s="501"/>
      <c r="S505" s="501"/>
      <c r="T505" s="504"/>
      <c r="U505" s="504"/>
      <c r="V505" s="501"/>
      <c r="W505" s="501"/>
      <c r="X505" s="501"/>
      <c r="Y505" s="501"/>
      <c r="Z505" s="501"/>
      <c r="AA505" s="501"/>
      <c r="AB505" s="501"/>
      <c r="AC505" s="501"/>
      <c r="AD505" s="501"/>
      <c r="AE505" s="501"/>
      <c r="AF505" s="501"/>
      <c r="AG505" s="501"/>
      <c r="AH505" s="501"/>
      <c r="AI505" s="501"/>
      <c r="AJ505" s="501"/>
      <c r="AK505" s="501"/>
      <c r="AL505" s="501"/>
      <c r="AM505" s="501"/>
      <c r="AN505" s="501"/>
      <c r="AO505" s="501"/>
      <c r="AP505" s="501"/>
      <c r="AQ505" s="501"/>
      <c r="AR505" s="501"/>
      <c r="AS505" s="501"/>
      <c r="AT505" s="501"/>
      <c r="AU505" s="501"/>
      <c r="AV505" s="501"/>
      <c r="AW505" s="501"/>
      <c r="AX505" s="501"/>
      <c r="AY505" s="501"/>
      <c r="AZ505" s="501"/>
      <c r="BA505" s="501"/>
      <c r="BB505" s="501"/>
      <c r="BC505" s="501"/>
      <c r="BD505" s="501"/>
      <c r="BE505" s="501"/>
      <c r="BF505" s="501"/>
      <c r="BG505" s="501"/>
      <c r="BH505" s="501"/>
      <c r="BI505" s="501"/>
      <c r="BJ505" s="501"/>
      <c r="BK505" s="501"/>
      <c r="BL505" s="501"/>
      <c r="BM505" s="501"/>
      <c r="BN505" s="501"/>
      <c r="BO505" s="501"/>
      <c r="BP505" s="501"/>
      <c r="BQ505" s="501"/>
      <c r="BR505" s="501"/>
      <c r="BS505" s="501"/>
      <c r="BT505" s="501"/>
      <c r="BU505" s="501"/>
      <c r="BV505" s="501"/>
      <c r="BW505" s="501"/>
      <c r="BX505" s="501"/>
      <c r="BY505" s="501"/>
      <c r="BZ505" s="501"/>
      <c r="CA505" s="501"/>
      <c r="CB505" s="501"/>
      <c r="CC505" s="501"/>
      <c r="CD505" s="501"/>
      <c r="CE505" s="501"/>
      <c r="CF505" s="501"/>
      <c r="CG505" s="501"/>
      <c r="CH505" s="501"/>
      <c r="CI505" s="501"/>
      <c r="CJ505" s="501"/>
      <c r="CK505" s="501"/>
      <c r="CL505" s="501"/>
      <c r="CM505" s="501"/>
      <c r="CN505" s="501"/>
      <c r="CO505" s="501"/>
      <c r="CP505" s="501"/>
      <c r="CQ505" s="501"/>
      <c r="CR505" s="501"/>
      <c r="CS505" s="501"/>
      <c r="CT505" s="501"/>
      <c r="CU505" s="501"/>
      <c r="CV505" s="501"/>
      <c r="CW505" s="501"/>
      <c r="CX505" s="501"/>
      <c r="CY505" s="501"/>
      <c r="CZ505" s="501"/>
      <c r="DA505" s="501"/>
      <c r="DB505" s="501"/>
      <c r="DC505" s="501"/>
      <c r="DD505" s="501"/>
      <c r="DE505" s="501"/>
      <c r="DF505" s="501"/>
      <c r="DG505" s="501"/>
      <c r="DH505" s="501"/>
      <c r="DI505" s="501"/>
      <c r="DJ505" s="501"/>
      <c r="DK505" s="501"/>
      <c r="DL505" s="501"/>
      <c r="DM505" s="501"/>
      <c r="DN505" s="501"/>
      <c r="DO505" s="501"/>
      <c r="DP505" s="501"/>
      <c r="DQ505" s="501"/>
      <c r="DR505" s="501"/>
      <c r="DS505" s="501"/>
      <c r="DT505" s="501"/>
      <c r="DU505" s="501"/>
      <c r="DV505" s="501"/>
      <c r="DW505" s="501"/>
      <c r="DX505" s="501"/>
      <c r="DY505" s="501"/>
      <c r="DZ505" s="501"/>
      <c r="EA505" s="501"/>
      <c r="EB505" s="501"/>
      <c r="EC505" s="501"/>
      <c r="ED505" s="501"/>
      <c r="EE505" s="501"/>
      <c r="EF505" s="501"/>
      <c r="EG505" s="501"/>
      <c r="EH505" s="501"/>
      <c r="EI505" s="501"/>
      <c r="EJ505" s="501"/>
      <c r="EK505" s="501"/>
      <c r="EL505" s="501"/>
      <c r="EM505" s="501"/>
      <c r="EN505" s="501"/>
      <c r="EO505" s="501"/>
      <c r="EP505" s="501"/>
      <c r="EQ505" s="501"/>
      <c r="ER505" s="501"/>
      <c r="ES505" s="501"/>
      <c r="ET505" s="501"/>
      <c r="EU505" s="501"/>
      <c r="EV505" s="501"/>
      <c r="EW505" s="501"/>
      <c r="EX505" s="501"/>
      <c r="EY505" s="501"/>
      <c r="EZ505" s="501"/>
      <c r="FA505" s="501"/>
      <c r="FB505" s="501"/>
      <c r="FC505" s="501"/>
      <c r="FD505" s="501"/>
      <c r="FE505" s="501"/>
      <c r="FF505" s="501"/>
      <c r="FG505" s="501"/>
      <c r="FH505" s="501"/>
      <c r="FI505" s="501"/>
    </row>
    <row r="506" spans="1:165" ht="25.9" customHeight="1" x14ac:dyDescent="0.35">
      <c r="A506" s="501"/>
      <c r="B506" s="501"/>
      <c r="C506" s="279"/>
      <c r="D506" s="543"/>
      <c r="E506" s="503"/>
      <c r="F506" s="501"/>
      <c r="G506" s="501"/>
      <c r="H506" s="501"/>
      <c r="I506" s="503"/>
      <c r="J506" s="503"/>
      <c r="K506" s="503"/>
      <c r="L506" s="503"/>
      <c r="M506" s="503"/>
      <c r="N506" s="503"/>
      <c r="O506" s="501"/>
      <c r="P506" s="501"/>
      <c r="Q506" s="501"/>
      <c r="R506" s="501"/>
      <c r="S506" s="501"/>
      <c r="T506" s="504"/>
      <c r="U506" s="504"/>
      <c r="V506" s="501"/>
      <c r="W506" s="501"/>
      <c r="X506" s="501"/>
      <c r="Y506" s="501"/>
      <c r="Z506" s="501"/>
      <c r="AA506" s="501"/>
      <c r="AB506" s="501"/>
      <c r="AC506" s="501"/>
      <c r="AD506" s="501"/>
      <c r="AE506" s="501"/>
      <c r="AF506" s="501"/>
      <c r="AG506" s="501"/>
      <c r="AH506" s="501"/>
      <c r="AI506" s="501"/>
      <c r="AJ506" s="501"/>
      <c r="AK506" s="501"/>
      <c r="AL506" s="501"/>
      <c r="AM506" s="501"/>
      <c r="AN506" s="501"/>
      <c r="AO506" s="501"/>
      <c r="AP506" s="501"/>
      <c r="AQ506" s="501"/>
      <c r="AR506" s="501"/>
      <c r="AS506" s="501"/>
      <c r="AT506" s="501"/>
      <c r="AU506" s="501"/>
      <c r="AV506" s="501"/>
      <c r="AW506" s="501"/>
      <c r="AX506" s="501"/>
      <c r="AY506" s="501"/>
      <c r="AZ506" s="501"/>
      <c r="BA506" s="501"/>
      <c r="BB506" s="501"/>
      <c r="BC506" s="501"/>
      <c r="BD506" s="501"/>
      <c r="BE506" s="501"/>
      <c r="BF506" s="501"/>
      <c r="BG506" s="501"/>
      <c r="BH506" s="501"/>
      <c r="BI506" s="501"/>
      <c r="BJ506" s="501"/>
      <c r="BK506" s="501"/>
      <c r="BL506" s="501"/>
      <c r="BM506" s="501"/>
      <c r="BN506" s="501"/>
      <c r="BO506" s="501"/>
      <c r="BP506" s="501"/>
      <c r="BQ506" s="501"/>
      <c r="BR506" s="501"/>
      <c r="BS506" s="501"/>
      <c r="BT506" s="501"/>
      <c r="BU506" s="501"/>
      <c r="BV506" s="501"/>
      <c r="BW506" s="501"/>
      <c r="BX506" s="501"/>
      <c r="BY506" s="501"/>
      <c r="BZ506" s="501"/>
      <c r="CA506" s="501"/>
      <c r="CB506" s="501"/>
      <c r="CC506" s="501"/>
      <c r="CD506" s="501"/>
      <c r="CE506" s="501"/>
      <c r="CF506" s="501"/>
      <c r="CG506" s="501"/>
      <c r="CH506" s="501"/>
      <c r="CI506" s="501"/>
      <c r="CJ506" s="501"/>
      <c r="CK506" s="501"/>
      <c r="CL506" s="501"/>
      <c r="CM506" s="501"/>
      <c r="CN506" s="501"/>
      <c r="CO506" s="501"/>
      <c r="CP506" s="501"/>
      <c r="CQ506" s="501"/>
      <c r="CR506" s="501"/>
      <c r="CS506" s="501"/>
      <c r="CT506" s="501"/>
      <c r="CU506" s="501"/>
      <c r="CV506" s="501"/>
      <c r="CW506" s="501"/>
      <c r="CX506" s="501"/>
      <c r="CY506" s="501"/>
      <c r="CZ506" s="501"/>
      <c r="DA506" s="501"/>
      <c r="DB506" s="501"/>
      <c r="DC506" s="501"/>
      <c r="DD506" s="501"/>
      <c r="DE506" s="501"/>
      <c r="DF506" s="501"/>
      <c r="DG506" s="501"/>
      <c r="DH506" s="501"/>
      <c r="DI506" s="501"/>
      <c r="DJ506" s="501"/>
      <c r="DK506" s="501"/>
      <c r="DL506" s="501"/>
      <c r="DM506" s="501"/>
      <c r="DN506" s="501"/>
      <c r="DO506" s="501"/>
      <c r="DP506" s="501"/>
      <c r="DQ506" s="501"/>
      <c r="DR506" s="501"/>
      <c r="DS506" s="501"/>
      <c r="DT506" s="501"/>
      <c r="DU506" s="501"/>
      <c r="DV506" s="501"/>
      <c r="DW506" s="501"/>
      <c r="DX506" s="501"/>
      <c r="DY506" s="501"/>
      <c r="DZ506" s="501"/>
      <c r="EA506" s="501"/>
      <c r="EB506" s="501"/>
      <c r="EC506" s="501"/>
      <c r="ED506" s="501"/>
      <c r="EE506" s="501"/>
      <c r="EF506" s="501"/>
      <c r="EG506" s="501"/>
      <c r="EH506" s="501"/>
      <c r="EI506" s="501"/>
      <c r="EJ506" s="501"/>
      <c r="EK506" s="501"/>
      <c r="EL506" s="501"/>
      <c r="EM506" s="501"/>
      <c r="EN506" s="501"/>
      <c r="EO506" s="501"/>
      <c r="EP506" s="501"/>
      <c r="EQ506" s="501"/>
      <c r="ER506" s="501"/>
      <c r="ES506" s="501"/>
      <c r="ET506" s="501"/>
      <c r="EU506" s="501"/>
      <c r="EV506" s="501"/>
      <c r="EW506" s="501"/>
      <c r="EX506" s="501"/>
      <c r="EY506" s="501"/>
      <c r="EZ506" s="501"/>
      <c r="FA506" s="501"/>
      <c r="FB506" s="501"/>
      <c r="FC506" s="501"/>
      <c r="FD506" s="501"/>
      <c r="FE506" s="501"/>
      <c r="FF506" s="501"/>
      <c r="FG506" s="501"/>
      <c r="FH506" s="501"/>
      <c r="FI506" s="501"/>
    </row>
    <row r="507" spans="1:165" ht="25.9" customHeight="1" x14ac:dyDescent="0.35">
      <c r="A507" s="501"/>
      <c r="B507" s="501"/>
      <c r="C507" s="279"/>
      <c r="D507" s="543"/>
      <c r="E507" s="503"/>
      <c r="F507" s="501"/>
      <c r="G507" s="501"/>
      <c r="H507" s="501"/>
      <c r="I507" s="503"/>
      <c r="J507" s="503"/>
      <c r="K507" s="503"/>
      <c r="L507" s="503"/>
      <c r="M507" s="503"/>
      <c r="N507" s="503"/>
      <c r="O507" s="501"/>
      <c r="P507" s="501"/>
      <c r="Q507" s="501"/>
      <c r="R507" s="501"/>
      <c r="S507" s="501"/>
      <c r="T507" s="504"/>
      <c r="U507" s="504"/>
      <c r="V507" s="501"/>
      <c r="W507" s="501"/>
      <c r="X507" s="501"/>
      <c r="Y507" s="501"/>
      <c r="Z507" s="501"/>
      <c r="AA507" s="501"/>
      <c r="AB507" s="501"/>
      <c r="AC507" s="501"/>
      <c r="AD507" s="501"/>
      <c r="AE507" s="501"/>
      <c r="AF507" s="501"/>
      <c r="AG507" s="501"/>
      <c r="AH507" s="501"/>
      <c r="AI507" s="501"/>
      <c r="AJ507" s="501"/>
      <c r="AK507" s="501"/>
      <c r="AL507" s="501"/>
      <c r="AM507" s="501"/>
      <c r="AN507" s="501"/>
      <c r="AO507" s="501"/>
      <c r="AP507" s="501"/>
      <c r="AQ507" s="501"/>
      <c r="AR507" s="501"/>
      <c r="AS507" s="501"/>
      <c r="AT507" s="501"/>
      <c r="AU507" s="501"/>
      <c r="AV507" s="501"/>
      <c r="AW507" s="501"/>
      <c r="AX507" s="501"/>
      <c r="AY507" s="501"/>
      <c r="AZ507" s="501"/>
      <c r="BA507" s="501"/>
      <c r="BB507" s="501"/>
      <c r="BC507" s="501"/>
      <c r="BD507" s="501"/>
      <c r="BE507" s="501"/>
      <c r="BF507" s="501"/>
      <c r="BG507" s="501"/>
      <c r="BH507" s="501"/>
      <c r="BI507" s="501"/>
      <c r="BJ507" s="501"/>
      <c r="BK507" s="501"/>
      <c r="BL507" s="501"/>
      <c r="BM507" s="501"/>
      <c r="BN507" s="501"/>
      <c r="BO507" s="501"/>
      <c r="BP507" s="501"/>
      <c r="BQ507" s="501"/>
      <c r="BR507" s="501"/>
      <c r="BS507" s="501"/>
      <c r="BT507" s="501"/>
      <c r="BU507" s="501"/>
      <c r="BV507" s="501"/>
      <c r="BW507" s="501"/>
      <c r="BX507" s="501"/>
      <c r="BY507" s="501"/>
      <c r="BZ507" s="501"/>
      <c r="CA507" s="501"/>
      <c r="CB507" s="501"/>
      <c r="CC507" s="501"/>
      <c r="CD507" s="501"/>
      <c r="CE507" s="501"/>
      <c r="CF507" s="501"/>
      <c r="CG507" s="501"/>
      <c r="CH507" s="501"/>
      <c r="CI507" s="501"/>
      <c r="CJ507" s="501"/>
      <c r="CK507" s="501"/>
      <c r="CL507" s="501"/>
      <c r="CM507" s="501"/>
      <c r="CN507" s="501"/>
      <c r="CO507" s="501"/>
      <c r="CP507" s="501"/>
      <c r="CQ507" s="501"/>
      <c r="CR507" s="501"/>
      <c r="CS507" s="501"/>
      <c r="CT507" s="501"/>
      <c r="CU507" s="501"/>
      <c r="CV507" s="501"/>
      <c r="CW507" s="501"/>
      <c r="CX507" s="501"/>
      <c r="CY507" s="501"/>
      <c r="CZ507" s="501"/>
      <c r="DA507" s="501"/>
      <c r="DB507" s="501"/>
      <c r="DC507" s="501"/>
      <c r="DD507" s="501"/>
      <c r="DE507" s="501"/>
      <c r="DF507" s="501"/>
      <c r="DG507" s="501"/>
      <c r="DH507" s="501"/>
      <c r="DI507" s="501"/>
      <c r="DJ507" s="501"/>
      <c r="DK507" s="501"/>
      <c r="DL507" s="501"/>
      <c r="DM507" s="501"/>
      <c r="DN507" s="501"/>
      <c r="DO507" s="501"/>
      <c r="DP507" s="501"/>
      <c r="DQ507" s="501"/>
      <c r="DR507" s="501"/>
      <c r="DS507" s="501"/>
      <c r="DT507" s="501"/>
      <c r="DU507" s="501"/>
      <c r="DV507" s="501"/>
      <c r="DW507" s="501"/>
      <c r="DX507" s="501"/>
      <c r="DY507" s="501"/>
      <c r="DZ507" s="501"/>
      <c r="EA507" s="501"/>
      <c r="EB507" s="501"/>
      <c r="EC507" s="501"/>
      <c r="ED507" s="501"/>
      <c r="EE507" s="501"/>
      <c r="EF507" s="501"/>
      <c r="EG507" s="501"/>
      <c r="EH507" s="501"/>
      <c r="EI507" s="501"/>
      <c r="EJ507" s="501"/>
      <c r="EK507" s="501"/>
      <c r="EL507" s="501"/>
      <c r="EM507" s="501"/>
      <c r="EN507" s="501"/>
      <c r="EO507" s="501"/>
      <c r="EP507" s="501"/>
      <c r="EQ507" s="501"/>
      <c r="ER507" s="501"/>
      <c r="ES507" s="501"/>
      <c r="ET507" s="501"/>
      <c r="EU507" s="501"/>
      <c r="EV507" s="501"/>
      <c r="EW507" s="501"/>
      <c r="EX507" s="501"/>
      <c r="EY507" s="501"/>
      <c r="EZ507" s="501"/>
      <c r="FA507" s="501"/>
      <c r="FB507" s="501"/>
      <c r="FC507" s="501"/>
      <c r="FD507" s="501"/>
      <c r="FE507" s="501"/>
      <c r="FF507" s="501"/>
      <c r="FG507" s="501"/>
      <c r="FH507" s="501"/>
      <c r="FI507" s="501"/>
    </row>
    <row r="508" spans="1:165" ht="25.9" customHeight="1" x14ac:dyDescent="0.35">
      <c r="A508" s="501"/>
      <c r="B508" s="501"/>
      <c r="C508" s="279"/>
      <c r="D508" s="543"/>
      <c r="E508" s="503"/>
      <c r="F508" s="501"/>
      <c r="G508" s="501"/>
      <c r="H508" s="501"/>
      <c r="I508" s="503"/>
      <c r="J508" s="503"/>
      <c r="K508" s="503"/>
      <c r="L508" s="503"/>
      <c r="M508" s="503"/>
      <c r="N508" s="503"/>
      <c r="O508" s="501"/>
      <c r="P508" s="501"/>
      <c r="Q508" s="501"/>
      <c r="R508" s="501"/>
      <c r="S508" s="501"/>
      <c r="T508" s="504"/>
      <c r="U508" s="504"/>
      <c r="V508" s="501"/>
      <c r="W508" s="501"/>
      <c r="X508" s="501"/>
      <c r="Y508" s="501"/>
      <c r="Z508" s="501"/>
      <c r="AA508" s="501"/>
      <c r="AB508" s="501"/>
      <c r="AC508" s="501"/>
      <c r="AD508" s="501"/>
      <c r="AE508" s="501"/>
      <c r="AF508" s="501"/>
      <c r="AG508" s="501"/>
      <c r="AH508" s="501"/>
      <c r="AI508" s="501"/>
      <c r="AJ508" s="501"/>
      <c r="AK508" s="501"/>
      <c r="AL508" s="501"/>
      <c r="AM508" s="501"/>
      <c r="AN508" s="501"/>
      <c r="AO508" s="501"/>
      <c r="AP508" s="501"/>
      <c r="AQ508" s="501"/>
      <c r="AR508" s="501"/>
      <c r="AS508" s="501"/>
      <c r="AT508" s="501"/>
      <c r="AU508" s="501"/>
      <c r="AV508" s="501"/>
      <c r="AW508" s="501"/>
      <c r="AX508" s="501"/>
      <c r="AY508" s="501"/>
      <c r="AZ508" s="501"/>
      <c r="BA508" s="501"/>
      <c r="BB508" s="501"/>
      <c r="BC508" s="501"/>
      <c r="BD508" s="501"/>
      <c r="BE508" s="501"/>
      <c r="BF508" s="501"/>
      <c r="BG508" s="501"/>
      <c r="BH508" s="501"/>
      <c r="BI508" s="501"/>
      <c r="BJ508" s="501"/>
      <c r="BK508" s="501"/>
      <c r="BL508" s="501"/>
      <c r="BM508" s="501"/>
      <c r="BN508" s="501"/>
      <c r="BO508" s="501"/>
      <c r="BP508" s="501"/>
      <c r="BQ508" s="501"/>
      <c r="BR508" s="501"/>
      <c r="BS508" s="501"/>
      <c r="BT508" s="501"/>
      <c r="BU508" s="501"/>
      <c r="BV508" s="501"/>
      <c r="BW508" s="501"/>
      <c r="BX508" s="501"/>
      <c r="BY508" s="501"/>
      <c r="BZ508" s="501"/>
      <c r="CA508" s="501"/>
      <c r="CB508" s="501"/>
      <c r="CC508" s="501"/>
      <c r="CD508" s="501"/>
      <c r="CE508" s="501"/>
      <c r="CF508" s="501"/>
      <c r="CG508" s="501"/>
      <c r="CH508" s="501"/>
      <c r="CI508" s="501"/>
      <c r="CJ508" s="501"/>
      <c r="CK508" s="501"/>
      <c r="CL508" s="501"/>
      <c r="CM508" s="501"/>
      <c r="CN508" s="501"/>
      <c r="CO508" s="501"/>
      <c r="CP508" s="501"/>
      <c r="CQ508" s="501"/>
      <c r="CR508" s="501"/>
      <c r="CS508" s="501"/>
      <c r="CT508" s="501"/>
      <c r="CU508" s="501"/>
      <c r="CV508" s="501"/>
      <c r="CW508" s="501"/>
      <c r="CX508" s="501"/>
      <c r="CY508" s="501"/>
      <c r="CZ508" s="501"/>
      <c r="DA508" s="501"/>
      <c r="DB508" s="501"/>
      <c r="DC508" s="501"/>
      <c r="DD508" s="501"/>
      <c r="DE508" s="501"/>
      <c r="DF508" s="501"/>
      <c r="DG508" s="501"/>
      <c r="DH508" s="501"/>
      <c r="DI508" s="501"/>
      <c r="DJ508" s="501"/>
      <c r="DK508" s="501"/>
      <c r="DL508" s="501"/>
      <c r="DM508" s="501"/>
      <c r="DN508" s="501"/>
      <c r="DO508" s="501"/>
      <c r="DP508" s="501"/>
      <c r="DQ508" s="501"/>
      <c r="DR508" s="501"/>
      <c r="DS508" s="501"/>
      <c r="DT508" s="501"/>
      <c r="DU508" s="501"/>
      <c r="DV508" s="501"/>
      <c r="DW508" s="501"/>
      <c r="DX508" s="501"/>
      <c r="DY508" s="501"/>
      <c r="DZ508" s="501"/>
      <c r="EA508" s="501"/>
      <c r="EB508" s="501"/>
      <c r="EC508" s="501"/>
      <c r="ED508" s="501"/>
      <c r="EE508" s="501"/>
      <c r="EF508" s="501"/>
      <c r="EG508" s="501"/>
      <c r="EH508" s="501"/>
      <c r="EI508" s="501"/>
      <c r="EJ508" s="501"/>
      <c r="EK508" s="501"/>
      <c r="EL508" s="501"/>
      <c r="EM508" s="501"/>
      <c r="EN508" s="501"/>
      <c r="EO508" s="501"/>
      <c r="EP508" s="501"/>
      <c r="EQ508" s="501"/>
      <c r="ER508" s="501"/>
      <c r="ES508" s="501"/>
      <c r="ET508" s="501"/>
      <c r="EU508" s="501"/>
      <c r="EV508" s="501"/>
      <c r="EW508" s="501"/>
      <c r="EX508" s="501"/>
      <c r="EY508" s="501"/>
      <c r="EZ508" s="501"/>
      <c r="FA508" s="501"/>
      <c r="FB508" s="501"/>
      <c r="FC508" s="501"/>
      <c r="FD508" s="501"/>
      <c r="FE508" s="501"/>
      <c r="FF508" s="501"/>
      <c r="FG508" s="501"/>
      <c r="FH508" s="501"/>
      <c r="FI508" s="501"/>
    </row>
    <row r="509" spans="1:165" ht="25.9" customHeight="1" x14ac:dyDescent="0.35">
      <c r="A509" s="501"/>
      <c r="B509" s="501"/>
      <c r="C509" s="279"/>
      <c r="D509" s="543"/>
      <c r="E509" s="503"/>
      <c r="F509" s="501"/>
      <c r="G509" s="501"/>
      <c r="H509" s="501"/>
      <c r="I509" s="503"/>
      <c r="J509" s="503"/>
      <c r="K509" s="503"/>
      <c r="L509" s="503"/>
      <c r="M509" s="503"/>
      <c r="N509" s="503"/>
      <c r="O509" s="501"/>
      <c r="P509" s="501"/>
      <c r="Q509" s="501"/>
      <c r="R509" s="501"/>
      <c r="S509" s="501"/>
      <c r="T509" s="504"/>
      <c r="U509" s="504"/>
      <c r="V509" s="501"/>
      <c r="W509" s="501"/>
      <c r="X509" s="501"/>
      <c r="Y509" s="501"/>
      <c r="Z509" s="501"/>
      <c r="AA509" s="501"/>
      <c r="AB509" s="501"/>
      <c r="AC509" s="501"/>
      <c r="AD509" s="501"/>
      <c r="AE509" s="501"/>
      <c r="AF509" s="501"/>
      <c r="AG509" s="501"/>
      <c r="AH509" s="501"/>
      <c r="AI509" s="501"/>
      <c r="AJ509" s="501"/>
      <c r="AK509" s="501"/>
      <c r="AL509" s="501"/>
      <c r="AM509" s="501"/>
      <c r="AN509" s="501"/>
      <c r="AO509" s="501"/>
      <c r="AP509" s="501"/>
      <c r="AQ509" s="501"/>
      <c r="AR509" s="501"/>
      <c r="AS509" s="501"/>
      <c r="AT509" s="501"/>
      <c r="AU509" s="501"/>
      <c r="AV509" s="501"/>
      <c r="AW509" s="501"/>
      <c r="AX509" s="501"/>
      <c r="AY509" s="501"/>
      <c r="AZ509" s="501"/>
      <c r="BA509" s="501"/>
      <c r="BB509" s="501"/>
      <c r="BC509" s="501"/>
      <c r="BD509" s="501"/>
      <c r="BE509" s="501"/>
      <c r="BF509" s="501"/>
      <c r="BG509" s="501"/>
      <c r="BH509" s="501"/>
      <c r="BI509" s="501"/>
      <c r="BJ509" s="501"/>
      <c r="BK509" s="501"/>
      <c r="BL509" s="501"/>
      <c r="BM509" s="501"/>
      <c r="BN509" s="501"/>
      <c r="BO509" s="501"/>
      <c r="BP509" s="501"/>
      <c r="BQ509" s="501"/>
      <c r="BR509" s="501"/>
      <c r="BS509" s="501"/>
      <c r="BT509" s="501"/>
      <c r="BU509" s="501"/>
      <c r="BV509" s="501"/>
      <c r="BW509" s="501"/>
      <c r="BX509" s="501"/>
      <c r="BY509" s="501"/>
      <c r="BZ509" s="501"/>
      <c r="CA509" s="501"/>
      <c r="CB509" s="501"/>
      <c r="CC509" s="501"/>
      <c r="CD509" s="501"/>
      <c r="CE509" s="501"/>
      <c r="CF509" s="501"/>
      <c r="CG509" s="501"/>
      <c r="CH509" s="501"/>
      <c r="CI509" s="501"/>
      <c r="CJ509" s="501"/>
      <c r="CK509" s="501"/>
      <c r="CL509" s="501"/>
      <c r="CM509" s="501"/>
      <c r="CN509" s="501"/>
      <c r="CO509" s="501"/>
      <c r="CP509" s="501"/>
      <c r="CQ509" s="501"/>
      <c r="CR509" s="501"/>
      <c r="CS509" s="501"/>
      <c r="CT509" s="501"/>
      <c r="CU509" s="501"/>
      <c r="CV509" s="501"/>
      <c r="CW509" s="501"/>
      <c r="CX509" s="501"/>
      <c r="CY509" s="501"/>
      <c r="CZ509" s="501"/>
      <c r="DA509" s="501"/>
      <c r="DB509" s="501"/>
      <c r="DC509" s="501"/>
      <c r="DD509" s="501"/>
      <c r="DE509" s="501"/>
      <c r="DF509" s="501"/>
      <c r="DG509" s="501"/>
      <c r="DH509" s="501"/>
      <c r="DI509" s="501"/>
      <c r="DJ509" s="501"/>
      <c r="DK509" s="501"/>
      <c r="DL509" s="501"/>
      <c r="DM509" s="501"/>
      <c r="DN509" s="501"/>
      <c r="DO509" s="501"/>
      <c r="DP509" s="501"/>
      <c r="DQ509" s="501"/>
      <c r="DR509" s="501"/>
      <c r="DS509" s="501"/>
      <c r="DT509" s="501"/>
      <c r="DU509" s="501"/>
      <c r="DV509" s="501"/>
      <c r="DW509" s="501"/>
      <c r="DX509" s="501"/>
      <c r="DY509" s="501"/>
      <c r="DZ509" s="501"/>
      <c r="EA509" s="501"/>
      <c r="EB509" s="501"/>
      <c r="EC509" s="501"/>
      <c r="ED509" s="501"/>
      <c r="EE509" s="501"/>
      <c r="EF509" s="501"/>
      <c r="EG509" s="501"/>
      <c r="EH509" s="501"/>
      <c r="EI509" s="501"/>
      <c r="EJ509" s="501"/>
      <c r="EK509" s="501"/>
      <c r="EL509" s="501"/>
      <c r="EM509" s="501"/>
      <c r="EN509" s="501"/>
      <c r="EO509" s="501"/>
      <c r="EP509" s="501"/>
      <c r="EQ509" s="501"/>
      <c r="ER509" s="501"/>
      <c r="ES509" s="501"/>
      <c r="ET509" s="501"/>
      <c r="EU509" s="501"/>
      <c r="EV509" s="501"/>
      <c r="EW509" s="501"/>
      <c r="EX509" s="501"/>
      <c r="EY509" s="501"/>
      <c r="EZ509" s="501"/>
      <c r="FA509" s="501"/>
      <c r="FB509" s="501"/>
      <c r="FC509" s="501"/>
      <c r="FD509" s="501"/>
      <c r="FE509" s="501"/>
      <c r="FF509" s="501"/>
      <c r="FG509" s="501"/>
      <c r="FH509" s="501"/>
      <c r="FI509" s="501"/>
    </row>
    <row r="510" spans="1:165" ht="25.9" customHeight="1" x14ac:dyDescent="0.35">
      <c r="A510" s="501"/>
      <c r="B510" s="501"/>
      <c r="C510" s="279"/>
      <c r="D510" s="543"/>
      <c r="E510" s="503"/>
      <c r="F510" s="501"/>
      <c r="G510" s="501"/>
      <c r="H510" s="501"/>
      <c r="I510" s="503"/>
      <c r="J510" s="503"/>
      <c r="K510" s="503"/>
      <c r="L510" s="503"/>
      <c r="M510" s="503"/>
      <c r="N510" s="503"/>
      <c r="O510" s="501"/>
      <c r="P510" s="501"/>
      <c r="Q510" s="501"/>
      <c r="R510" s="501"/>
      <c r="S510" s="501"/>
      <c r="T510" s="504"/>
      <c r="U510" s="504"/>
      <c r="V510" s="501"/>
      <c r="W510" s="501"/>
      <c r="X510" s="501"/>
      <c r="Y510" s="501"/>
      <c r="Z510" s="501"/>
      <c r="AA510" s="501"/>
      <c r="AB510" s="501"/>
      <c r="AC510" s="501"/>
      <c r="AD510" s="501"/>
      <c r="AE510" s="501"/>
      <c r="AF510" s="501"/>
      <c r="AG510" s="501"/>
      <c r="AH510" s="501"/>
      <c r="AI510" s="501"/>
      <c r="AJ510" s="501"/>
      <c r="AK510" s="501"/>
      <c r="AL510" s="501"/>
      <c r="AM510" s="501"/>
      <c r="AN510" s="501"/>
      <c r="AO510" s="501"/>
      <c r="AP510" s="501"/>
      <c r="AQ510" s="501"/>
      <c r="AR510" s="501"/>
      <c r="AS510" s="501"/>
      <c r="AT510" s="501"/>
      <c r="AU510" s="501"/>
      <c r="AV510" s="501"/>
      <c r="AW510" s="501"/>
      <c r="AX510" s="501"/>
      <c r="AY510" s="501"/>
      <c r="AZ510" s="501"/>
      <c r="BA510" s="501"/>
      <c r="BB510" s="501"/>
      <c r="BC510" s="501"/>
      <c r="BD510" s="501"/>
      <c r="BE510" s="501"/>
      <c r="BF510" s="501"/>
      <c r="BG510" s="501"/>
      <c r="BH510" s="501"/>
      <c r="BI510" s="501"/>
      <c r="BJ510" s="501"/>
      <c r="BK510" s="501"/>
      <c r="BL510" s="501"/>
      <c r="BM510" s="501"/>
      <c r="BN510" s="501"/>
      <c r="BO510" s="501"/>
      <c r="BP510" s="501"/>
      <c r="BQ510" s="501"/>
      <c r="BR510" s="501"/>
      <c r="BS510" s="501"/>
      <c r="BT510" s="501"/>
      <c r="BU510" s="501"/>
      <c r="BV510" s="501"/>
      <c r="BW510" s="501"/>
      <c r="BX510" s="501"/>
      <c r="BY510" s="501"/>
      <c r="BZ510" s="501"/>
      <c r="CA510" s="501"/>
      <c r="CB510" s="501"/>
      <c r="CC510" s="501"/>
      <c r="CD510" s="501"/>
      <c r="CE510" s="501"/>
      <c r="CF510" s="501"/>
      <c r="CG510" s="501"/>
      <c r="CH510" s="501"/>
      <c r="CI510" s="501"/>
      <c r="CJ510" s="501"/>
      <c r="CK510" s="501"/>
      <c r="CL510" s="501"/>
      <c r="CM510" s="501"/>
      <c r="CN510" s="501"/>
      <c r="CO510" s="501"/>
      <c r="CP510" s="501"/>
      <c r="CQ510" s="501"/>
      <c r="CR510" s="501"/>
      <c r="CS510" s="501"/>
      <c r="CT510" s="501"/>
      <c r="CU510" s="501"/>
      <c r="CV510" s="501"/>
      <c r="CW510" s="501"/>
      <c r="CX510" s="501"/>
      <c r="CY510" s="501"/>
      <c r="CZ510" s="501"/>
      <c r="DA510" s="501"/>
      <c r="DB510" s="501"/>
      <c r="DC510" s="501"/>
      <c r="DD510" s="501"/>
      <c r="DE510" s="501"/>
      <c r="DF510" s="501"/>
      <c r="DG510" s="501"/>
      <c r="DH510" s="501"/>
      <c r="DI510" s="501"/>
      <c r="DJ510" s="501"/>
      <c r="DK510" s="501"/>
      <c r="DL510" s="501"/>
      <c r="DM510" s="501"/>
      <c r="DN510" s="501"/>
      <c r="DO510" s="501"/>
      <c r="DP510" s="501"/>
      <c r="DQ510" s="501"/>
      <c r="DR510" s="501"/>
      <c r="DS510" s="501"/>
      <c r="DT510" s="501"/>
      <c r="DU510" s="501"/>
      <c r="DV510" s="501"/>
      <c r="DW510" s="501"/>
      <c r="DX510" s="501"/>
      <c r="DY510" s="501"/>
      <c r="DZ510" s="501"/>
      <c r="EA510" s="501"/>
      <c r="EB510" s="501"/>
      <c r="EC510" s="501"/>
      <c r="ED510" s="501"/>
      <c r="EE510" s="501"/>
      <c r="EF510" s="501"/>
      <c r="EG510" s="501"/>
      <c r="EH510" s="501"/>
      <c r="EI510" s="501"/>
      <c r="EJ510" s="501"/>
      <c r="EK510" s="501"/>
      <c r="EL510" s="501"/>
      <c r="EM510" s="501"/>
      <c r="EN510" s="501"/>
      <c r="EO510" s="501"/>
      <c r="EP510" s="501"/>
      <c r="EQ510" s="501"/>
      <c r="ER510" s="501"/>
      <c r="ES510" s="501"/>
      <c r="ET510" s="501"/>
      <c r="EU510" s="501"/>
      <c r="EV510" s="501"/>
      <c r="EW510" s="501"/>
      <c r="EX510" s="501"/>
      <c r="EY510" s="501"/>
      <c r="EZ510" s="501"/>
      <c r="FA510" s="501"/>
      <c r="FB510" s="501"/>
      <c r="FC510" s="501"/>
      <c r="FD510" s="501"/>
      <c r="FE510" s="501"/>
      <c r="FF510" s="501"/>
      <c r="FG510" s="501"/>
      <c r="FH510" s="501"/>
      <c r="FI510" s="501"/>
    </row>
    <row r="511" spans="1:165" ht="25.9" customHeight="1" x14ac:dyDescent="0.35">
      <c r="A511" s="501"/>
      <c r="B511" s="501"/>
      <c r="C511" s="279"/>
      <c r="D511" s="543"/>
      <c r="E511" s="503"/>
      <c r="F511" s="501"/>
      <c r="G511" s="501"/>
      <c r="H511" s="501"/>
      <c r="I511" s="503"/>
      <c r="J511" s="503"/>
      <c r="K511" s="503"/>
      <c r="L511" s="503"/>
      <c r="M511" s="503"/>
      <c r="N511" s="503"/>
      <c r="O511" s="501"/>
      <c r="P511" s="501"/>
      <c r="Q511" s="501"/>
      <c r="R511" s="501"/>
      <c r="S511" s="501"/>
      <c r="T511" s="504"/>
      <c r="U511" s="504"/>
      <c r="V511" s="501"/>
      <c r="W511" s="501"/>
      <c r="X511" s="501"/>
      <c r="Y511" s="501"/>
      <c r="Z511" s="501"/>
      <c r="AA511" s="501"/>
      <c r="AB511" s="501"/>
      <c r="AC511" s="501"/>
      <c r="AD511" s="501"/>
      <c r="AE511" s="501"/>
      <c r="AF511" s="501"/>
      <c r="AG511" s="501"/>
      <c r="AH511" s="501"/>
      <c r="AI511" s="501"/>
      <c r="AJ511" s="501"/>
      <c r="AK511" s="501"/>
      <c r="AL511" s="501"/>
      <c r="AM511" s="501"/>
      <c r="AN511" s="501"/>
      <c r="AO511" s="501"/>
      <c r="AP511" s="501"/>
      <c r="AQ511" s="501"/>
      <c r="AR511" s="501"/>
      <c r="AS511" s="501"/>
      <c r="AT511" s="501"/>
      <c r="AU511" s="501"/>
      <c r="AV511" s="501"/>
      <c r="AW511" s="501"/>
      <c r="AX511" s="501"/>
      <c r="AY511" s="501"/>
      <c r="AZ511" s="501"/>
      <c r="BA511" s="501"/>
      <c r="BB511" s="501"/>
      <c r="BC511" s="501"/>
      <c r="BD511" s="501"/>
      <c r="BE511" s="501"/>
      <c r="BF511" s="501"/>
      <c r="BG511" s="501"/>
      <c r="BH511" s="501"/>
      <c r="BI511" s="501"/>
      <c r="BJ511" s="501"/>
      <c r="BK511" s="501"/>
      <c r="BL511" s="501"/>
      <c r="BM511" s="501"/>
      <c r="BN511" s="501"/>
      <c r="BO511" s="501"/>
      <c r="BP511" s="501"/>
      <c r="BQ511" s="501"/>
      <c r="BR511" s="501"/>
      <c r="BS511" s="501"/>
      <c r="BT511" s="501"/>
      <c r="BU511" s="501"/>
      <c r="BV511" s="501"/>
      <c r="BW511" s="501"/>
      <c r="BX511" s="501"/>
      <c r="BY511" s="501"/>
      <c r="BZ511" s="501"/>
      <c r="CA511" s="501"/>
      <c r="CB511" s="501"/>
      <c r="CC511" s="501"/>
      <c r="CD511" s="501"/>
      <c r="CE511" s="501"/>
      <c r="CF511" s="501"/>
      <c r="CG511" s="501"/>
      <c r="CH511" s="501"/>
      <c r="CI511" s="501"/>
      <c r="CJ511" s="501"/>
      <c r="CK511" s="501"/>
      <c r="CL511" s="501"/>
      <c r="CM511" s="501"/>
      <c r="CN511" s="501"/>
      <c r="CO511" s="501"/>
      <c r="CP511" s="501"/>
      <c r="CQ511" s="501"/>
      <c r="CR511" s="501"/>
      <c r="CS511" s="501"/>
      <c r="CT511" s="501"/>
      <c r="CU511" s="501"/>
      <c r="CV511" s="501"/>
      <c r="CW511" s="501"/>
      <c r="CX511" s="501"/>
      <c r="CY511" s="501"/>
      <c r="CZ511" s="501"/>
      <c r="DA511" s="501"/>
      <c r="DB511" s="501"/>
      <c r="DC511" s="501"/>
      <c r="DD511" s="501"/>
      <c r="DE511" s="501"/>
      <c r="DF511" s="501"/>
      <c r="DG511" s="501"/>
      <c r="DH511" s="501"/>
      <c r="DI511" s="501"/>
      <c r="DJ511" s="501"/>
      <c r="DK511" s="501"/>
      <c r="DL511" s="501"/>
      <c r="DM511" s="501"/>
      <c r="DN511" s="501"/>
      <c r="DO511" s="501"/>
      <c r="DP511" s="501"/>
      <c r="DQ511" s="501"/>
      <c r="DR511" s="501"/>
      <c r="DS511" s="501"/>
      <c r="DT511" s="501"/>
      <c r="DU511" s="501"/>
      <c r="DV511" s="501"/>
      <c r="DW511" s="501"/>
      <c r="DX511" s="501"/>
      <c r="DY511" s="501"/>
      <c r="DZ511" s="501"/>
      <c r="EA511" s="501"/>
      <c r="EB511" s="501"/>
      <c r="EC511" s="501"/>
      <c r="ED511" s="501"/>
      <c r="EE511" s="501"/>
      <c r="EF511" s="501"/>
      <c r="EG511" s="501"/>
      <c r="EH511" s="501"/>
      <c r="EI511" s="501"/>
      <c r="EJ511" s="501"/>
      <c r="EK511" s="501"/>
      <c r="EL511" s="501"/>
      <c r="EM511" s="501"/>
      <c r="EN511" s="501"/>
      <c r="EO511" s="501"/>
      <c r="EP511" s="501"/>
      <c r="EQ511" s="501"/>
      <c r="ER511" s="501"/>
      <c r="ES511" s="501"/>
      <c r="ET511" s="501"/>
      <c r="EU511" s="501"/>
      <c r="EV511" s="501"/>
      <c r="EW511" s="501"/>
      <c r="EX511" s="501"/>
      <c r="EY511" s="501"/>
      <c r="EZ511" s="501"/>
      <c r="FA511" s="501"/>
      <c r="FB511" s="501"/>
      <c r="FC511" s="501"/>
      <c r="FD511" s="501"/>
      <c r="FE511" s="501"/>
      <c r="FF511" s="501"/>
      <c r="FG511" s="501"/>
      <c r="FH511" s="501"/>
      <c r="FI511" s="501"/>
    </row>
    <row r="512" spans="1:165" ht="25.9" customHeight="1" x14ac:dyDescent="0.35">
      <c r="A512" s="501"/>
      <c r="B512" s="501"/>
      <c r="C512" s="279"/>
      <c r="D512" s="543"/>
      <c r="E512" s="503"/>
      <c r="F512" s="501"/>
      <c r="G512" s="501"/>
      <c r="H512" s="501"/>
      <c r="I512" s="503"/>
      <c r="J512" s="503"/>
      <c r="K512" s="503"/>
      <c r="L512" s="503"/>
      <c r="M512" s="503"/>
      <c r="N512" s="503"/>
      <c r="O512" s="501"/>
      <c r="P512" s="501"/>
      <c r="Q512" s="501"/>
      <c r="R512" s="501"/>
      <c r="S512" s="501"/>
      <c r="T512" s="504"/>
      <c r="U512" s="504"/>
      <c r="V512" s="501"/>
      <c r="W512" s="501"/>
      <c r="X512" s="501"/>
      <c r="Y512" s="501"/>
      <c r="Z512" s="501"/>
      <c r="AA512" s="501"/>
      <c r="AB512" s="501"/>
      <c r="AC512" s="501"/>
      <c r="AD512" s="501"/>
      <c r="AE512" s="501"/>
      <c r="AF512" s="501"/>
      <c r="AG512" s="501"/>
      <c r="AH512" s="501"/>
      <c r="AI512" s="501"/>
      <c r="AJ512" s="501"/>
      <c r="AK512" s="501"/>
      <c r="AL512" s="501"/>
      <c r="AM512" s="501"/>
      <c r="AN512" s="501"/>
      <c r="AO512" s="501"/>
      <c r="AP512" s="501"/>
      <c r="AQ512" s="501"/>
      <c r="AR512" s="501"/>
      <c r="AS512" s="501"/>
      <c r="AT512" s="501"/>
      <c r="AU512" s="501"/>
      <c r="AV512" s="501"/>
      <c r="AW512" s="501"/>
      <c r="AX512" s="501"/>
      <c r="AY512" s="501"/>
      <c r="AZ512" s="501"/>
      <c r="BA512" s="501"/>
      <c r="BB512" s="501"/>
      <c r="BC512" s="501"/>
      <c r="BD512" s="501"/>
      <c r="BE512" s="501"/>
      <c r="BF512" s="501"/>
      <c r="BG512" s="501"/>
      <c r="BH512" s="501"/>
      <c r="BI512" s="501"/>
      <c r="BJ512" s="501"/>
      <c r="BK512" s="501"/>
      <c r="BL512" s="501"/>
      <c r="BM512" s="501"/>
      <c r="BN512" s="501"/>
      <c r="BO512" s="501"/>
      <c r="BP512" s="501"/>
      <c r="BQ512" s="501"/>
      <c r="BR512" s="501"/>
      <c r="BS512" s="501"/>
      <c r="BT512" s="501"/>
      <c r="BU512" s="501"/>
      <c r="BV512" s="501"/>
      <c r="BW512" s="501"/>
      <c r="BX512" s="501"/>
      <c r="BY512" s="501"/>
      <c r="BZ512" s="501"/>
      <c r="CA512" s="501"/>
      <c r="CB512" s="501"/>
      <c r="CC512" s="501"/>
      <c r="CD512" s="501"/>
      <c r="CE512" s="501"/>
      <c r="CF512" s="501"/>
      <c r="CG512" s="501"/>
      <c r="CH512" s="501"/>
      <c r="CI512" s="501"/>
      <c r="CJ512" s="501"/>
      <c r="CK512" s="501"/>
      <c r="CL512" s="501"/>
      <c r="CM512" s="501"/>
      <c r="CN512" s="501"/>
      <c r="CO512" s="501"/>
      <c r="CP512" s="501"/>
      <c r="CQ512" s="501"/>
      <c r="CR512" s="501"/>
      <c r="CS512" s="501"/>
      <c r="CT512" s="501"/>
      <c r="CU512" s="501"/>
      <c r="CV512" s="501"/>
      <c r="CW512" s="501"/>
      <c r="CX512" s="501"/>
      <c r="CY512" s="501"/>
      <c r="CZ512" s="501"/>
      <c r="DA512" s="501"/>
      <c r="DB512" s="501"/>
      <c r="DC512" s="501"/>
      <c r="DD512" s="501"/>
      <c r="DE512" s="501"/>
      <c r="DF512" s="501"/>
      <c r="DG512" s="501"/>
      <c r="DH512" s="501"/>
      <c r="DI512" s="501"/>
      <c r="DJ512" s="501"/>
      <c r="DK512" s="501"/>
      <c r="DL512" s="501"/>
      <c r="DM512" s="501"/>
      <c r="DN512" s="501"/>
      <c r="DO512" s="501"/>
      <c r="DP512" s="501"/>
      <c r="DQ512" s="501"/>
      <c r="DR512" s="501"/>
      <c r="DS512" s="501"/>
      <c r="DT512" s="501"/>
      <c r="DU512" s="501"/>
      <c r="DV512" s="501"/>
      <c r="DW512" s="501"/>
      <c r="DX512" s="501"/>
      <c r="DY512" s="501"/>
      <c r="DZ512" s="501"/>
      <c r="EA512" s="501"/>
      <c r="EB512" s="501"/>
      <c r="EC512" s="501"/>
      <c r="ED512" s="501"/>
      <c r="EE512" s="501"/>
      <c r="EF512" s="501"/>
      <c r="EG512" s="501"/>
      <c r="EH512" s="501"/>
      <c r="EI512" s="501"/>
      <c r="EJ512" s="501"/>
      <c r="EK512" s="501"/>
      <c r="EL512" s="501"/>
      <c r="EM512" s="501"/>
      <c r="EN512" s="501"/>
      <c r="EO512" s="501"/>
      <c r="EP512" s="501"/>
      <c r="EQ512" s="501"/>
      <c r="ER512" s="501"/>
      <c r="ES512" s="501"/>
      <c r="ET512" s="501"/>
      <c r="EU512" s="501"/>
      <c r="EV512" s="501"/>
      <c r="EW512" s="501"/>
      <c r="EX512" s="501"/>
      <c r="EY512" s="501"/>
      <c r="EZ512" s="501"/>
      <c r="FA512" s="501"/>
      <c r="FB512" s="501"/>
      <c r="FC512" s="501"/>
      <c r="FD512" s="501"/>
      <c r="FE512" s="501"/>
      <c r="FF512" s="501"/>
      <c r="FG512" s="501"/>
      <c r="FH512" s="501"/>
      <c r="FI512" s="501"/>
    </row>
    <row r="513" spans="1:165" ht="25.9" customHeight="1" x14ac:dyDescent="0.35">
      <c r="A513" s="501"/>
      <c r="B513" s="501"/>
      <c r="C513" s="279"/>
      <c r="D513" s="543"/>
      <c r="E513" s="503"/>
      <c r="F513" s="501"/>
      <c r="G513" s="501"/>
      <c r="H513" s="501"/>
      <c r="I513" s="503"/>
      <c r="J513" s="503"/>
      <c r="K513" s="503"/>
      <c r="L513" s="503"/>
      <c r="M513" s="503"/>
      <c r="N513" s="503"/>
      <c r="O513" s="501"/>
      <c r="P513" s="501"/>
      <c r="Q513" s="501"/>
      <c r="R513" s="501"/>
      <c r="S513" s="501"/>
      <c r="T513" s="504"/>
      <c r="U513" s="504"/>
      <c r="V513" s="501"/>
      <c r="W513" s="501"/>
      <c r="X513" s="501"/>
      <c r="Y513" s="501"/>
      <c r="Z513" s="501"/>
      <c r="AA513" s="501"/>
      <c r="AB513" s="501"/>
      <c r="AC513" s="501"/>
      <c r="AD513" s="501"/>
      <c r="AE513" s="501"/>
      <c r="AF513" s="501"/>
      <c r="AG513" s="501"/>
      <c r="AH513" s="501"/>
      <c r="AI513" s="501"/>
      <c r="AJ513" s="501"/>
      <c r="AK513" s="501"/>
      <c r="AL513" s="501"/>
      <c r="AM513" s="501"/>
      <c r="AN513" s="501"/>
      <c r="AO513" s="501"/>
      <c r="AP513" s="501"/>
      <c r="AQ513" s="501"/>
      <c r="AR513" s="501"/>
      <c r="AS513" s="501"/>
      <c r="AT513" s="501"/>
      <c r="AU513" s="501"/>
      <c r="AV513" s="501"/>
      <c r="AW513" s="501"/>
      <c r="AX513" s="501"/>
      <c r="AY513" s="501"/>
      <c r="AZ513" s="501"/>
      <c r="BA513" s="501"/>
      <c r="BB513" s="501"/>
      <c r="BC513" s="501"/>
      <c r="BD513" s="501"/>
      <c r="BE513" s="501"/>
      <c r="BF513" s="501"/>
      <c r="BG513" s="501"/>
      <c r="BH513" s="501"/>
      <c r="BI513" s="501"/>
      <c r="BJ513" s="501"/>
      <c r="BK513" s="501"/>
      <c r="BL513" s="501"/>
      <c r="BM513" s="501"/>
      <c r="BN513" s="501"/>
      <c r="BO513" s="501"/>
      <c r="BP513" s="501"/>
      <c r="BQ513" s="501"/>
      <c r="BR513" s="501"/>
      <c r="BS513" s="501"/>
      <c r="BT513" s="501"/>
      <c r="BU513" s="501"/>
      <c r="BV513" s="501"/>
      <c r="BW513" s="501"/>
      <c r="BX513" s="501"/>
      <c r="BY513" s="501"/>
      <c r="BZ513" s="501"/>
      <c r="CA513" s="501"/>
      <c r="CB513" s="501"/>
      <c r="CC513" s="501"/>
      <c r="CD513" s="501"/>
      <c r="CE513" s="501"/>
      <c r="CF513" s="501"/>
      <c r="CG513" s="501"/>
      <c r="CH513" s="501"/>
      <c r="CI513" s="501"/>
      <c r="CJ513" s="501"/>
      <c r="CK513" s="501"/>
      <c r="CL513" s="501"/>
      <c r="CM513" s="501"/>
      <c r="CN513" s="501"/>
      <c r="CO513" s="501"/>
      <c r="CP513" s="501"/>
      <c r="CQ513" s="501"/>
      <c r="CR513" s="501"/>
      <c r="CS513" s="501"/>
      <c r="CT513" s="501"/>
      <c r="CU513" s="501"/>
      <c r="CV513" s="501"/>
      <c r="CW513" s="501"/>
      <c r="CX513" s="501"/>
      <c r="CY513" s="501"/>
      <c r="CZ513" s="501"/>
      <c r="DA513" s="501"/>
      <c r="DB513" s="501"/>
      <c r="DC513" s="501"/>
      <c r="DD513" s="501"/>
      <c r="DE513" s="501"/>
      <c r="DF513" s="501"/>
      <c r="DG513" s="501"/>
      <c r="DH513" s="501"/>
      <c r="DI513" s="501"/>
      <c r="DJ513" s="501"/>
      <c r="DK513" s="501"/>
      <c r="DL513" s="501"/>
      <c r="DM513" s="501"/>
      <c r="DN513" s="501"/>
      <c r="DO513" s="501"/>
      <c r="DP513" s="501"/>
      <c r="DQ513" s="501"/>
      <c r="DR513" s="501"/>
      <c r="DS513" s="501"/>
      <c r="DT513" s="501"/>
      <c r="DU513" s="501"/>
      <c r="DV513" s="501"/>
      <c r="DW513" s="501"/>
      <c r="DX513" s="501"/>
      <c r="DY513" s="501"/>
      <c r="DZ513" s="501"/>
      <c r="EA513" s="501"/>
      <c r="EB513" s="501"/>
      <c r="EC513" s="501"/>
      <c r="ED513" s="501"/>
      <c r="EE513" s="501"/>
      <c r="EF513" s="501"/>
      <c r="EG513" s="501"/>
      <c r="EH513" s="501"/>
      <c r="EI513" s="501"/>
      <c r="EJ513" s="501"/>
      <c r="EK513" s="501"/>
      <c r="EL513" s="501"/>
      <c r="EM513" s="501"/>
      <c r="EN513" s="501"/>
      <c r="EO513" s="501"/>
      <c r="EP513" s="501"/>
      <c r="EQ513" s="501"/>
      <c r="ER513" s="501"/>
      <c r="ES513" s="501"/>
      <c r="ET513" s="501"/>
      <c r="EU513" s="501"/>
      <c r="EV513" s="501"/>
      <c r="EW513" s="501"/>
      <c r="EX513" s="501"/>
      <c r="EY513" s="501"/>
      <c r="EZ513" s="501"/>
      <c r="FA513" s="501"/>
      <c r="FB513" s="501"/>
      <c r="FC513" s="501"/>
      <c r="FD513" s="501"/>
      <c r="FE513" s="501"/>
      <c r="FF513" s="501"/>
      <c r="FG513" s="501"/>
      <c r="FH513" s="501"/>
      <c r="FI513" s="501"/>
    </row>
    <row r="514" spans="1:165" ht="25.9" customHeight="1" x14ac:dyDescent="0.35">
      <c r="A514" s="501"/>
      <c r="B514" s="501"/>
      <c r="C514" s="279"/>
      <c r="D514" s="543"/>
      <c r="E514" s="503"/>
      <c r="F514" s="501"/>
      <c r="G514" s="501"/>
      <c r="H514" s="501"/>
      <c r="I514" s="503"/>
      <c r="J514" s="503"/>
      <c r="K514" s="503"/>
      <c r="L514" s="503"/>
      <c r="M514" s="503"/>
      <c r="N514" s="503"/>
      <c r="O514" s="501"/>
      <c r="P514" s="501"/>
      <c r="Q514" s="501"/>
      <c r="R514" s="501"/>
      <c r="S514" s="501"/>
      <c r="T514" s="504"/>
      <c r="U514" s="504"/>
      <c r="V514" s="501"/>
      <c r="W514" s="501"/>
      <c r="X514" s="501"/>
      <c r="Y514" s="501"/>
      <c r="Z514" s="501"/>
      <c r="AA514" s="501"/>
      <c r="AB514" s="501"/>
      <c r="AC514" s="501"/>
      <c r="AD514" s="501"/>
      <c r="AE514" s="501"/>
      <c r="AF514" s="501"/>
      <c r="AG514" s="501"/>
      <c r="AH514" s="501"/>
      <c r="AI514" s="501"/>
      <c r="AJ514" s="501"/>
      <c r="AK514" s="501"/>
      <c r="AL514" s="501"/>
      <c r="AM514" s="501"/>
      <c r="AN514" s="501"/>
      <c r="AO514" s="501"/>
      <c r="AP514" s="501"/>
      <c r="AQ514" s="501"/>
      <c r="AR514" s="501"/>
      <c r="AS514" s="501"/>
      <c r="AT514" s="501"/>
      <c r="AU514" s="501"/>
      <c r="AV514" s="501"/>
      <c r="AW514" s="501"/>
      <c r="AX514" s="501"/>
      <c r="AY514" s="501"/>
      <c r="AZ514" s="501"/>
      <c r="BA514" s="501"/>
      <c r="BB514" s="501"/>
      <c r="BC514" s="501"/>
      <c r="BD514" s="501"/>
      <c r="BE514" s="501"/>
      <c r="BF514" s="501"/>
      <c r="BG514" s="501"/>
      <c r="BH514" s="501"/>
      <c r="BI514" s="501"/>
      <c r="BJ514" s="501"/>
      <c r="BK514" s="501"/>
      <c r="BL514" s="501"/>
      <c r="BM514" s="501"/>
      <c r="BN514" s="501"/>
      <c r="BO514" s="501"/>
      <c r="BP514" s="501"/>
      <c r="BQ514" s="501"/>
      <c r="BR514" s="501"/>
      <c r="BS514" s="501"/>
      <c r="BT514" s="501"/>
      <c r="BU514" s="501"/>
      <c r="BV514" s="501"/>
      <c r="BW514" s="501"/>
      <c r="BX514" s="501"/>
      <c r="BY514" s="501"/>
      <c r="BZ514" s="501"/>
      <c r="CA514" s="501"/>
      <c r="CB514" s="501"/>
      <c r="CC514" s="501"/>
      <c r="CD514" s="501"/>
      <c r="CE514" s="501"/>
      <c r="CF514" s="501"/>
      <c r="CG514" s="501"/>
      <c r="CH514" s="501"/>
      <c r="CI514" s="501"/>
      <c r="CJ514" s="501"/>
      <c r="CK514" s="501"/>
      <c r="CL514" s="501"/>
      <c r="CM514" s="501"/>
      <c r="CN514" s="501"/>
      <c r="CO514" s="501"/>
      <c r="CP514" s="501"/>
      <c r="CQ514" s="501"/>
      <c r="CR514" s="501"/>
      <c r="CS514" s="501"/>
      <c r="CT514" s="501"/>
      <c r="CU514" s="501"/>
      <c r="CV514" s="501"/>
      <c r="CW514" s="501"/>
      <c r="CX514" s="501"/>
      <c r="CY514" s="501"/>
      <c r="CZ514" s="501"/>
      <c r="DA514" s="501"/>
      <c r="DB514" s="501"/>
      <c r="DC514" s="501"/>
      <c r="DD514" s="501"/>
      <c r="DE514" s="501"/>
      <c r="DF514" s="501"/>
      <c r="DG514" s="501"/>
      <c r="DH514" s="501"/>
      <c r="DI514" s="501"/>
      <c r="DJ514" s="501"/>
      <c r="DK514" s="501"/>
      <c r="DL514" s="501"/>
      <c r="DM514" s="501"/>
      <c r="DN514" s="501"/>
      <c r="DO514" s="501"/>
      <c r="DP514" s="501"/>
      <c r="DQ514" s="501"/>
      <c r="DR514" s="501"/>
      <c r="DS514" s="501"/>
      <c r="DT514" s="501"/>
      <c r="DU514" s="501"/>
      <c r="DV514" s="501"/>
      <c r="DW514" s="501"/>
      <c r="DX514" s="501"/>
      <c r="DY514" s="501"/>
      <c r="DZ514" s="501"/>
      <c r="EA514" s="501"/>
      <c r="EB514" s="501"/>
      <c r="EC514" s="501"/>
      <c r="ED514" s="501"/>
      <c r="EE514" s="501"/>
      <c r="EF514" s="501"/>
      <c r="EG514" s="501"/>
      <c r="EH514" s="501"/>
      <c r="EI514" s="501"/>
      <c r="EJ514" s="501"/>
      <c r="EK514" s="501"/>
      <c r="EL514" s="501"/>
      <c r="EM514" s="501"/>
      <c r="EN514" s="501"/>
      <c r="EO514" s="501"/>
      <c r="EP514" s="501"/>
      <c r="EQ514" s="501"/>
      <c r="ER514" s="501"/>
      <c r="ES514" s="501"/>
      <c r="ET514" s="501"/>
      <c r="EU514" s="501"/>
      <c r="EV514" s="501"/>
      <c r="EW514" s="501"/>
      <c r="EX514" s="501"/>
      <c r="EY514" s="501"/>
      <c r="EZ514" s="501"/>
      <c r="FA514" s="501"/>
      <c r="FB514" s="501"/>
      <c r="FC514" s="501"/>
      <c r="FD514" s="501"/>
      <c r="FE514" s="501"/>
      <c r="FF514" s="501"/>
      <c r="FG514" s="501"/>
      <c r="FH514" s="501"/>
      <c r="FI514" s="501"/>
    </row>
    <row r="515" spans="1:165" ht="25.9" customHeight="1" x14ac:dyDescent="0.35">
      <c r="A515" s="501"/>
      <c r="B515" s="501"/>
      <c r="C515" s="279"/>
      <c r="D515" s="543"/>
      <c r="E515" s="503"/>
      <c r="F515" s="501"/>
      <c r="G515" s="501"/>
      <c r="H515" s="501"/>
      <c r="I515" s="503"/>
      <c r="J515" s="503"/>
      <c r="K515" s="503"/>
      <c r="L515" s="503"/>
      <c r="M515" s="503"/>
      <c r="N515" s="503"/>
      <c r="O515" s="501"/>
      <c r="P515" s="501"/>
      <c r="Q515" s="501"/>
      <c r="R515" s="501"/>
      <c r="S515" s="501"/>
      <c r="T515" s="504"/>
      <c r="U515" s="504"/>
      <c r="V515" s="501"/>
      <c r="W515" s="501"/>
      <c r="X515" s="501"/>
      <c r="Y515" s="501"/>
      <c r="Z515" s="501"/>
      <c r="AA515" s="501"/>
      <c r="AB515" s="501"/>
      <c r="AC515" s="501"/>
      <c r="AD515" s="501"/>
      <c r="AE515" s="501"/>
      <c r="AF515" s="501"/>
      <c r="AG515" s="501"/>
      <c r="AH515" s="501"/>
      <c r="AI515" s="501"/>
      <c r="AJ515" s="501"/>
      <c r="AK515" s="501"/>
      <c r="AL515" s="501"/>
      <c r="AM515" s="501"/>
      <c r="AN515" s="501"/>
      <c r="AO515" s="501"/>
      <c r="AP515" s="501"/>
      <c r="AQ515" s="501"/>
      <c r="AR515" s="501"/>
      <c r="AS515" s="501"/>
      <c r="AT515" s="501"/>
      <c r="AU515" s="501"/>
      <c r="AV515" s="501"/>
      <c r="AW515" s="501"/>
      <c r="AX515" s="501"/>
      <c r="AY515" s="501"/>
      <c r="AZ515" s="501"/>
      <c r="BA515" s="501"/>
      <c r="BB515" s="501"/>
      <c r="BC515" s="501"/>
      <c r="BD515" s="501"/>
      <c r="BE515" s="501"/>
      <c r="BF515" s="501"/>
      <c r="BG515" s="501"/>
      <c r="BH515" s="501"/>
      <c r="BI515" s="501"/>
      <c r="BJ515" s="501"/>
      <c r="BK515" s="501"/>
      <c r="BL515" s="501"/>
      <c r="BM515" s="501"/>
      <c r="BN515" s="501"/>
      <c r="BO515" s="501"/>
      <c r="BP515" s="501"/>
      <c r="BQ515" s="501"/>
      <c r="BR515" s="501"/>
      <c r="BS515" s="501"/>
      <c r="BT515" s="501"/>
      <c r="BU515" s="501"/>
      <c r="BV515" s="501"/>
      <c r="BW515" s="501"/>
      <c r="BX515" s="501"/>
      <c r="BY515" s="501"/>
      <c r="BZ515" s="501"/>
      <c r="CA515" s="501"/>
      <c r="CB515" s="501"/>
      <c r="CC515" s="501"/>
      <c r="CD515" s="501"/>
      <c r="CE515" s="501"/>
      <c r="CF515" s="501"/>
      <c r="CG515" s="501"/>
      <c r="CH515" s="501"/>
      <c r="CI515" s="501"/>
      <c r="CJ515" s="501"/>
      <c r="CK515" s="501"/>
      <c r="CL515" s="501"/>
      <c r="CM515" s="501"/>
      <c r="CN515" s="501"/>
      <c r="CO515" s="501"/>
      <c r="CP515" s="501"/>
      <c r="CQ515" s="501"/>
      <c r="CR515" s="501"/>
      <c r="CS515" s="501"/>
      <c r="CT515" s="501"/>
      <c r="CU515" s="501"/>
      <c r="CV515" s="501"/>
      <c r="CW515" s="501"/>
      <c r="CX515" s="501"/>
      <c r="CY515" s="501"/>
      <c r="CZ515" s="501"/>
      <c r="DA515" s="501"/>
      <c r="DB515" s="501"/>
      <c r="DC515" s="501"/>
      <c r="DD515" s="501"/>
      <c r="DE515" s="501"/>
      <c r="DF515" s="501"/>
      <c r="DG515" s="501"/>
      <c r="DH515" s="501"/>
      <c r="DI515" s="501"/>
      <c r="DJ515" s="501"/>
      <c r="DK515" s="501"/>
      <c r="DL515" s="501"/>
      <c r="DM515" s="501"/>
      <c r="DN515" s="501"/>
      <c r="DO515" s="501"/>
      <c r="DP515" s="501"/>
      <c r="DQ515" s="501"/>
      <c r="DR515" s="501"/>
      <c r="DS515" s="501"/>
      <c r="DT515" s="501"/>
      <c r="DU515" s="501"/>
      <c r="DV515" s="501"/>
      <c r="DW515" s="501"/>
      <c r="DX515" s="501"/>
      <c r="DY515" s="501"/>
      <c r="DZ515" s="501"/>
      <c r="EA515" s="501"/>
      <c r="EB515" s="501"/>
      <c r="EC515" s="501"/>
      <c r="ED515" s="501"/>
      <c r="EE515" s="501"/>
      <c r="EF515" s="501"/>
      <c r="EG515" s="501"/>
      <c r="EH515" s="501"/>
      <c r="EI515" s="501"/>
      <c r="EJ515" s="501"/>
      <c r="EK515" s="501"/>
      <c r="EL515" s="501"/>
      <c r="EM515" s="501"/>
      <c r="EN515" s="501"/>
      <c r="EO515" s="501"/>
      <c r="EP515" s="501"/>
      <c r="EQ515" s="501"/>
      <c r="ER515" s="501"/>
      <c r="ES515" s="501"/>
      <c r="ET515" s="501"/>
      <c r="EU515" s="501"/>
      <c r="EV515" s="501"/>
      <c r="EW515" s="501"/>
      <c r="EX515" s="501"/>
      <c r="EY515" s="501"/>
      <c r="EZ515" s="501"/>
      <c r="FA515" s="501"/>
      <c r="FB515" s="501"/>
      <c r="FC515" s="501"/>
      <c r="FD515" s="501"/>
      <c r="FE515" s="501"/>
      <c r="FF515" s="501"/>
      <c r="FG515" s="501"/>
      <c r="FH515" s="501"/>
      <c r="FI515" s="501"/>
    </row>
    <row r="516" spans="1:165" ht="25.9" customHeight="1" x14ac:dyDescent="0.35">
      <c r="A516" s="501"/>
      <c r="B516" s="501"/>
      <c r="C516" s="279"/>
      <c r="D516" s="543"/>
      <c r="E516" s="503"/>
      <c r="F516" s="501"/>
      <c r="G516" s="501"/>
      <c r="H516" s="501"/>
      <c r="I516" s="503"/>
      <c r="J516" s="503"/>
      <c r="K516" s="503"/>
      <c r="L516" s="503"/>
      <c r="M516" s="503"/>
      <c r="N516" s="503"/>
      <c r="O516" s="501"/>
      <c r="P516" s="501"/>
      <c r="Q516" s="501"/>
      <c r="R516" s="501"/>
      <c r="S516" s="501"/>
      <c r="T516" s="504"/>
      <c r="U516" s="504"/>
      <c r="V516" s="501"/>
      <c r="W516" s="501"/>
      <c r="X516" s="501"/>
      <c r="Y516" s="501"/>
      <c r="Z516" s="501"/>
      <c r="AA516" s="501"/>
      <c r="AB516" s="501"/>
      <c r="AC516" s="501"/>
      <c r="AD516" s="501"/>
      <c r="AE516" s="501"/>
      <c r="AF516" s="501"/>
      <c r="AG516" s="501"/>
      <c r="AH516" s="501"/>
      <c r="AI516" s="501"/>
      <c r="AJ516" s="501"/>
      <c r="AK516" s="501"/>
      <c r="AL516" s="501"/>
      <c r="AM516" s="501"/>
      <c r="AN516" s="501"/>
      <c r="AO516" s="501"/>
      <c r="AP516" s="501"/>
      <c r="AQ516" s="501"/>
      <c r="AR516" s="501"/>
      <c r="AS516" s="501"/>
      <c r="AT516" s="501"/>
      <c r="AU516" s="501"/>
      <c r="AV516" s="501"/>
      <c r="AW516" s="501"/>
      <c r="AX516" s="501"/>
      <c r="AY516" s="501"/>
      <c r="AZ516" s="501"/>
      <c r="BA516" s="501"/>
      <c r="BB516" s="501"/>
      <c r="BC516" s="501"/>
      <c r="BD516" s="501"/>
      <c r="BE516" s="501"/>
      <c r="BF516" s="501"/>
      <c r="BG516" s="501"/>
      <c r="BH516" s="501"/>
      <c r="BI516" s="501"/>
      <c r="BJ516" s="501"/>
      <c r="BK516" s="501"/>
      <c r="BL516" s="501"/>
      <c r="BM516" s="501"/>
      <c r="BN516" s="501"/>
      <c r="BO516" s="501"/>
      <c r="BP516" s="501"/>
      <c r="BQ516" s="501"/>
      <c r="BR516" s="501"/>
      <c r="BS516" s="501"/>
      <c r="BT516" s="501"/>
      <c r="BU516" s="501"/>
      <c r="BV516" s="501"/>
      <c r="BW516" s="501"/>
      <c r="BX516" s="501"/>
      <c r="BY516" s="501"/>
      <c r="BZ516" s="501"/>
      <c r="CA516" s="501"/>
      <c r="CB516" s="501"/>
      <c r="CC516" s="501"/>
      <c r="CD516" s="501"/>
      <c r="CE516" s="501"/>
      <c r="CF516" s="501"/>
      <c r="CG516" s="501"/>
      <c r="CH516" s="501"/>
      <c r="CI516" s="501"/>
      <c r="CJ516" s="501"/>
      <c r="CK516" s="501"/>
      <c r="CL516" s="501"/>
      <c r="CM516" s="501"/>
      <c r="CN516" s="501"/>
      <c r="CO516" s="501"/>
      <c r="CP516" s="501"/>
      <c r="CQ516" s="501"/>
      <c r="CR516" s="501"/>
      <c r="CS516" s="501"/>
      <c r="CT516" s="501"/>
      <c r="CU516" s="501"/>
      <c r="CV516" s="501"/>
      <c r="CW516" s="501"/>
      <c r="CX516" s="501"/>
      <c r="CY516" s="501"/>
      <c r="CZ516" s="501"/>
      <c r="DA516" s="501"/>
      <c r="DB516" s="501"/>
      <c r="DC516" s="501"/>
      <c r="DD516" s="501"/>
      <c r="DE516" s="501"/>
      <c r="DF516" s="501"/>
      <c r="DG516" s="501"/>
      <c r="DH516" s="501"/>
      <c r="DI516" s="501"/>
      <c r="DJ516" s="501"/>
      <c r="DK516" s="501"/>
      <c r="DL516" s="501"/>
      <c r="DM516" s="501"/>
      <c r="DN516" s="501"/>
      <c r="DO516" s="501"/>
      <c r="DP516" s="501"/>
      <c r="DQ516" s="501"/>
      <c r="DR516" s="501"/>
      <c r="DS516" s="501"/>
      <c r="DT516" s="501"/>
      <c r="DU516" s="501"/>
      <c r="DV516" s="501"/>
      <c r="DW516" s="501"/>
      <c r="DX516" s="501"/>
      <c r="DY516" s="501"/>
      <c r="DZ516" s="501"/>
      <c r="EA516" s="501"/>
      <c r="EB516" s="501"/>
      <c r="EC516" s="501"/>
      <c r="ED516" s="501"/>
      <c r="EE516" s="501"/>
      <c r="EF516" s="501"/>
      <c r="EG516" s="501"/>
      <c r="EH516" s="501"/>
      <c r="EI516" s="501"/>
      <c r="EJ516" s="501"/>
      <c r="EK516" s="501"/>
      <c r="EL516" s="501"/>
      <c r="EM516" s="501"/>
      <c r="EN516" s="501"/>
      <c r="EO516" s="501"/>
      <c r="EP516" s="501"/>
      <c r="EQ516" s="501"/>
      <c r="ER516" s="501"/>
      <c r="ES516" s="501"/>
      <c r="ET516" s="501"/>
      <c r="EU516" s="501"/>
      <c r="EV516" s="501"/>
      <c r="EW516" s="501"/>
      <c r="EX516" s="501"/>
      <c r="EY516" s="501"/>
      <c r="EZ516" s="501"/>
      <c r="FA516" s="501"/>
      <c r="FB516" s="501"/>
      <c r="FC516" s="501"/>
      <c r="FD516" s="501"/>
      <c r="FE516" s="501"/>
      <c r="FF516" s="501"/>
      <c r="FG516" s="501"/>
      <c r="FH516" s="501"/>
      <c r="FI516" s="501"/>
    </row>
    <row r="517" spans="1:165" ht="25.9" customHeight="1" x14ac:dyDescent="0.35">
      <c r="A517" s="501"/>
      <c r="B517" s="501"/>
      <c r="C517" s="279"/>
      <c r="D517" s="543"/>
      <c r="E517" s="503"/>
      <c r="F517" s="501"/>
      <c r="G517" s="501"/>
      <c r="H517" s="501"/>
      <c r="I517" s="503"/>
      <c r="J517" s="503"/>
      <c r="K517" s="503"/>
      <c r="L517" s="503"/>
      <c r="M517" s="503"/>
      <c r="N517" s="503"/>
      <c r="O517" s="501"/>
      <c r="P517" s="501"/>
      <c r="Q517" s="501"/>
      <c r="R517" s="501"/>
      <c r="S517" s="501"/>
      <c r="T517" s="504"/>
      <c r="U517" s="504"/>
      <c r="V517" s="501"/>
      <c r="W517" s="501"/>
      <c r="X517" s="501"/>
      <c r="Y517" s="501"/>
      <c r="Z517" s="501"/>
      <c r="AA517" s="501"/>
      <c r="AB517" s="501"/>
      <c r="AC517" s="501"/>
      <c r="AD517" s="501"/>
      <c r="AE517" s="501"/>
      <c r="AF517" s="501"/>
      <c r="AG517" s="501"/>
      <c r="AH517" s="501"/>
      <c r="AI517" s="501"/>
      <c r="AJ517" s="501"/>
      <c r="AK517" s="501"/>
      <c r="AL517" s="501"/>
      <c r="AM517" s="501"/>
      <c r="AN517" s="501"/>
      <c r="AO517" s="501"/>
      <c r="AP517" s="501"/>
      <c r="AQ517" s="501"/>
      <c r="AR517" s="501"/>
      <c r="AS517" s="501"/>
      <c r="AT517" s="501"/>
      <c r="AU517" s="501"/>
      <c r="AV517" s="501"/>
      <c r="AW517" s="501"/>
      <c r="AX517" s="501"/>
      <c r="AY517" s="501"/>
      <c r="AZ517" s="501"/>
      <c r="BA517" s="501"/>
      <c r="BB517" s="501"/>
      <c r="BC517" s="501"/>
      <c r="BD517" s="501"/>
      <c r="BE517" s="501"/>
      <c r="BF517" s="501"/>
      <c r="BG517" s="501"/>
      <c r="BH517" s="501"/>
      <c r="BI517" s="501"/>
      <c r="BJ517" s="501"/>
      <c r="BK517" s="501"/>
      <c r="BL517" s="501"/>
      <c r="BM517" s="501"/>
      <c r="BN517" s="501"/>
      <c r="BO517" s="501"/>
      <c r="BP517" s="501"/>
      <c r="BQ517" s="501"/>
      <c r="BR517" s="501"/>
      <c r="BS517" s="501"/>
      <c r="BT517" s="501"/>
      <c r="BU517" s="501"/>
      <c r="BV517" s="501"/>
      <c r="BW517" s="501"/>
      <c r="BX517" s="501"/>
      <c r="BY517" s="501"/>
      <c r="BZ517" s="501"/>
      <c r="CA517" s="501"/>
      <c r="CB517" s="501"/>
      <c r="CC517" s="501"/>
      <c r="CD517" s="501"/>
      <c r="CE517" s="501"/>
      <c r="CF517" s="501"/>
      <c r="CG517" s="501"/>
      <c r="CH517" s="501"/>
      <c r="CI517" s="501"/>
      <c r="CJ517" s="501"/>
      <c r="CK517" s="501"/>
      <c r="CL517" s="501"/>
      <c r="CM517" s="501"/>
      <c r="CN517" s="501"/>
      <c r="CO517" s="501"/>
      <c r="CP517" s="501"/>
      <c r="CQ517" s="501"/>
      <c r="CR517" s="501"/>
      <c r="CS517" s="501"/>
      <c r="CT517" s="501"/>
      <c r="CU517" s="501"/>
      <c r="CV517" s="501"/>
      <c r="CW517" s="501"/>
      <c r="CX517" s="501"/>
      <c r="CY517" s="501"/>
      <c r="CZ517" s="501"/>
      <c r="DA517" s="501"/>
      <c r="DB517" s="501"/>
      <c r="DC517" s="501"/>
      <c r="DD517" s="501"/>
      <c r="DE517" s="501"/>
      <c r="DF517" s="501"/>
      <c r="DG517" s="501"/>
      <c r="DH517" s="501"/>
      <c r="DI517" s="501"/>
      <c r="DJ517" s="501"/>
      <c r="DK517" s="501"/>
      <c r="DL517" s="501"/>
      <c r="DM517" s="501"/>
      <c r="DN517" s="501"/>
      <c r="DO517" s="501"/>
      <c r="DP517" s="501"/>
      <c r="DQ517" s="501"/>
      <c r="DR517" s="501"/>
      <c r="DS517" s="501"/>
      <c r="DT517" s="501"/>
      <c r="DU517" s="501"/>
      <c r="DV517" s="501"/>
      <c r="DW517" s="501"/>
      <c r="DX517" s="501"/>
      <c r="DY517" s="501"/>
      <c r="DZ517" s="501"/>
      <c r="EA517" s="501"/>
      <c r="EB517" s="501"/>
      <c r="EC517" s="501"/>
      <c r="ED517" s="501"/>
      <c r="EE517" s="501"/>
      <c r="EF517" s="501"/>
      <c r="EG517" s="501"/>
      <c r="EH517" s="501"/>
      <c r="EI517" s="501"/>
      <c r="EJ517" s="501"/>
      <c r="EK517" s="501"/>
      <c r="EL517" s="501"/>
      <c r="EM517" s="501"/>
      <c r="EN517" s="501"/>
      <c r="EO517" s="501"/>
      <c r="EP517" s="501"/>
      <c r="EQ517" s="501"/>
      <c r="ER517" s="501"/>
      <c r="ES517" s="501"/>
      <c r="ET517" s="501"/>
      <c r="EU517" s="501"/>
      <c r="EV517" s="501"/>
      <c r="EW517" s="501"/>
      <c r="EX517" s="501"/>
      <c r="EY517" s="501"/>
      <c r="EZ517" s="501"/>
      <c r="FA517" s="501"/>
      <c r="FB517" s="501"/>
      <c r="FC517" s="501"/>
      <c r="FD517" s="501"/>
      <c r="FE517" s="501"/>
      <c r="FF517" s="501"/>
      <c r="FG517" s="501"/>
      <c r="FH517" s="501"/>
      <c r="FI517" s="501"/>
    </row>
    <row r="518" spans="1:165" ht="25.9" customHeight="1" x14ac:dyDescent="0.35">
      <c r="A518" s="501"/>
      <c r="B518" s="501"/>
      <c r="C518" s="279"/>
      <c r="D518" s="543"/>
      <c r="E518" s="503"/>
      <c r="F518" s="501"/>
      <c r="G518" s="501"/>
      <c r="H518" s="501"/>
      <c r="I518" s="503"/>
      <c r="J518" s="503"/>
      <c r="K518" s="503"/>
      <c r="L518" s="503"/>
      <c r="M518" s="503"/>
      <c r="N518" s="503"/>
      <c r="O518" s="501"/>
      <c r="P518" s="501"/>
      <c r="Q518" s="501"/>
      <c r="R518" s="501"/>
      <c r="S518" s="501"/>
      <c r="T518" s="504"/>
      <c r="U518" s="504"/>
      <c r="V518" s="501"/>
      <c r="W518" s="501"/>
      <c r="X518" s="501"/>
      <c r="Y518" s="501"/>
      <c r="Z518" s="501"/>
      <c r="AA518" s="501"/>
      <c r="AB518" s="501"/>
      <c r="AC518" s="501"/>
      <c r="AD518" s="501"/>
      <c r="AE518" s="501"/>
      <c r="AF518" s="501"/>
      <c r="AG518" s="501"/>
      <c r="AH518" s="501"/>
      <c r="AI518" s="501"/>
      <c r="AJ518" s="501"/>
      <c r="AK518" s="501"/>
      <c r="AL518" s="501"/>
      <c r="AM518" s="501"/>
      <c r="AN518" s="501"/>
      <c r="AO518" s="501"/>
      <c r="AP518" s="501"/>
      <c r="AQ518" s="501"/>
      <c r="AR518" s="501"/>
      <c r="AS518" s="501"/>
      <c r="AT518" s="501"/>
      <c r="AU518" s="501"/>
      <c r="AV518" s="501"/>
      <c r="AW518" s="501"/>
      <c r="AX518" s="501"/>
      <c r="AY518" s="501"/>
      <c r="AZ518" s="501"/>
      <c r="BA518" s="501"/>
      <c r="BB518" s="501"/>
      <c r="BC518" s="501"/>
      <c r="BD518" s="501"/>
      <c r="BE518" s="501"/>
      <c r="BF518" s="501"/>
      <c r="BG518" s="501"/>
      <c r="BH518" s="501"/>
      <c r="BI518" s="501"/>
      <c r="BJ518" s="501"/>
      <c r="BK518" s="501"/>
      <c r="BL518" s="501"/>
      <c r="BM518" s="501"/>
      <c r="BN518" s="501"/>
      <c r="BO518" s="501"/>
      <c r="BP518" s="501"/>
      <c r="BQ518" s="501"/>
      <c r="BR518" s="501"/>
      <c r="BS518" s="501"/>
      <c r="BT518" s="501"/>
      <c r="BU518" s="501"/>
      <c r="BV518" s="501"/>
      <c r="BW518" s="501"/>
      <c r="BX518" s="501"/>
      <c r="BY518" s="501"/>
      <c r="BZ518" s="501"/>
      <c r="CA518" s="501"/>
      <c r="CB518" s="501"/>
      <c r="CC518" s="501"/>
      <c r="CD518" s="501"/>
      <c r="CE518" s="501"/>
      <c r="CF518" s="501"/>
      <c r="CG518" s="501"/>
      <c r="CH518" s="501"/>
      <c r="CI518" s="501"/>
      <c r="CJ518" s="501"/>
      <c r="CK518" s="501"/>
      <c r="CL518" s="501"/>
      <c r="CM518" s="501"/>
      <c r="CN518" s="501"/>
      <c r="CO518" s="501"/>
      <c r="CP518" s="501"/>
      <c r="CQ518" s="501"/>
      <c r="CR518" s="501"/>
      <c r="CS518" s="501"/>
      <c r="CT518" s="501"/>
      <c r="CU518" s="501"/>
      <c r="CV518" s="501"/>
      <c r="CW518" s="501"/>
      <c r="CX518" s="501"/>
      <c r="CY518" s="501"/>
      <c r="CZ518" s="501"/>
      <c r="DA518" s="501"/>
      <c r="DB518" s="501"/>
      <c r="DC518" s="501"/>
      <c r="DD518" s="501"/>
      <c r="DE518" s="501"/>
      <c r="DF518" s="501"/>
      <c r="DG518" s="501"/>
      <c r="DH518" s="501"/>
      <c r="DI518" s="501"/>
      <c r="DJ518" s="501"/>
      <c r="DK518" s="501"/>
      <c r="DL518" s="501"/>
      <c r="DM518" s="501"/>
      <c r="DN518" s="501"/>
      <c r="DO518" s="501"/>
      <c r="DP518" s="501"/>
      <c r="DQ518" s="501"/>
      <c r="DR518" s="501"/>
      <c r="DS518" s="501"/>
      <c r="DT518" s="501"/>
      <c r="DU518" s="501"/>
      <c r="DV518" s="501"/>
      <c r="DW518" s="501"/>
      <c r="DX518" s="501"/>
      <c r="DY518" s="501"/>
      <c r="DZ518" s="501"/>
      <c r="EA518" s="501"/>
      <c r="EB518" s="501"/>
      <c r="EC518" s="501"/>
      <c r="ED518" s="501"/>
      <c r="EE518" s="501"/>
      <c r="EF518" s="501"/>
      <c r="EG518" s="501"/>
      <c r="EH518" s="501"/>
      <c r="EI518" s="501"/>
      <c r="EJ518" s="501"/>
      <c r="EK518" s="501"/>
      <c r="EL518" s="501"/>
      <c r="EM518" s="501"/>
      <c r="EN518" s="501"/>
      <c r="EO518" s="501"/>
      <c r="EP518" s="501"/>
      <c r="EQ518" s="501"/>
      <c r="ER518" s="501"/>
      <c r="ES518" s="501"/>
      <c r="ET518" s="501"/>
      <c r="EU518" s="501"/>
      <c r="EV518" s="501"/>
      <c r="EW518" s="501"/>
      <c r="EX518" s="501"/>
      <c r="EY518" s="501"/>
      <c r="EZ518" s="501"/>
      <c r="FA518" s="501"/>
      <c r="FB518" s="501"/>
      <c r="FC518" s="501"/>
      <c r="FD518" s="501"/>
      <c r="FE518" s="501"/>
      <c r="FF518" s="501"/>
      <c r="FG518" s="501"/>
      <c r="FH518" s="501"/>
      <c r="FI518" s="501"/>
    </row>
    <row r="519" spans="1:165" ht="25.9" customHeight="1" x14ac:dyDescent="0.35">
      <c r="A519" s="501"/>
      <c r="B519" s="501"/>
      <c r="C519" s="279"/>
      <c r="D519" s="543"/>
      <c r="E519" s="503"/>
      <c r="F519" s="501"/>
      <c r="G519" s="501"/>
      <c r="H519" s="501"/>
      <c r="I519" s="503"/>
      <c r="J519" s="503"/>
      <c r="K519" s="503"/>
      <c r="L519" s="503"/>
      <c r="M519" s="503"/>
      <c r="N519" s="503"/>
      <c r="O519" s="501"/>
      <c r="P519" s="501"/>
      <c r="Q519" s="501"/>
      <c r="R519" s="501"/>
      <c r="S519" s="501"/>
      <c r="T519" s="504"/>
      <c r="U519" s="504"/>
      <c r="V519" s="501"/>
      <c r="W519" s="501"/>
      <c r="X519" s="501"/>
      <c r="Y519" s="501"/>
      <c r="Z519" s="501"/>
      <c r="AA519" s="501"/>
      <c r="AB519" s="501"/>
      <c r="AC519" s="501"/>
      <c r="AD519" s="501"/>
      <c r="AE519" s="501"/>
      <c r="AF519" s="501"/>
      <c r="AG519" s="501"/>
      <c r="AH519" s="501"/>
      <c r="AI519" s="501"/>
      <c r="AJ519" s="501"/>
      <c r="AK519" s="501"/>
      <c r="AL519" s="501"/>
      <c r="AM519" s="501"/>
      <c r="AN519" s="501"/>
      <c r="AO519" s="501"/>
      <c r="AP519" s="501"/>
      <c r="AQ519" s="501"/>
      <c r="AR519" s="501"/>
      <c r="AS519" s="501"/>
      <c r="AT519" s="501"/>
      <c r="AU519" s="501"/>
      <c r="AV519" s="501"/>
      <c r="AW519" s="501"/>
      <c r="AX519" s="501"/>
      <c r="AY519" s="501"/>
      <c r="AZ519" s="501"/>
      <c r="BA519" s="501"/>
      <c r="BB519" s="501"/>
      <c r="BC519" s="501"/>
      <c r="BD519" s="501"/>
      <c r="BE519" s="501"/>
      <c r="BF519" s="501"/>
      <c r="BG519" s="501"/>
      <c r="BH519" s="501"/>
      <c r="BI519" s="501"/>
      <c r="BJ519" s="501"/>
      <c r="BK519" s="501"/>
      <c r="BL519" s="501"/>
      <c r="BM519" s="501"/>
      <c r="BN519" s="501"/>
      <c r="BO519" s="501"/>
      <c r="BP519" s="501"/>
      <c r="BQ519" s="501"/>
      <c r="BR519" s="501"/>
      <c r="BS519" s="501"/>
      <c r="BT519" s="501"/>
      <c r="BU519" s="501"/>
      <c r="BV519" s="501"/>
      <c r="BW519" s="501"/>
      <c r="BX519" s="501"/>
      <c r="BY519" s="501"/>
      <c r="BZ519" s="501"/>
      <c r="CA519" s="501"/>
      <c r="CB519" s="501"/>
      <c r="CC519" s="501"/>
      <c r="CD519" s="501"/>
      <c r="CE519" s="501"/>
      <c r="CF519" s="501"/>
      <c r="CG519" s="501"/>
      <c r="CH519" s="501"/>
      <c r="CI519" s="501"/>
      <c r="CJ519" s="501"/>
      <c r="CK519" s="501"/>
      <c r="CL519" s="501"/>
      <c r="CM519" s="501"/>
      <c r="CN519" s="501"/>
      <c r="CO519" s="501"/>
      <c r="CP519" s="501"/>
      <c r="CQ519" s="501"/>
      <c r="CR519" s="501"/>
      <c r="CS519" s="501"/>
      <c r="CT519" s="501"/>
      <c r="CU519" s="501"/>
      <c r="CV519" s="501"/>
      <c r="CW519" s="501"/>
      <c r="CX519" s="501"/>
      <c r="CY519" s="501"/>
      <c r="CZ519" s="501"/>
      <c r="DA519" s="501"/>
      <c r="DB519" s="501"/>
      <c r="DC519" s="501"/>
      <c r="DD519" s="501"/>
      <c r="DE519" s="501"/>
      <c r="DF519" s="501"/>
      <c r="DG519" s="501"/>
      <c r="DH519" s="501"/>
      <c r="DI519" s="501"/>
      <c r="DJ519" s="501"/>
      <c r="DK519" s="501"/>
      <c r="DL519" s="501"/>
      <c r="DM519" s="501"/>
      <c r="DN519" s="501"/>
      <c r="DO519" s="501"/>
      <c r="DP519" s="501"/>
      <c r="DQ519" s="501"/>
      <c r="DR519" s="501"/>
      <c r="DS519" s="501"/>
      <c r="DT519" s="501"/>
      <c r="DU519" s="501"/>
      <c r="DV519" s="501"/>
      <c r="DW519" s="501"/>
      <c r="DX519" s="501"/>
      <c r="DY519" s="501"/>
      <c r="DZ519" s="501"/>
      <c r="EA519" s="501"/>
      <c r="EB519" s="501"/>
      <c r="EC519" s="501"/>
      <c r="ED519" s="501"/>
      <c r="EE519" s="501"/>
      <c r="EF519" s="501"/>
      <c r="EG519" s="501"/>
      <c r="EH519" s="501"/>
      <c r="EI519" s="501"/>
      <c r="EJ519" s="501"/>
      <c r="EK519" s="501"/>
      <c r="EL519" s="501"/>
      <c r="EM519" s="501"/>
      <c r="EN519" s="501"/>
      <c r="EO519" s="501"/>
      <c r="EP519" s="501"/>
      <c r="EQ519" s="501"/>
      <c r="ER519" s="501"/>
      <c r="ES519" s="501"/>
      <c r="ET519" s="501"/>
      <c r="EU519" s="501"/>
      <c r="EV519" s="501"/>
      <c r="EW519" s="501"/>
      <c r="EX519" s="501"/>
      <c r="EY519" s="501"/>
      <c r="EZ519" s="501"/>
      <c r="FA519" s="501"/>
      <c r="FB519" s="501"/>
      <c r="FC519" s="501"/>
      <c r="FD519" s="501"/>
      <c r="FE519" s="501"/>
      <c r="FF519" s="501"/>
      <c r="FG519" s="501"/>
      <c r="FH519" s="501"/>
      <c r="FI519" s="501"/>
    </row>
    <row r="520" spans="1:165" ht="25.9" customHeight="1" x14ac:dyDescent="0.35">
      <c r="A520" s="501"/>
      <c r="B520" s="501"/>
      <c r="C520" s="279"/>
      <c r="D520" s="543"/>
      <c r="E520" s="503"/>
      <c r="F520" s="501"/>
      <c r="G520" s="501"/>
      <c r="H520" s="501"/>
      <c r="I520" s="503"/>
      <c r="J520" s="503"/>
      <c r="K520" s="503"/>
      <c r="L520" s="503"/>
      <c r="M520" s="503"/>
      <c r="N520" s="503"/>
      <c r="O520" s="501"/>
      <c r="P520" s="501"/>
      <c r="Q520" s="501"/>
      <c r="R520" s="501"/>
      <c r="S520" s="501"/>
      <c r="T520" s="504"/>
      <c r="U520" s="504"/>
      <c r="V520" s="501"/>
      <c r="W520" s="501"/>
      <c r="X520" s="501"/>
      <c r="Y520" s="501"/>
      <c r="Z520" s="501"/>
      <c r="AA520" s="501"/>
      <c r="AB520" s="501"/>
      <c r="AC520" s="501"/>
      <c r="AD520" s="501"/>
      <c r="AE520" s="501"/>
      <c r="AF520" s="501"/>
      <c r="AG520" s="501"/>
      <c r="AH520" s="501"/>
      <c r="AI520" s="501"/>
      <c r="AJ520" s="501"/>
      <c r="AK520" s="501"/>
      <c r="AL520" s="501"/>
      <c r="AM520" s="501"/>
      <c r="AN520" s="501"/>
      <c r="AO520" s="501"/>
      <c r="AP520" s="501"/>
      <c r="AQ520" s="501"/>
      <c r="AR520" s="501"/>
      <c r="AS520" s="501"/>
      <c r="AT520" s="501"/>
      <c r="AU520" s="501"/>
      <c r="AV520" s="501"/>
      <c r="AW520" s="501"/>
      <c r="AX520" s="501"/>
      <c r="AY520" s="501"/>
      <c r="AZ520" s="501"/>
      <c r="BA520" s="501"/>
      <c r="BB520" s="501"/>
      <c r="BC520" s="501"/>
      <c r="BD520" s="501"/>
      <c r="BE520" s="501"/>
      <c r="BF520" s="501"/>
      <c r="BG520" s="501"/>
      <c r="BH520" s="501"/>
      <c r="BI520" s="501"/>
      <c r="BJ520" s="501"/>
      <c r="BK520" s="501"/>
      <c r="BL520" s="501"/>
      <c r="BM520" s="501"/>
      <c r="BN520" s="501"/>
      <c r="BO520" s="501"/>
      <c r="BP520" s="501"/>
      <c r="BQ520" s="501"/>
      <c r="BR520" s="501"/>
      <c r="BS520" s="501"/>
      <c r="BT520" s="501"/>
      <c r="BU520" s="501"/>
      <c r="BV520" s="501"/>
      <c r="BW520" s="501"/>
      <c r="BX520" s="501"/>
      <c r="BY520" s="501"/>
      <c r="BZ520" s="501"/>
      <c r="CA520" s="501"/>
      <c r="CB520" s="501"/>
      <c r="CC520" s="501"/>
      <c r="CD520" s="501"/>
      <c r="CE520" s="501"/>
      <c r="CF520" s="501"/>
      <c r="CG520" s="501"/>
      <c r="CH520" s="501"/>
      <c r="CI520" s="501"/>
      <c r="CJ520" s="501"/>
      <c r="CK520" s="501"/>
      <c r="CL520" s="501"/>
      <c r="CM520" s="501"/>
      <c r="CN520" s="501"/>
      <c r="CO520" s="501"/>
      <c r="CP520" s="501"/>
      <c r="CQ520" s="501"/>
      <c r="CR520" s="501"/>
      <c r="CS520" s="501"/>
      <c r="CT520" s="501"/>
      <c r="CU520" s="501"/>
      <c r="CV520" s="501"/>
      <c r="CW520" s="501"/>
      <c r="CX520" s="501"/>
      <c r="CY520" s="501"/>
      <c r="CZ520" s="501"/>
      <c r="DA520" s="501"/>
      <c r="DB520" s="501"/>
      <c r="DC520" s="501"/>
      <c r="DD520" s="501"/>
      <c r="DE520" s="501"/>
      <c r="DF520" s="501"/>
      <c r="DG520" s="501"/>
      <c r="DH520" s="501"/>
      <c r="DI520" s="501"/>
      <c r="DJ520" s="501"/>
      <c r="DK520" s="501"/>
      <c r="DL520" s="501"/>
      <c r="DM520" s="501"/>
      <c r="DN520" s="501"/>
      <c r="DO520" s="501"/>
      <c r="DP520" s="501"/>
      <c r="DQ520" s="501"/>
      <c r="DR520" s="501"/>
      <c r="DS520" s="501"/>
      <c r="DT520" s="501"/>
      <c r="DU520" s="501"/>
      <c r="DV520" s="501"/>
      <c r="DW520" s="501"/>
      <c r="DX520" s="501"/>
      <c r="DY520" s="501"/>
      <c r="DZ520" s="501"/>
      <c r="EA520" s="501"/>
      <c r="EB520" s="501"/>
      <c r="EC520" s="501"/>
      <c r="ED520" s="501"/>
      <c r="EE520" s="501"/>
      <c r="EF520" s="501"/>
      <c r="EG520" s="501"/>
      <c r="EH520" s="501"/>
      <c r="EI520" s="501"/>
      <c r="EJ520" s="501"/>
      <c r="EK520" s="501"/>
      <c r="EL520" s="501"/>
      <c r="EM520" s="501"/>
      <c r="EN520" s="501"/>
      <c r="EO520" s="501"/>
      <c r="EP520" s="501"/>
      <c r="EQ520" s="501"/>
      <c r="ER520" s="501"/>
      <c r="ES520" s="501"/>
      <c r="ET520" s="501"/>
      <c r="EU520" s="501"/>
      <c r="EV520" s="501"/>
      <c r="EW520" s="501"/>
      <c r="EX520" s="501"/>
      <c r="EY520" s="501"/>
      <c r="EZ520" s="501"/>
      <c r="FA520" s="501"/>
      <c r="FB520" s="501"/>
      <c r="FC520" s="501"/>
      <c r="FD520" s="501"/>
      <c r="FE520" s="501"/>
      <c r="FF520" s="501"/>
      <c r="FG520" s="501"/>
      <c r="FH520" s="501"/>
      <c r="FI520" s="501"/>
    </row>
    <row r="521" spans="1:165" ht="25.9" customHeight="1" x14ac:dyDescent="0.35">
      <c r="A521" s="501"/>
      <c r="B521" s="501"/>
      <c r="C521" s="279"/>
      <c r="D521" s="543"/>
      <c r="E521" s="503"/>
      <c r="F521" s="501"/>
      <c r="G521" s="501"/>
      <c r="H521" s="501"/>
      <c r="I521" s="503"/>
      <c r="J521" s="503"/>
      <c r="K521" s="503"/>
      <c r="L521" s="503"/>
      <c r="M521" s="503"/>
      <c r="N521" s="503"/>
      <c r="O521" s="501"/>
      <c r="P521" s="501"/>
      <c r="Q521" s="501"/>
      <c r="R521" s="501"/>
      <c r="S521" s="501"/>
      <c r="T521" s="504"/>
      <c r="U521" s="504"/>
      <c r="V521" s="501"/>
      <c r="W521" s="501"/>
      <c r="X521" s="501"/>
      <c r="Y521" s="501"/>
      <c r="Z521" s="501"/>
      <c r="AA521" s="501"/>
      <c r="AB521" s="501"/>
      <c r="AC521" s="501"/>
      <c r="AD521" s="501"/>
      <c r="AE521" s="501"/>
      <c r="AF521" s="501"/>
      <c r="AG521" s="501"/>
      <c r="AH521" s="501"/>
      <c r="AI521" s="501"/>
      <c r="AJ521" s="501"/>
      <c r="AK521" s="501"/>
      <c r="AL521" s="501"/>
      <c r="AM521" s="501"/>
      <c r="AN521" s="501"/>
      <c r="AO521" s="501"/>
      <c r="AP521" s="501"/>
      <c r="AQ521" s="501"/>
      <c r="AR521" s="501"/>
      <c r="AS521" s="501"/>
      <c r="AT521" s="501"/>
      <c r="AU521" s="501"/>
      <c r="AV521" s="501"/>
      <c r="AW521" s="501"/>
      <c r="AX521" s="501"/>
      <c r="AY521" s="501"/>
      <c r="AZ521" s="501"/>
      <c r="BA521" s="501"/>
      <c r="BB521" s="501"/>
      <c r="BC521" s="501"/>
      <c r="BD521" s="501"/>
      <c r="BE521" s="501"/>
      <c r="BF521" s="501"/>
      <c r="BG521" s="501"/>
      <c r="BH521" s="501"/>
      <c r="BI521" s="501"/>
      <c r="BJ521" s="501"/>
      <c r="BK521" s="501"/>
      <c r="BL521" s="501"/>
      <c r="BM521" s="501"/>
      <c r="BN521" s="501"/>
      <c r="BO521" s="501"/>
      <c r="BP521" s="501"/>
      <c r="BQ521" s="501"/>
      <c r="BR521" s="501"/>
      <c r="BS521" s="501"/>
      <c r="BT521" s="501"/>
      <c r="BU521" s="501"/>
      <c r="BV521" s="501"/>
      <c r="BW521" s="501"/>
      <c r="BX521" s="501"/>
      <c r="BY521" s="501"/>
      <c r="BZ521" s="501"/>
      <c r="CA521" s="501"/>
      <c r="CB521" s="501"/>
      <c r="CC521" s="501"/>
      <c r="CD521" s="501"/>
      <c r="CE521" s="501"/>
      <c r="CF521" s="501"/>
      <c r="CG521" s="501"/>
      <c r="CH521" s="501"/>
      <c r="CI521" s="501"/>
      <c r="CJ521" s="501"/>
      <c r="CK521" s="501"/>
      <c r="CL521" s="501"/>
      <c r="CM521" s="501"/>
      <c r="CN521" s="501"/>
      <c r="CO521" s="501"/>
      <c r="CP521" s="501"/>
      <c r="CQ521" s="501"/>
      <c r="CR521" s="501"/>
      <c r="CS521" s="501"/>
      <c r="CT521" s="501"/>
      <c r="CU521" s="501"/>
      <c r="CV521" s="501"/>
      <c r="CW521" s="501"/>
      <c r="CX521" s="501"/>
      <c r="CY521" s="501"/>
      <c r="CZ521" s="501"/>
      <c r="DA521" s="501"/>
      <c r="DB521" s="501"/>
      <c r="DC521" s="501"/>
      <c r="DD521" s="501"/>
      <c r="DE521" s="501"/>
      <c r="DF521" s="501"/>
      <c r="DG521" s="501"/>
      <c r="DH521" s="501"/>
      <c r="DI521" s="501"/>
      <c r="DJ521" s="501"/>
      <c r="DK521" s="501"/>
      <c r="DL521" s="501"/>
      <c r="DM521" s="501"/>
      <c r="DN521" s="501"/>
      <c r="DO521" s="501"/>
      <c r="DP521" s="501"/>
      <c r="DQ521" s="501"/>
      <c r="DR521" s="501"/>
      <c r="DS521" s="501"/>
      <c r="DT521" s="501"/>
      <c r="DU521" s="501"/>
      <c r="DV521" s="501"/>
      <c r="DW521" s="501"/>
      <c r="DX521" s="501"/>
      <c r="DY521" s="501"/>
      <c r="DZ521" s="501"/>
      <c r="EA521" s="501"/>
      <c r="EB521" s="501"/>
      <c r="EC521" s="501"/>
      <c r="ED521" s="501"/>
      <c r="EE521" s="501"/>
      <c r="EF521" s="501"/>
      <c r="EG521" s="501"/>
      <c r="EH521" s="501"/>
      <c r="EI521" s="501"/>
      <c r="EJ521" s="501"/>
      <c r="EK521" s="501"/>
      <c r="EL521" s="501"/>
      <c r="EM521" s="501"/>
      <c r="EN521" s="501"/>
      <c r="EO521" s="501"/>
      <c r="EP521" s="501"/>
      <c r="EQ521" s="501"/>
      <c r="ER521" s="501"/>
      <c r="ES521" s="501"/>
      <c r="ET521" s="501"/>
      <c r="EU521" s="501"/>
      <c r="EV521" s="501"/>
      <c r="EW521" s="501"/>
      <c r="EX521" s="501"/>
      <c r="EY521" s="501"/>
      <c r="EZ521" s="501"/>
      <c r="FA521" s="501"/>
      <c r="FB521" s="501"/>
      <c r="FC521" s="501"/>
      <c r="FD521" s="501"/>
      <c r="FE521" s="501"/>
      <c r="FF521" s="501"/>
      <c r="FG521" s="501"/>
      <c r="FH521" s="501"/>
      <c r="FI521" s="501"/>
    </row>
    <row r="522" spans="1:165" ht="25.9" customHeight="1" x14ac:dyDescent="0.35">
      <c r="A522" s="501"/>
      <c r="B522" s="501"/>
      <c r="C522" s="279"/>
      <c r="D522" s="543"/>
      <c r="E522" s="503"/>
      <c r="F522" s="501"/>
      <c r="G522" s="501"/>
      <c r="H522" s="501"/>
      <c r="I522" s="503"/>
      <c r="J522" s="503"/>
      <c r="K522" s="503"/>
      <c r="L522" s="503"/>
      <c r="M522" s="503"/>
      <c r="N522" s="503"/>
      <c r="O522" s="501"/>
      <c r="P522" s="501"/>
      <c r="Q522" s="501"/>
      <c r="R522" s="501"/>
      <c r="S522" s="501"/>
      <c r="T522" s="504"/>
      <c r="U522" s="504"/>
      <c r="V522" s="501"/>
      <c r="W522" s="501"/>
      <c r="X522" s="501"/>
      <c r="Y522" s="501"/>
      <c r="Z522" s="501"/>
      <c r="AA522" s="501"/>
      <c r="AB522" s="501"/>
      <c r="AC522" s="501"/>
      <c r="AD522" s="501"/>
      <c r="AE522" s="501"/>
      <c r="AF522" s="501"/>
      <c r="AG522" s="501"/>
      <c r="AH522" s="501"/>
      <c r="AI522" s="501"/>
      <c r="AJ522" s="501"/>
      <c r="AK522" s="501"/>
      <c r="AL522" s="501"/>
      <c r="AM522" s="501"/>
      <c r="AN522" s="501"/>
      <c r="AO522" s="501"/>
      <c r="AP522" s="501"/>
      <c r="AQ522" s="501"/>
      <c r="AR522" s="501"/>
      <c r="AS522" s="501"/>
      <c r="AT522" s="501"/>
      <c r="AU522" s="501"/>
      <c r="AV522" s="501"/>
      <c r="AW522" s="501"/>
      <c r="AX522" s="501"/>
      <c r="AY522" s="501"/>
      <c r="AZ522" s="501"/>
      <c r="BA522" s="501"/>
      <c r="BB522" s="501"/>
      <c r="BC522" s="501"/>
      <c r="BD522" s="501"/>
      <c r="BE522" s="501"/>
      <c r="BF522" s="501"/>
      <c r="BG522" s="501"/>
      <c r="BH522" s="501"/>
      <c r="BI522" s="501"/>
      <c r="BJ522" s="501"/>
      <c r="BK522" s="501"/>
      <c r="BL522" s="501"/>
      <c r="BM522" s="501"/>
      <c r="BN522" s="501"/>
      <c r="BO522" s="501"/>
      <c r="BP522" s="501"/>
      <c r="BQ522" s="501"/>
      <c r="BR522" s="501"/>
      <c r="BS522" s="501"/>
      <c r="BT522" s="501"/>
      <c r="BU522" s="501"/>
      <c r="BV522" s="501"/>
      <c r="BW522" s="501"/>
      <c r="BX522" s="501"/>
      <c r="BY522" s="501"/>
      <c r="BZ522" s="501"/>
      <c r="CA522" s="501"/>
      <c r="CB522" s="501"/>
      <c r="CC522" s="501"/>
      <c r="CD522" s="501"/>
      <c r="CE522" s="501"/>
      <c r="CF522" s="501"/>
      <c r="CG522" s="501"/>
      <c r="CH522" s="501"/>
      <c r="CI522" s="501"/>
      <c r="CJ522" s="501"/>
      <c r="CK522" s="501"/>
      <c r="CL522" s="501"/>
      <c r="CM522" s="501"/>
      <c r="CN522" s="501"/>
      <c r="CO522" s="501"/>
      <c r="CP522" s="501"/>
      <c r="CQ522" s="501"/>
      <c r="CR522" s="501"/>
      <c r="CS522" s="501"/>
      <c r="CT522" s="501"/>
      <c r="CU522" s="501"/>
      <c r="CV522" s="501"/>
      <c r="CW522" s="501"/>
      <c r="CX522" s="501"/>
      <c r="CY522" s="501"/>
      <c r="CZ522" s="501"/>
      <c r="DA522" s="501"/>
      <c r="DB522" s="501"/>
      <c r="DC522" s="501"/>
      <c r="DD522" s="501"/>
      <c r="DE522" s="501"/>
      <c r="DF522" s="501"/>
      <c r="DG522" s="501"/>
      <c r="DH522" s="501"/>
      <c r="DI522" s="501"/>
      <c r="DJ522" s="501"/>
      <c r="DK522" s="501"/>
      <c r="DL522" s="501"/>
      <c r="DM522" s="501"/>
      <c r="DN522" s="501"/>
      <c r="DO522" s="501"/>
      <c r="DP522" s="501"/>
      <c r="DQ522" s="501"/>
      <c r="DR522" s="501"/>
      <c r="DS522" s="501"/>
      <c r="DT522" s="501"/>
      <c r="DU522" s="501"/>
      <c r="DV522" s="501"/>
      <c r="DW522" s="501"/>
      <c r="DX522" s="501"/>
      <c r="DY522" s="501"/>
      <c r="DZ522" s="501"/>
      <c r="EA522" s="501"/>
      <c r="EB522" s="501"/>
      <c r="EC522" s="501"/>
      <c r="ED522" s="501"/>
      <c r="EE522" s="501"/>
      <c r="EF522" s="501"/>
      <c r="EG522" s="501"/>
      <c r="EH522" s="501"/>
      <c r="EI522" s="501"/>
      <c r="EJ522" s="501"/>
      <c r="EK522" s="501"/>
      <c r="EL522" s="501"/>
      <c r="EM522" s="501"/>
      <c r="EN522" s="501"/>
      <c r="EO522" s="501"/>
      <c r="EP522" s="501"/>
      <c r="EQ522" s="501"/>
      <c r="ER522" s="501"/>
      <c r="ES522" s="501"/>
      <c r="ET522" s="501"/>
      <c r="EU522" s="501"/>
      <c r="EV522" s="501"/>
      <c r="EW522" s="501"/>
      <c r="EX522" s="501"/>
      <c r="EY522" s="501"/>
      <c r="EZ522" s="501"/>
      <c r="FA522" s="501"/>
      <c r="FB522" s="501"/>
      <c r="FC522" s="501"/>
      <c r="FD522" s="501"/>
      <c r="FE522" s="501"/>
      <c r="FF522" s="501"/>
      <c r="FG522" s="501"/>
      <c r="FH522" s="501"/>
      <c r="FI522" s="501"/>
    </row>
    <row r="523" spans="1:165" ht="25.9" customHeight="1" x14ac:dyDescent="0.35">
      <c r="A523" s="501"/>
      <c r="B523" s="501"/>
      <c r="C523" s="279"/>
      <c r="D523" s="543"/>
      <c r="E523" s="503"/>
      <c r="F523" s="501"/>
      <c r="G523" s="501"/>
      <c r="H523" s="501"/>
      <c r="I523" s="503"/>
      <c r="J523" s="503"/>
      <c r="K523" s="503"/>
      <c r="L523" s="503"/>
      <c r="M523" s="503"/>
      <c r="N523" s="503"/>
      <c r="O523" s="501"/>
      <c r="P523" s="501"/>
      <c r="Q523" s="501"/>
      <c r="R523" s="501"/>
      <c r="S523" s="501"/>
      <c r="T523" s="504"/>
      <c r="U523" s="504"/>
      <c r="V523" s="501"/>
      <c r="W523" s="501"/>
      <c r="X523" s="501"/>
      <c r="Y523" s="501"/>
      <c r="Z523" s="501"/>
      <c r="AA523" s="501"/>
      <c r="AB523" s="501"/>
      <c r="AC523" s="501"/>
      <c r="AD523" s="501"/>
      <c r="AE523" s="501"/>
      <c r="AF523" s="501"/>
      <c r="AG523" s="501"/>
      <c r="AH523" s="501"/>
      <c r="AI523" s="501"/>
      <c r="AJ523" s="501"/>
      <c r="AK523" s="501"/>
      <c r="AL523" s="501"/>
      <c r="AM523" s="501"/>
      <c r="AN523" s="501"/>
      <c r="AO523" s="501"/>
      <c r="AP523" s="501"/>
      <c r="AQ523" s="501"/>
      <c r="AR523" s="501"/>
      <c r="AS523" s="501"/>
      <c r="AT523" s="501"/>
      <c r="AU523" s="501"/>
      <c r="AV523" s="501"/>
      <c r="AW523" s="501"/>
      <c r="AX523" s="501"/>
      <c r="AY523" s="501"/>
      <c r="AZ523" s="501"/>
      <c r="BA523" s="501"/>
      <c r="BB523" s="501"/>
      <c r="BC523" s="501"/>
      <c r="BD523" s="501"/>
      <c r="BE523" s="501"/>
      <c r="BF523" s="501"/>
      <c r="BG523" s="501"/>
      <c r="BH523" s="501"/>
      <c r="BI523" s="501"/>
      <c r="BJ523" s="501"/>
      <c r="BK523" s="501"/>
      <c r="BL523" s="501"/>
      <c r="BM523" s="501"/>
      <c r="BN523" s="501"/>
      <c r="BO523" s="501"/>
      <c r="BP523" s="501"/>
      <c r="BQ523" s="501"/>
      <c r="BR523" s="501"/>
      <c r="BS523" s="501"/>
      <c r="BT523" s="501"/>
      <c r="BU523" s="501"/>
      <c r="BV523" s="501"/>
      <c r="BW523" s="501"/>
      <c r="BX523" s="501"/>
      <c r="BY523" s="501"/>
      <c r="BZ523" s="501"/>
      <c r="CA523" s="501"/>
      <c r="CB523" s="501"/>
      <c r="CC523" s="501"/>
      <c r="CD523" s="501"/>
      <c r="CE523" s="501"/>
      <c r="CF523" s="501"/>
      <c r="CG523" s="501"/>
      <c r="CH523" s="501"/>
      <c r="CI523" s="501"/>
      <c r="CJ523" s="501"/>
      <c r="CK523" s="501"/>
      <c r="CL523" s="501"/>
      <c r="CM523" s="501"/>
      <c r="CN523" s="501"/>
      <c r="CO523" s="501"/>
      <c r="CP523" s="501"/>
      <c r="CQ523" s="501"/>
      <c r="CR523" s="501"/>
      <c r="CS523" s="501"/>
      <c r="CT523" s="501"/>
      <c r="CU523" s="501"/>
      <c r="CV523" s="501"/>
      <c r="CW523" s="501"/>
      <c r="CX523" s="501"/>
      <c r="CY523" s="501"/>
      <c r="CZ523" s="501"/>
      <c r="DA523" s="501"/>
      <c r="DB523" s="501"/>
      <c r="DC523" s="501"/>
      <c r="DD523" s="501"/>
      <c r="DE523" s="501"/>
      <c r="DF523" s="501"/>
      <c r="DG523" s="501"/>
      <c r="DH523" s="501"/>
      <c r="DI523" s="501"/>
      <c r="DJ523" s="501"/>
      <c r="DK523" s="501"/>
      <c r="DL523" s="501"/>
      <c r="DM523" s="501"/>
      <c r="DN523" s="501"/>
      <c r="DO523" s="501"/>
      <c r="DP523" s="501"/>
      <c r="DQ523" s="501"/>
      <c r="DR523" s="501"/>
      <c r="DS523" s="501"/>
      <c r="DT523" s="501"/>
      <c r="DU523" s="501"/>
      <c r="DV523" s="501"/>
      <c r="DW523" s="501"/>
      <c r="DX523" s="501"/>
      <c r="DY523" s="501"/>
      <c r="DZ523" s="501"/>
      <c r="EA523" s="501"/>
      <c r="EB523" s="501"/>
      <c r="EC523" s="501"/>
      <c r="ED523" s="501"/>
      <c r="EE523" s="501"/>
      <c r="EF523" s="501"/>
      <c r="EG523" s="501"/>
      <c r="EH523" s="501"/>
      <c r="EI523" s="501"/>
      <c r="EJ523" s="501"/>
      <c r="EK523" s="501"/>
      <c r="EL523" s="501"/>
      <c r="EM523" s="501"/>
      <c r="EN523" s="501"/>
      <c r="EO523" s="501"/>
      <c r="EP523" s="501"/>
      <c r="EQ523" s="501"/>
      <c r="ER523" s="501"/>
      <c r="ES523" s="501"/>
      <c r="ET523" s="501"/>
      <c r="EU523" s="501"/>
      <c r="EV523" s="501"/>
      <c r="EW523" s="501"/>
      <c r="EX523" s="501"/>
      <c r="EY523" s="501"/>
      <c r="EZ523" s="501"/>
      <c r="FA523" s="501"/>
      <c r="FB523" s="501"/>
      <c r="FC523" s="501"/>
      <c r="FD523" s="501"/>
      <c r="FE523" s="501"/>
      <c r="FF523" s="501"/>
      <c r="FG523" s="501"/>
      <c r="FH523" s="501"/>
      <c r="FI523" s="501"/>
    </row>
    <row r="524" spans="1:165" ht="25.9" customHeight="1" x14ac:dyDescent="0.35">
      <c r="A524" s="501"/>
      <c r="B524" s="501"/>
      <c r="C524" s="279"/>
      <c r="D524" s="543"/>
      <c r="E524" s="503"/>
      <c r="F524" s="501"/>
      <c r="G524" s="501"/>
      <c r="H524" s="501"/>
      <c r="I524" s="503"/>
      <c r="J524" s="503"/>
      <c r="K524" s="503"/>
      <c r="L524" s="503"/>
      <c r="M524" s="503"/>
      <c r="N524" s="503"/>
      <c r="O524" s="501"/>
      <c r="P524" s="501"/>
      <c r="Q524" s="501"/>
      <c r="R524" s="501"/>
      <c r="S524" s="501"/>
      <c r="T524" s="504"/>
      <c r="U524" s="504"/>
      <c r="V524" s="501"/>
      <c r="W524" s="501"/>
      <c r="X524" s="501"/>
      <c r="Y524" s="501"/>
      <c r="Z524" s="501"/>
      <c r="AA524" s="501"/>
      <c r="AB524" s="501"/>
      <c r="AC524" s="501"/>
      <c r="AD524" s="501"/>
      <c r="AE524" s="501"/>
      <c r="AF524" s="501"/>
      <c r="AG524" s="501"/>
      <c r="AH524" s="501"/>
      <c r="AI524" s="501"/>
      <c r="AJ524" s="501"/>
      <c r="AK524" s="501"/>
      <c r="AL524" s="501"/>
      <c r="AM524" s="501"/>
      <c r="AN524" s="501"/>
      <c r="AO524" s="501"/>
      <c r="AP524" s="501"/>
      <c r="AQ524" s="501"/>
      <c r="AR524" s="501"/>
      <c r="AS524" s="501"/>
      <c r="AT524" s="501"/>
      <c r="AU524" s="501"/>
      <c r="AV524" s="501"/>
      <c r="AW524" s="501"/>
      <c r="AX524" s="501"/>
      <c r="AY524" s="501"/>
      <c r="AZ524" s="501"/>
      <c r="BA524" s="501"/>
      <c r="BB524" s="501"/>
      <c r="BC524" s="501"/>
      <c r="BD524" s="501"/>
      <c r="BE524" s="501"/>
      <c r="BF524" s="501"/>
      <c r="BG524" s="501"/>
      <c r="BH524" s="501"/>
      <c r="BI524" s="501"/>
      <c r="BJ524" s="501"/>
      <c r="BK524" s="501"/>
      <c r="BL524" s="501"/>
      <c r="BM524" s="501"/>
      <c r="BN524" s="501"/>
      <c r="BO524" s="501"/>
      <c r="BP524" s="501"/>
      <c r="BQ524" s="501"/>
      <c r="BR524" s="501"/>
      <c r="BS524" s="501"/>
      <c r="BT524" s="501"/>
      <c r="BU524" s="501"/>
      <c r="BV524" s="501"/>
      <c r="BW524" s="501"/>
      <c r="BX524" s="501"/>
      <c r="BY524" s="501"/>
      <c r="BZ524" s="501"/>
      <c r="CA524" s="501"/>
      <c r="CB524" s="501"/>
      <c r="CC524" s="501"/>
      <c r="CD524" s="501"/>
      <c r="CE524" s="501"/>
      <c r="CF524" s="501"/>
      <c r="CG524" s="501"/>
      <c r="CH524" s="501"/>
      <c r="CI524" s="501"/>
      <c r="CJ524" s="501"/>
      <c r="CK524" s="501"/>
      <c r="CL524" s="501"/>
      <c r="CM524" s="501"/>
      <c r="CN524" s="501"/>
      <c r="CO524" s="501"/>
      <c r="CP524" s="501"/>
      <c r="CQ524" s="501"/>
      <c r="CR524" s="501"/>
      <c r="CS524" s="501"/>
      <c r="CT524" s="501"/>
      <c r="CU524" s="501"/>
      <c r="CV524" s="501"/>
      <c r="CW524" s="501"/>
      <c r="CX524" s="501"/>
      <c r="CY524" s="501"/>
      <c r="CZ524" s="501"/>
      <c r="DA524" s="501"/>
      <c r="DB524" s="501"/>
      <c r="DC524" s="501"/>
      <c r="DD524" s="501"/>
      <c r="DE524" s="501"/>
      <c r="DF524" s="501"/>
      <c r="DG524" s="501"/>
      <c r="DH524" s="501"/>
      <c r="DI524" s="501"/>
      <c r="DJ524" s="501"/>
      <c r="DK524" s="501"/>
      <c r="DL524" s="501"/>
      <c r="DM524" s="501"/>
      <c r="DN524" s="501"/>
      <c r="DO524" s="501"/>
      <c r="DP524" s="501"/>
      <c r="DQ524" s="501"/>
      <c r="DR524" s="501"/>
      <c r="DS524" s="501"/>
      <c r="DT524" s="501"/>
      <c r="DU524" s="501"/>
      <c r="DV524" s="501"/>
      <c r="DW524" s="501"/>
      <c r="DX524" s="501"/>
      <c r="DY524" s="501"/>
      <c r="DZ524" s="501"/>
      <c r="EA524" s="501"/>
      <c r="EB524" s="501"/>
      <c r="EC524" s="501"/>
      <c r="ED524" s="501"/>
      <c r="EE524" s="501"/>
      <c r="EF524" s="501"/>
      <c r="EG524" s="501"/>
      <c r="EH524" s="501"/>
      <c r="EI524" s="501"/>
      <c r="EJ524" s="501"/>
      <c r="EK524" s="501"/>
      <c r="EL524" s="501"/>
      <c r="EM524" s="501"/>
      <c r="EN524" s="501"/>
      <c r="EO524" s="501"/>
      <c r="EP524" s="501"/>
      <c r="EQ524" s="501"/>
      <c r="ER524" s="501"/>
      <c r="ES524" s="501"/>
      <c r="ET524" s="501"/>
      <c r="EU524" s="501"/>
      <c r="EV524" s="501"/>
      <c r="EW524" s="501"/>
      <c r="EX524" s="501"/>
      <c r="EY524" s="501"/>
      <c r="EZ524" s="501"/>
      <c r="FA524" s="501"/>
      <c r="FB524" s="501"/>
      <c r="FC524" s="501"/>
      <c r="FD524" s="501"/>
      <c r="FE524" s="501"/>
      <c r="FF524" s="501"/>
      <c r="FG524" s="501"/>
      <c r="FH524" s="501"/>
      <c r="FI524" s="501"/>
    </row>
    <row r="525" spans="1:165" ht="25.9" customHeight="1" x14ac:dyDescent="0.35">
      <c r="A525" s="501"/>
      <c r="B525" s="501"/>
      <c r="C525" s="279"/>
      <c r="D525" s="543"/>
      <c r="E525" s="503"/>
      <c r="F525" s="501"/>
      <c r="G525" s="501"/>
      <c r="H525" s="501"/>
      <c r="I525" s="503"/>
      <c r="J525" s="503"/>
      <c r="K525" s="503"/>
      <c r="L525" s="503"/>
      <c r="M525" s="503"/>
      <c r="N525" s="503"/>
      <c r="O525" s="501"/>
      <c r="P525" s="501"/>
      <c r="Q525" s="501"/>
      <c r="R525" s="501"/>
      <c r="S525" s="501"/>
      <c r="T525" s="504"/>
      <c r="U525" s="504"/>
      <c r="V525" s="501"/>
      <c r="W525" s="501"/>
      <c r="X525" s="501"/>
      <c r="Y525" s="501"/>
      <c r="Z525" s="501"/>
      <c r="AA525" s="501"/>
      <c r="AB525" s="501"/>
      <c r="AC525" s="501"/>
      <c r="AD525" s="501"/>
      <c r="AE525" s="501"/>
      <c r="AF525" s="501"/>
      <c r="AG525" s="501"/>
      <c r="AH525" s="501"/>
      <c r="AI525" s="501"/>
      <c r="AJ525" s="501"/>
      <c r="AK525" s="501"/>
      <c r="AL525" s="501"/>
      <c r="AM525" s="501"/>
      <c r="AN525" s="501"/>
      <c r="AO525" s="501"/>
      <c r="AP525" s="501"/>
      <c r="AQ525" s="501"/>
      <c r="AR525" s="501"/>
      <c r="AS525" s="501"/>
      <c r="AT525" s="501"/>
      <c r="AU525" s="501"/>
      <c r="AV525" s="501"/>
      <c r="AW525" s="501"/>
      <c r="AX525" s="501"/>
      <c r="AY525" s="501"/>
      <c r="AZ525" s="501"/>
      <c r="BA525" s="501"/>
      <c r="BB525" s="501"/>
      <c r="BC525" s="501"/>
      <c r="BD525" s="501"/>
      <c r="BE525" s="501"/>
      <c r="BF525" s="501"/>
      <c r="BG525" s="501"/>
      <c r="BH525" s="501"/>
      <c r="BI525" s="501"/>
      <c r="BJ525" s="501"/>
      <c r="BK525" s="501"/>
      <c r="BL525" s="501"/>
      <c r="BM525" s="501"/>
      <c r="BN525" s="501"/>
      <c r="BO525" s="501"/>
      <c r="BP525" s="501"/>
      <c r="BQ525" s="501"/>
      <c r="BR525" s="501"/>
      <c r="BS525" s="501"/>
      <c r="BT525" s="501"/>
      <c r="BU525" s="501"/>
      <c r="BV525" s="501"/>
      <c r="BW525" s="501"/>
      <c r="BX525" s="501"/>
      <c r="BY525" s="501"/>
      <c r="BZ525" s="501"/>
      <c r="CA525" s="501"/>
      <c r="CB525" s="501"/>
      <c r="CC525" s="501"/>
      <c r="CD525" s="501"/>
      <c r="CE525" s="501"/>
      <c r="CF525" s="501"/>
      <c r="CG525" s="501"/>
      <c r="CH525" s="501"/>
      <c r="CI525" s="501"/>
      <c r="CJ525" s="501"/>
      <c r="CK525" s="501"/>
      <c r="CL525" s="501"/>
      <c r="CM525" s="501"/>
      <c r="CN525" s="501"/>
      <c r="CO525" s="501"/>
      <c r="CP525" s="501"/>
      <c r="CQ525" s="501"/>
      <c r="CR525" s="501"/>
      <c r="CS525" s="501"/>
      <c r="CT525" s="501"/>
      <c r="CU525" s="501"/>
      <c r="CV525" s="501"/>
      <c r="CW525" s="501"/>
      <c r="CX525" s="501"/>
      <c r="CY525" s="501"/>
      <c r="CZ525" s="501"/>
      <c r="DA525" s="501"/>
      <c r="DB525" s="501"/>
      <c r="DC525" s="501"/>
      <c r="DD525" s="501"/>
      <c r="DE525" s="501"/>
      <c r="DF525" s="501"/>
      <c r="DG525" s="501"/>
      <c r="DH525" s="501"/>
      <c r="DI525" s="501"/>
      <c r="DJ525" s="501"/>
      <c r="DK525" s="501"/>
      <c r="DL525" s="501"/>
      <c r="DM525" s="501"/>
      <c r="DN525" s="501"/>
      <c r="DO525" s="501"/>
      <c r="DP525" s="501"/>
      <c r="DQ525" s="501"/>
      <c r="DR525" s="501"/>
      <c r="DS525" s="501"/>
      <c r="DT525" s="501"/>
      <c r="DU525" s="501"/>
      <c r="DV525" s="501"/>
      <c r="DW525" s="501"/>
      <c r="DX525" s="501"/>
      <c r="DY525" s="501"/>
      <c r="DZ525" s="501"/>
      <c r="EA525" s="501"/>
      <c r="EB525" s="501"/>
      <c r="EC525" s="501"/>
      <c r="ED525" s="501"/>
      <c r="EE525" s="501"/>
      <c r="EF525" s="501"/>
      <c r="EG525" s="501"/>
      <c r="EH525" s="501"/>
      <c r="EI525" s="501"/>
      <c r="EJ525" s="501"/>
      <c r="EK525" s="501"/>
      <c r="EL525" s="501"/>
      <c r="EM525" s="501"/>
      <c r="EN525" s="501"/>
      <c r="EO525" s="501"/>
      <c r="EP525" s="501"/>
      <c r="EQ525" s="501"/>
      <c r="ER525" s="501"/>
      <c r="ES525" s="501"/>
      <c r="ET525" s="501"/>
      <c r="EU525" s="501"/>
      <c r="EV525" s="501"/>
      <c r="EW525" s="501"/>
      <c r="EX525" s="501"/>
      <c r="EY525" s="501"/>
      <c r="EZ525" s="501"/>
      <c r="FA525" s="501"/>
      <c r="FB525" s="501"/>
      <c r="FC525" s="501"/>
      <c r="FD525" s="501"/>
      <c r="FE525" s="501"/>
      <c r="FF525" s="501"/>
      <c r="FG525" s="501"/>
      <c r="FH525" s="501"/>
      <c r="FI525" s="501"/>
    </row>
    <row r="526" spans="1:165" ht="25.9" customHeight="1" x14ac:dyDescent="0.35">
      <c r="A526" s="501"/>
      <c r="B526" s="501"/>
      <c r="C526" s="279"/>
      <c r="D526" s="543"/>
      <c r="E526" s="503"/>
      <c r="F526" s="501"/>
      <c r="G526" s="501"/>
      <c r="H526" s="501"/>
      <c r="I526" s="503"/>
      <c r="J526" s="503"/>
      <c r="K526" s="503"/>
      <c r="L526" s="503"/>
      <c r="M526" s="503"/>
      <c r="N526" s="503"/>
      <c r="O526" s="501"/>
      <c r="P526" s="501"/>
      <c r="Q526" s="501"/>
      <c r="R526" s="501"/>
      <c r="S526" s="501"/>
      <c r="T526" s="504"/>
      <c r="U526" s="504"/>
      <c r="V526" s="501"/>
      <c r="W526" s="501"/>
      <c r="X526" s="501"/>
      <c r="Y526" s="501"/>
      <c r="Z526" s="501"/>
      <c r="AA526" s="501"/>
      <c r="AB526" s="501"/>
      <c r="AC526" s="501"/>
      <c r="AD526" s="501"/>
      <c r="AE526" s="501"/>
      <c r="AF526" s="501"/>
      <c r="AG526" s="501"/>
      <c r="AH526" s="501"/>
      <c r="AI526" s="501"/>
      <c r="AJ526" s="501"/>
      <c r="AK526" s="501"/>
      <c r="AL526" s="501"/>
      <c r="AM526" s="501"/>
      <c r="AN526" s="501"/>
      <c r="AO526" s="501"/>
      <c r="AP526" s="501"/>
      <c r="AQ526" s="501"/>
      <c r="AR526" s="501"/>
      <c r="AS526" s="501"/>
      <c r="AT526" s="501"/>
      <c r="AU526" s="501"/>
      <c r="AV526" s="501"/>
      <c r="AW526" s="501"/>
      <c r="AX526" s="501"/>
      <c r="AY526" s="501"/>
      <c r="AZ526" s="501"/>
      <c r="BA526" s="501"/>
      <c r="BB526" s="501"/>
      <c r="BC526" s="501"/>
      <c r="BD526" s="501"/>
      <c r="BE526" s="501"/>
      <c r="BF526" s="501"/>
      <c r="BG526" s="501"/>
      <c r="BH526" s="501"/>
      <c r="BI526" s="501"/>
      <c r="BJ526" s="501"/>
      <c r="BK526" s="501"/>
      <c r="BL526" s="501"/>
      <c r="BM526" s="501"/>
      <c r="BN526" s="501"/>
      <c r="BO526" s="501"/>
      <c r="BP526" s="501"/>
      <c r="BQ526" s="501"/>
      <c r="BR526" s="501"/>
      <c r="BS526" s="501"/>
      <c r="BT526" s="501"/>
      <c r="BU526" s="501"/>
      <c r="BV526" s="501"/>
      <c r="BW526" s="501"/>
      <c r="BX526" s="501"/>
      <c r="BY526" s="501"/>
      <c r="BZ526" s="501"/>
      <c r="CA526" s="501"/>
      <c r="CB526" s="501"/>
      <c r="CC526" s="501"/>
      <c r="CD526" s="501"/>
      <c r="CE526" s="501"/>
      <c r="CF526" s="501"/>
      <c r="CG526" s="501"/>
      <c r="CH526" s="501"/>
      <c r="CI526" s="501"/>
      <c r="CJ526" s="501"/>
      <c r="CK526" s="501"/>
      <c r="CL526" s="501"/>
      <c r="CM526" s="501"/>
      <c r="CN526" s="501"/>
      <c r="CO526" s="501"/>
      <c r="CP526" s="501"/>
      <c r="CQ526" s="501"/>
      <c r="CR526" s="501"/>
      <c r="CS526" s="501"/>
      <c r="CT526" s="501"/>
      <c r="CU526" s="501"/>
      <c r="CV526" s="501"/>
      <c r="CW526" s="501"/>
      <c r="CX526" s="501"/>
      <c r="CY526" s="501"/>
      <c r="CZ526" s="501"/>
      <c r="DA526" s="501"/>
      <c r="DB526" s="501"/>
      <c r="DC526" s="501"/>
      <c r="DD526" s="501"/>
      <c r="DE526" s="501"/>
      <c r="DF526" s="501"/>
      <c r="DG526" s="501"/>
      <c r="DH526" s="501"/>
      <c r="DI526" s="501"/>
      <c r="DJ526" s="501"/>
      <c r="DK526" s="501"/>
      <c r="DL526" s="501"/>
      <c r="DM526" s="501"/>
      <c r="DN526" s="501"/>
      <c r="DO526" s="501"/>
      <c r="DP526" s="501"/>
      <c r="DQ526" s="501"/>
      <c r="DR526" s="501"/>
      <c r="DS526" s="501"/>
      <c r="DT526" s="501"/>
      <c r="DU526" s="501"/>
      <c r="DV526" s="501"/>
      <c r="DW526" s="501"/>
      <c r="DX526" s="501"/>
      <c r="DY526" s="501"/>
      <c r="DZ526" s="501"/>
      <c r="EA526" s="501"/>
      <c r="EB526" s="501"/>
      <c r="EC526" s="501"/>
      <c r="ED526" s="501"/>
      <c r="EE526" s="501"/>
      <c r="EF526" s="501"/>
      <c r="EG526" s="501"/>
      <c r="EH526" s="501"/>
      <c r="EI526" s="501"/>
      <c r="EJ526" s="501"/>
      <c r="EK526" s="501"/>
      <c r="EL526" s="501"/>
      <c r="EM526" s="501"/>
      <c r="EN526" s="501"/>
      <c r="EO526" s="501"/>
      <c r="EP526" s="501"/>
      <c r="EQ526" s="501"/>
      <c r="ER526" s="501"/>
      <c r="ES526" s="501"/>
      <c r="ET526" s="501"/>
      <c r="EU526" s="501"/>
      <c r="EV526" s="501"/>
      <c r="EW526" s="501"/>
      <c r="EX526" s="501"/>
      <c r="EY526" s="501"/>
      <c r="EZ526" s="501"/>
      <c r="FA526" s="501"/>
      <c r="FB526" s="501"/>
      <c r="FC526" s="501"/>
      <c r="FD526" s="501"/>
      <c r="FE526" s="501"/>
      <c r="FF526" s="501"/>
      <c r="FG526" s="501"/>
      <c r="FH526" s="501"/>
      <c r="FI526" s="501"/>
    </row>
    <row r="527" spans="1:165" ht="25.9" customHeight="1" x14ac:dyDescent="0.35">
      <c r="A527" s="501"/>
      <c r="B527" s="501"/>
      <c r="C527" s="279"/>
      <c r="D527" s="543"/>
      <c r="E527" s="503"/>
      <c r="F527" s="501"/>
      <c r="G527" s="501"/>
      <c r="H527" s="501"/>
      <c r="I527" s="503"/>
      <c r="J527" s="503"/>
      <c r="K527" s="503"/>
      <c r="L527" s="503"/>
      <c r="M527" s="503"/>
      <c r="N527" s="503"/>
      <c r="O527" s="501"/>
      <c r="P527" s="501"/>
      <c r="Q527" s="501"/>
      <c r="R527" s="501"/>
      <c r="S527" s="501"/>
      <c r="T527" s="504"/>
      <c r="U527" s="504"/>
      <c r="V527" s="501"/>
      <c r="W527" s="501"/>
      <c r="X527" s="501"/>
      <c r="Y527" s="501"/>
      <c r="Z527" s="501"/>
      <c r="AA527" s="501"/>
      <c r="AB527" s="501"/>
      <c r="AC527" s="501"/>
      <c r="AD527" s="501"/>
      <c r="AE527" s="501"/>
      <c r="AF527" s="501"/>
      <c r="AG527" s="501"/>
      <c r="AH527" s="501"/>
      <c r="AI527" s="501"/>
      <c r="AJ527" s="501"/>
      <c r="AK527" s="501"/>
      <c r="AL527" s="501"/>
      <c r="AM527" s="501"/>
      <c r="AN527" s="501"/>
      <c r="AO527" s="501"/>
      <c r="AP527" s="501"/>
      <c r="AQ527" s="501"/>
      <c r="AR527" s="501"/>
      <c r="AS527" s="501"/>
      <c r="AT527" s="501"/>
      <c r="AU527" s="501"/>
      <c r="AV527" s="501"/>
      <c r="AW527" s="501"/>
      <c r="AX527" s="501"/>
      <c r="AY527" s="501"/>
      <c r="AZ527" s="501"/>
      <c r="BA527" s="501"/>
      <c r="BB527" s="501"/>
      <c r="BC527" s="501"/>
      <c r="BD527" s="501"/>
      <c r="BE527" s="501"/>
      <c r="BF527" s="501"/>
      <c r="BG527" s="501"/>
      <c r="BH527" s="501"/>
      <c r="BI527" s="501"/>
      <c r="BJ527" s="501"/>
      <c r="BK527" s="501"/>
      <c r="BL527" s="501"/>
      <c r="BM527" s="501"/>
      <c r="BN527" s="501"/>
      <c r="BO527" s="501"/>
      <c r="BP527" s="501"/>
      <c r="BQ527" s="501"/>
      <c r="BR527" s="501"/>
      <c r="BS527" s="501"/>
      <c r="BT527" s="501"/>
      <c r="BU527" s="501"/>
      <c r="BV527" s="501"/>
      <c r="BW527" s="501"/>
      <c r="BX527" s="501"/>
      <c r="BY527" s="501"/>
      <c r="BZ527" s="501"/>
      <c r="CA527" s="501"/>
      <c r="CB527" s="501"/>
      <c r="CC527" s="501"/>
      <c r="CD527" s="501"/>
      <c r="CE527" s="501"/>
      <c r="CF527" s="501"/>
      <c r="CG527" s="501"/>
      <c r="CH527" s="501"/>
      <c r="CI527" s="501"/>
      <c r="CJ527" s="501"/>
      <c r="CK527" s="501"/>
      <c r="CL527" s="501"/>
      <c r="CM527" s="501"/>
      <c r="CN527" s="501"/>
      <c r="CO527" s="501"/>
      <c r="CP527" s="501"/>
      <c r="CQ527" s="501"/>
      <c r="CR527" s="501"/>
      <c r="CS527" s="501"/>
      <c r="CT527" s="501"/>
      <c r="CU527" s="501"/>
      <c r="CV527" s="501"/>
      <c r="CW527" s="501"/>
      <c r="CX527" s="501"/>
      <c r="CY527" s="501"/>
      <c r="CZ527" s="501"/>
      <c r="DA527" s="501"/>
      <c r="DB527" s="501"/>
      <c r="DC527" s="501"/>
      <c r="DD527" s="501"/>
      <c r="DE527" s="501"/>
      <c r="DF527" s="501"/>
      <c r="DG527" s="501"/>
      <c r="DH527" s="501"/>
      <c r="DI527" s="501"/>
      <c r="DJ527" s="501"/>
      <c r="DK527" s="501"/>
      <c r="DL527" s="501"/>
      <c r="DM527" s="501"/>
      <c r="DN527" s="501"/>
      <c r="DO527" s="501"/>
      <c r="DP527" s="501"/>
      <c r="DQ527" s="501"/>
      <c r="DR527" s="501"/>
      <c r="DS527" s="501"/>
      <c r="DT527" s="501"/>
      <c r="DU527" s="501"/>
      <c r="DV527" s="501"/>
      <c r="DW527" s="501"/>
      <c r="DX527" s="501"/>
      <c r="DY527" s="501"/>
      <c r="DZ527" s="501"/>
      <c r="EA527" s="501"/>
      <c r="EB527" s="501"/>
      <c r="EC527" s="501"/>
      <c r="ED527" s="501"/>
      <c r="EE527" s="501"/>
      <c r="EF527" s="501"/>
      <c r="EG527" s="501"/>
      <c r="EH527" s="501"/>
      <c r="EI527" s="501"/>
      <c r="EJ527" s="501"/>
      <c r="EK527" s="501"/>
      <c r="EL527" s="501"/>
      <c r="EM527" s="501"/>
      <c r="EN527" s="501"/>
      <c r="EO527" s="501"/>
      <c r="EP527" s="501"/>
      <c r="EQ527" s="501"/>
      <c r="ER527" s="501"/>
      <c r="ES527" s="501"/>
      <c r="ET527" s="501"/>
      <c r="EU527" s="501"/>
      <c r="EV527" s="501"/>
      <c r="EW527" s="501"/>
      <c r="EX527" s="501"/>
      <c r="EY527" s="501"/>
      <c r="EZ527" s="501"/>
      <c r="FA527" s="501"/>
      <c r="FB527" s="501"/>
      <c r="FC527" s="501"/>
      <c r="FD527" s="501"/>
      <c r="FE527" s="501"/>
      <c r="FF527" s="501"/>
      <c r="FG527" s="501"/>
      <c r="FH527" s="501"/>
      <c r="FI527" s="501"/>
    </row>
    <row r="528" spans="1:165" ht="25.9" customHeight="1" x14ac:dyDescent="0.35">
      <c r="A528" s="501"/>
      <c r="B528" s="501"/>
      <c r="C528" s="279"/>
      <c r="D528" s="543"/>
      <c r="E528" s="503"/>
      <c r="F528" s="501"/>
      <c r="G528" s="501"/>
      <c r="H528" s="501"/>
      <c r="I528" s="503"/>
      <c r="J528" s="503"/>
      <c r="K528" s="503"/>
      <c r="L528" s="503"/>
      <c r="M528" s="503"/>
      <c r="N528" s="503"/>
      <c r="O528" s="501"/>
      <c r="P528" s="501"/>
      <c r="Q528" s="501"/>
      <c r="R528" s="501"/>
      <c r="S528" s="501"/>
      <c r="T528" s="504"/>
      <c r="U528" s="504"/>
      <c r="V528" s="501"/>
      <c r="W528" s="501"/>
      <c r="X528" s="501"/>
      <c r="Y528" s="501"/>
      <c r="Z528" s="501"/>
      <c r="AA528" s="501"/>
      <c r="AB528" s="501"/>
      <c r="AC528" s="501"/>
      <c r="AD528" s="501"/>
      <c r="AE528" s="501"/>
      <c r="AF528" s="501"/>
      <c r="AG528" s="501"/>
      <c r="AH528" s="501"/>
      <c r="AI528" s="501"/>
      <c r="AJ528" s="501"/>
      <c r="AK528" s="501"/>
      <c r="AL528" s="501"/>
      <c r="AM528" s="501"/>
      <c r="AN528" s="501"/>
      <c r="AO528" s="501"/>
      <c r="AP528" s="501"/>
      <c r="AQ528" s="501"/>
      <c r="AR528" s="501"/>
      <c r="AS528" s="501"/>
      <c r="AT528" s="501"/>
      <c r="AU528" s="501"/>
      <c r="AV528" s="501"/>
      <c r="AW528" s="501"/>
      <c r="AX528" s="501"/>
      <c r="AY528" s="501"/>
      <c r="AZ528" s="501"/>
      <c r="BA528" s="501"/>
      <c r="BB528" s="501"/>
      <c r="BC528" s="501"/>
      <c r="BD528" s="501"/>
      <c r="BE528" s="501"/>
      <c r="BF528" s="501"/>
      <c r="BG528" s="501"/>
      <c r="BH528" s="501"/>
      <c r="BI528" s="501"/>
      <c r="BJ528" s="501"/>
      <c r="BK528" s="501"/>
      <c r="BL528" s="501"/>
      <c r="BM528" s="501"/>
      <c r="BN528" s="501"/>
      <c r="BO528" s="501"/>
      <c r="BP528" s="501"/>
      <c r="BQ528" s="501"/>
      <c r="BR528" s="501"/>
      <c r="BS528" s="501"/>
      <c r="BT528" s="501"/>
      <c r="BU528" s="501"/>
      <c r="BV528" s="501"/>
      <c r="BW528" s="501"/>
      <c r="BX528" s="501"/>
      <c r="BY528" s="501"/>
      <c r="BZ528" s="501"/>
      <c r="CA528" s="501"/>
      <c r="CB528" s="501"/>
      <c r="CC528" s="501"/>
      <c r="CD528" s="501"/>
      <c r="CE528" s="501"/>
      <c r="CF528" s="501"/>
      <c r="CG528" s="501"/>
      <c r="CH528" s="501"/>
      <c r="CI528" s="501"/>
      <c r="CJ528" s="501"/>
      <c r="CK528" s="501"/>
      <c r="CL528" s="501"/>
      <c r="CM528" s="501"/>
      <c r="CN528" s="501"/>
      <c r="CO528" s="501"/>
      <c r="CP528" s="501"/>
      <c r="CQ528" s="501"/>
      <c r="CR528" s="501"/>
      <c r="CS528" s="501"/>
      <c r="CT528" s="501"/>
      <c r="CU528" s="501"/>
      <c r="CV528" s="501"/>
      <c r="CW528" s="501"/>
      <c r="CX528" s="501"/>
      <c r="CY528" s="501"/>
      <c r="CZ528" s="501"/>
      <c r="DA528" s="501"/>
      <c r="DB528" s="501"/>
      <c r="DC528" s="501"/>
      <c r="DD528" s="501"/>
      <c r="DE528" s="501"/>
      <c r="DF528" s="501"/>
      <c r="DG528" s="501"/>
      <c r="DH528" s="501"/>
      <c r="DI528" s="501"/>
      <c r="DJ528" s="501"/>
      <c r="DK528" s="501"/>
      <c r="DL528" s="501"/>
      <c r="DM528" s="501"/>
      <c r="DN528" s="501"/>
      <c r="DO528" s="501"/>
      <c r="DP528" s="501"/>
      <c r="DQ528" s="501"/>
      <c r="DR528" s="501"/>
      <c r="DS528" s="501"/>
      <c r="DT528" s="501"/>
      <c r="DU528" s="501"/>
      <c r="DV528" s="501"/>
      <c r="DW528" s="501"/>
      <c r="DX528" s="501"/>
      <c r="DY528" s="501"/>
      <c r="DZ528" s="501"/>
      <c r="EA528" s="501"/>
      <c r="EB528" s="501"/>
      <c r="EC528" s="501"/>
      <c r="ED528" s="501"/>
      <c r="EE528" s="501"/>
      <c r="EF528" s="501"/>
      <c r="EG528" s="501"/>
      <c r="EH528" s="501"/>
      <c r="EI528" s="501"/>
      <c r="EJ528" s="501"/>
      <c r="EK528" s="501"/>
      <c r="EL528" s="501"/>
      <c r="EM528" s="501"/>
      <c r="EN528" s="501"/>
      <c r="EO528" s="501"/>
      <c r="EP528" s="501"/>
      <c r="EQ528" s="501"/>
      <c r="ER528" s="501"/>
      <c r="ES528" s="501"/>
      <c r="ET528" s="501"/>
      <c r="EU528" s="501"/>
      <c r="EV528" s="501"/>
      <c r="EW528" s="501"/>
      <c r="EX528" s="501"/>
      <c r="EY528" s="501"/>
      <c r="EZ528" s="501"/>
      <c r="FA528" s="501"/>
      <c r="FB528" s="501"/>
      <c r="FC528" s="501"/>
      <c r="FD528" s="501"/>
      <c r="FE528" s="501"/>
      <c r="FF528" s="501"/>
      <c r="FG528" s="501"/>
      <c r="FH528" s="501"/>
      <c r="FI528" s="501"/>
    </row>
    <row r="529" spans="1:165" ht="25.9" customHeight="1" x14ac:dyDescent="0.35">
      <c r="A529" s="501"/>
      <c r="B529" s="501"/>
      <c r="C529" s="279"/>
      <c r="D529" s="543"/>
      <c r="E529" s="503"/>
      <c r="F529" s="501"/>
      <c r="G529" s="501"/>
      <c r="H529" s="501"/>
      <c r="I529" s="503"/>
      <c r="J529" s="503"/>
      <c r="K529" s="503"/>
      <c r="L529" s="503"/>
      <c r="M529" s="503"/>
      <c r="N529" s="503"/>
      <c r="O529" s="501"/>
      <c r="P529" s="501"/>
      <c r="Q529" s="501"/>
      <c r="R529" s="501"/>
      <c r="S529" s="501"/>
      <c r="T529" s="504"/>
      <c r="U529" s="504"/>
      <c r="V529" s="501"/>
      <c r="W529" s="501"/>
      <c r="X529" s="501"/>
      <c r="Y529" s="501"/>
      <c r="Z529" s="501"/>
      <c r="AA529" s="501"/>
      <c r="AB529" s="501"/>
      <c r="AC529" s="501"/>
      <c r="AD529" s="501"/>
      <c r="AE529" s="501"/>
      <c r="AF529" s="501"/>
      <c r="AG529" s="501"/>
      <c r="AH529" s="501"/>
      <c r="AI529" s="501"/>
      <c r="AJ529" s="501"/>
      <c r="AK529" s="501"/>
      <c r="AL529" s="501"/>
      <c r="AM529" s="501"/>
      <c r="AN529" s="501"/>
      <c r="AO529" s="501"/>
      <c r="AP529" s="501"/>
      <c r="AQ529" s="501"/>
      <c r="AR529" s="501"/>
      <c r="AS529" s="501"/>
      <c r="AT529" s="501"/>
      <c r="AU529" s="501"/>
      <c r="AV529" s="501"/>
      <c r="AW529" s="501"/>
      <c r="AX529" s="501"/>
      <c r="AY529" s="501"/>
      <c r="AZ529" s="501"/>
      <c r="BA529" s="501"/>
      <c r="BB529" s="501"/>
      <c r="BC529" s="501"/>
      <c r="BD529" s="501"/>
      <c r="BE529" s="501"/>
      <c r="BF529" s="501"/>
      <c r="BG529" s="501"/>
      <c r="BH529" s="501"/>
      <c r="BI529" s="501"/>
      <c r="BJ529" s="501"/>
      <c r="BK529" s="501"/>
      <c r="BL529" s="501"/>
      <c r="BM529" s="501"/>
      <c r="BN529" s="501"/>
      <c r="BO529" s="501"/>
      <c r="BP529" s="501"/>
      <c r="BQ529" s="501"/>
      <c r="BR529" s="501"/>
      <c r="BS529" s="501"/>
      <c r="BT529" s="501"/>
      <c r="BU529" s="501"/>
      <c r="BV529" s="501"/>
      <c r="BW529" s="501"/>
      <c r="BX529" s="501"/>
      <c r="BY529" s="501"/>
      <c r="BZ529" s="501"/>
      <c r="CA529" s="501"/>
      <c r="CB529" s="501"/>
      <c r="CC529" s="501"/>
      <c r="CD529" s="501"/>
      <c r="CE529" s="501"/>
      <c r="CF529" s="501"/>
      <c r="CG529" s="501"/>
      <c r="CH529" s="501"/>
      <c r="CI529" s="501"/>
      <c r="CJ529" s="501"/>
      <c r="CK529" s="501"/>
      <c r="CL529" s="501"/>
      <c r="CM529" s="501"/>
      <c r="CN529" s="501"/>
      <c r="CO529" s="501"/>
      <c r="CP529" s="501"/>
      <c r="CQ529" s="501"/>
      <c r="CR529" s="501"/>
      <c r="CS529" s="501"/>
      <c r="CT529" s="501"/>
      <c r="CU529" s="501"/>
      <c r="CV529" s="501"/>
      <c r="CW529" s="501"/>
      <c r="CX529" s="501"/>
      <c r="CY529" s="501"/>
      <c r="CZ529" s="501"/>
      <c r="DA529" s="501"/>
      <c r="DB529" s="501"/>
      <c r="DC529" s="501"/>
      <c r="DD529" s="501"/>
      <c r="DE529" s="501"/>
      <c r="DF529" s="501"/>
      <c r="DG529" s="501"/>
      <c r="DH529" s="501"/>
      <c r="DI529" s="501"/>
      <c r="DJ529" s="501"/>
      <c r="DK529" s="501"/>
      <c r="DL529" s="501"/>
      <c r="DM529" s="501"/>
      <c r="DN529" s="501"/>
      <c r="DO529" s="501"/>
      <c r="DP529" s="501"/>
      <c r="DQ529" s="501"/>
      <c r="DR529" s="501"/>
      <c r="DS529" s="501"/>
      <c r="DT529" s="501"/>
      <c r="DU529" s="501"/>
      <c r="DV529" s="501"/>
      <c r="DW529" s="501"/>
      <c r="DX529" s="501"/>
      <c r="DY529" s="501"/>
      <c r="DZ529" s="501"/>
      <c r="EA529" s="501"/>
      <c r="EB529" s="501"/>
      <c r="EC529" s="501"/>
      <c r="ED529" s="501"/>
      <c r="EE529" s="501"/>
      <c r="EF529" s="501"/>
      <c r="EG529" s="501"/>
      <c r="EH529" s="501"/>
      <c r="EI529" s="501"/>
      <c r="EJ529" s="501"/>
      <c r="EK529" s="501"/>
      <c r="EL529" s="501"/>
      <c r="EM529" s="501"/>
      <c r="EN529" s="501"/>
      <c r="EO529" s="501"/>
      <c r="EP529" s="501"/>
      <c r="EQ529" s="501"/>
      <c r="ER529" s="501"/>
      <c r="ES529" s="501"/>
      <c r="ET529" s="501"/>
      <c r="EU529" s="501"/>
      <c r="EV529" s="501"/>
      <c r="EW529" s="501"/>
      <c r="EX529" s="501"/>
      <c r="EY529" s="501"/>
      <c r="EZ529" s="501"/>
      <c r="FA529" s="501"/>
      <c r="FB529" s="501"/>
      <c r="FC529" s="501"/>
      <c r="FD529" s="501"/>
      <c r="FE529" s="501"/>
      <c r="FF529" s="501"/>
      <c r="FG529" s="501"/>
      <c r="FH529" s="501"/>
      <c r="FI529" s="501"/>
    </row>
    <row r="530" spans="1:165" ht="25.9" customHeight="1" x14ac:dyDescent="0.35">
      <c r="A530" s="501"/>
      <c r="B530" s="501"/>
      <c r="C530" s="279"/>
      <c r="D530" s="543"/>
      <c r="E530" s="503"/>
      <c r="F530" s="501"/>
      <c r="G530" s="501"/>
      <c r="H530" s="501"/>
      <c r="I530" s="503"/>
      <c r="J530" s="503"/>
      <c r="K530" s="503"/>
      <c r="L530" s="503"/>
      <c r="M530" s="503"/>
      <c r="N530" s="503"/>
      <c r="O530" s="501"/>
      <c r="P530" s="501"/>
      <c r="Q530" s="501"/>
      <c r="R530" s="501"/>
      <c r="S530" s="501"/>
      <c r="T530" s="504"/>
      <c r="U530" s="504"/>
      <c r="V530" s="501"/>
      <c r="W530" s="501"/>
      <c r="X530" s="501"/>
      <c r="Y530" s="501"/>
      <c r="Z530" s="501"/>
      <c r="AA530" s="501"/>
      <c r="AB530" s="501"/>
      <c r="AC530" s="501"/>
      <c r="AD530" s="501"/>
      <c r="AE530" s="501"/>
      <c r="AF530" s="501"/>
      <c r="AG530" s="501"/>
      <c r="AH530" s="501"/>
      <c r="AI530" s="501"/>
      <c r="AJ530" s="501"/>
      <c r="AK530" s="501"/>
      <c r="AL530" s="501"/>
      <c r="AM530" s="501"/>
      <c r="AN530" s="501"/>
      <c r="AO530" s="501"/>
      <c r="AP530" s="501"/>
      <c r="AQ530" s="501"/>
      <c r="AR530" s="501"/>
      <c r="AS530" s="501"/>
      <c r="AT530" s="501"/>
      <c r="AU530" s="501"/>
      <c r="AV530" s="501"/>
      <c r="AW530" s="501"/>
      <c r="AX530" s="501"/>
      <c r="AY530" s="501"/>
      <c r="AZ530" s="501"/>
      <c r="BA530" s="501"/>
      <c r="BB530" s="501"/>
      <c r="BC530" s="501"/>
      <c r="BD530" s="501"/>
      <c r="BE530" s="501"/>
      <c r="BF530" s="501"/>
      <c r="BG530" s="501"/>
      <c r="BH530" s="501"/>
      <c r="BI530" s="501"/>
      <c r="BJ530" s="501"/>
      <c r="BK530" s="501"/>
      <c r="BL530" s="501"/>
      <c r="BM530" s="501"/>
      <c r="BN530" s="501"/>
      <c r="BO530" s="501"/>
      <c r="BP530" s="501"/>
      <c r="BQ530" s="501"/>
      <c r="BR530" s="501"/>
      <c r="BS530" s="501"/>
      <c r="BT530" s="501"/>
      <c r="BU530" s="501"/>
      <c r="BV530" s="501"/>
      <c r="BW530" s="501"/>
      <c r="BX530" s="501"/>
      <c r="BY530" s="501"/>
      <c r="BZ530" s="501"/>
      <c r="CA530" s="501"/>
      <c r="CB530" s="501"/>
      <c r="CC530" s="501"/>
      <c r="CD530" s="501"/>
      <c r="CE530" s="501"/>
      <c r="CF530" s="501"/>
      <c r="CG530" s="501"/>
      <c r="CH530" s="501"/>
      <c r="CI530" s="501"/>
      <c r="CJ530" s="501"/>
      <c r="CK530" s="501"/>
      <c r="CL530" s="501"/>
      <c r="CM530" s="501"/>
      <c r="CN530" s="501"/>
      <c r="CO530" s="501"/>
      <c r="CP530" s="501"/>
      <c r="CQ530" s="501"/>
      <c r="CR530" s="501"/>
      <c r="CS530" s="501"/>
      <c r="CT530" s="501"/>
      <c r="CU530" s="501"/>
      <c r="CV530" s="501"/>
      <c r="CW530" s="501"/>
      <c r="CX530" s="501"/>
      <c r="CY530" s="501"/>
      <c r="CZ530" s="501"/>
      <c r="DA530" s="501"/>
      <c r="DB530" s="501"/>
      <c r="DC530" s="501"/>
      <c r="DD530" s="501"/>
      <c r="DE530" s="501"/>
      <c r="DF530" s="501"/>
      <c r="DG530" s="501"/>
      <c r="DH530" s="501"/>
      <c r="DI530" s="501"/>
      <c r="DJ530" s="501"/>
      <c r="DK530" s="501"/>
      <c r="DL530" s="501"/>
      <c r="DM530" s="501"/>
      <c r="DN530" s="501"/>
      <c r="DO530" s="501"/>
      <c r="DP530" s="501"/>
      <c r="DQ530" s="501"/>
      <c r="DR530" s="501"/>
      <c r="DS530" s="501"/>
      <c r="DT530" s="501"/>
      <c r="DU530" s="501"/>
      <c r="DV530" s="501"/>
      <c r="DW530" s="501"/>
      <c r="DX530" s="501"/>
      <c r="DY530" s="501"/>
      <c r="DZ530" s="501"/>
      <c r="EA530" s="501"/>
      <c r="EB530" s="501"/>
      <c r="EC530" s="501"/>
      <c r="ED530" s="501"/>
      <c r="EE530" s="501"/>
      <c r="EF530" s="501"/>
      <c r="EG530" s="501"/>
      <c r="EH530" s="501"/>
      <c r="EI530" s="501"/>
      <c r="EJ530" s="501"/>
      <c r="EK530" s="501"/>
      <c r="EL530" s="501"/>
      <c r="EM530" s="501"/>
      <c r="EN530" s="501"/>
      <c r="EO530" s="501"/>
      <c r="EP530" s="501"/>
      <c r="EQ530" s="501"/>
      <c r="ER530" s="501"/>
      <c r="ES530" s="501"/>
      <c r="ET530" s="501"/>
      <c r="EU530" s="501"/>
      <c r="EV530" s="501"/>
      <c r="EW530" s="501"/>
      <c r="EX530" s="501"/>
      <c r="EY530" s="501"/>
      <c r="EZ530" s="501"/>
      <c r="FA530" s="501"/>
      <c r="FB530" s="501"/>
      <c r="FC530" s="501"/>
      <c r="FD530" s="501"/>
      <c r="FE530" s="501"/>
      <c r="FF530" s="501"/>
      <c r="FG530" s="501"/>
      <c r="FH530" s="501"/>
      <c r="FI530" s="501"/>
    </row>
    <row r="531" spans="1:165" ht="25.9" customHeight="1" x14ac:dyDescent="0.35">
      <c r="A531" s="501"/>
      <c r="B531" s="501"/>
      <c r="C531" s="279"/>
      <c r="D531" s="543"/>
      <c r="E531" s="503"/>
      <c r="F531" s="501"/>
      <c r="G531" s="501"/>
      <c r="H531" s="501"/>
      <c r="I531" s="503"/>
      <c r="J531" s="503"/>
      <c r="K531" s="503"/>
      <c r="L531" s="503"/>
      <c r="M531" s="503"/>
      <c r="N531" s="503"/>
      <c r="O531" s="501"/>
      <c r="P531" s="501"/>
      <c r="Q531" s="501"/>
      <c r="R531" s="501"/>
      <c r="S531" s="501"/>
      <c r="T531" s="504"/>
      <c r="U531" s="504"/>
      <c r="V531" s="501"/>
      <c r="W531" s="501"/>
      <c r="X531" s="501"/>
      <c r="Y531" s="501"/>
      <c r="Z531" s="501"/>
      <c r="AA531" s="501"/>
      <c r="AB531" s="501"/>
      <c r="AC531" s="501"/>
      <c r="AD531" s="501"/>
      <c r="AE531" s="501"/>
      <c r="AF531" s="501"/>
      <c r="AG531" s="501"/>
      <c r="AH531" s="501"/>
      <c r="AI531" s="501"/>
      <c r="AJ531" s="501"/>
      <c r="AK531" s="501"/>
      <c r="AL531" s="501"/>
      <c r="AM531" s="501"/>
      <c r="AN531" s="501"/>
      <c r="AO531" s="501"/>
      <c r="AP531" s="501"/>
      <c r="AQ531" s="501"/>
      <c r="AR531" s="501"/>
      <c r="AS531" s="501"/>
      <c r="AT531" s="501"/>
      <c r="AU531" s="501"/>
      <c r="AV531" s="501"/>
      <c r="AW531" s="501"/>
      <c r="AX531" s="501"/>
      <c r="AY531" s="501"/>
      <c r="AZ531" s="501"/>
      <c r="BA531" s="501"/>
      <c r="BB531" s="501"/>
      <c r="BC531" s="501"/>
      <c r="BD531" s="501"/>
      <c r="BE531" s="501"/>
      <c r="BF531" s="501"/>
      <c r="BG531" s="501"/>
      <c r="BH531" s="501"/>
      <c r="BI531" s="501"/>
      <c r="BJ531" s="501"/>
      <c r="BK531" s="501"/>
      <c r="BL531" s="501"/>
      <c r="BM531" s="501"/>
      <c r="BN531" s="501"/>
      <c r="BO531" s="501"/>
      <c r="BP531" s="501"/>
      <c r="BQ531" s="501"/>
      <c r="BR531" s="501"/>
      <c r="BS531" s="501"/>
      <c r="BT531" s="501"/>
      <c r="BU531" s="501"/>
      <c r="BV531" s="501"/>
      <c r="BW531" s="501"/>
      <c r="BX531" s="501"/>
      <c r="BY531" s="501"/>
      <c r="BZ531" s="501"/>
      <c r="CA531" s="501"/>
      <c r="CB531" s="501"/>
      <c r="CC531" s="501"/>
      <c r="CD531" s="501"/>
      <c r="CE531" s="501"/>
      <c r="CF531" s="501"/>
      <c r="CG531" s="501"/>
      <c r="CH531" s="501"/>
      <c r="CI531" s="501"/>
      <c r="CJ531" s="501"/>
      <c r="CK531" s="501"/>
      <c r="CL531" s="501"/>
      <c r="CM531" s="501"/>
      <c r="CN531" s="501"/>
      <c r="CO531" s="501"/>
      <c r="CP531" s="501"/>
      <c r="CQ531" s="501"/>
      <c r="CR531" s="501"/>
      <c r="CS531" s="501"/>
      <c r="CT531" s="501"/>
      <c r="CU531" s="501"/>
      <c r="CV531" s="501"/>
      <c r="CW531" s="501"/>
      <c r="CX531" s="501"/>
      <c r="CY531" s="501"/>
      <c r="CZ531" s="501"/>
      <c r="DA531" s="501"/>
      <c r="DB531" s="501"/>
      <c r="DC531" s="501"/>
      <c r="DD531" s="501"/>
      <c r="DE531" s="501"/>
      <c r="DF531" s="501"/>
      <c r="DG531" s="501"/>
      <c r="DH531" s="501"/>
      <c r="DI531" s="501"/>
      <c r="DJ531" s="501"/>
      <c r="DK531" s="501"/>
      <c r="DL531" s="501"/>
      <c r="DM531" s="501"/>
      <c r="DN531" s="501"/>
      <c r="DO531" s="501"/>
      <c r="DP531" s="501"/>
      <c r="DQ531" s="501"/>
      <c r="DR531" s="501"/>
      <c r="DS531" s="501"/>
      <c r="DT531" s="501"/>
      <c r="DU531" s="501"/>
      <c r="DV531" s="501"/>
      <c r="DW531" s="501"/>
      <c r="DX531" s="501"/>
      <c r="DY531" s="501"/>
      <c r="DZ531" s="501"/>
      <c r="EA531" s="501"/>
      <c r="EB531" s="501"/>
      <c r="EC531" s="501"/>
      <c r="ED531" s="501"/>
      <c r="EE531" s="501"/>
      <c r="EF531" s="501"/>
      <c r="EG531" s="501"/>
      <c r="EH531" s="501"/>
      <c r="EI531" s="501"/>
      <c r="EJ531" s="501"/>
      <c r="EK531" s="501"/>
      <c r="EL531" s="501"/>
      <c r="EM531" s="501"/>
      <c r="EN531" s="501"/>
      <c r="EO531" s="501"/>
      <c r="EP531" s="501"/>
      <c r="EQ531" s="501"/>
      <c r="ER531" s="501"/>
      <c r="ES531" s="501"/>
      <c r="ET531" s="501"/>
      <c r="EU531" s="501"/>
      <c r="EV531" s="501"/>
      <c r="EW531" s="501"/>
      <c r="EX531" s="501"/>
      <c r="EY531" s="501"/>
      <c r="EZ531" s="501"/>
      <c r="FA531" s="501"/>
      <c r="FB531" s="501"/>
      <c r="FC531" s="501"/>
      <c r="FD531" s="501"/>
      <c r="FE531" s="501"/>
      <c r="FF531" s="501"/>
      <c r="FG531" s="501"/>
      <c r="FH531" s="501"/>
      <c r="FI531" s="501"/>
    </row>
    <row r="532" spans="1:165" ht="25.9" customHeight="1" thickBot="1" x14ac:dyDescent="0.4">
      <c r="A532" s="501"/>
      <c r="B532" s="501"/>
      <c r="C532" s="279"/>
      <c r="D532" s="543"/>
      <c r="E532" s="503"/>
      <c r="F532" s="501"/>
      <c r="G532" s="501"/>
      <c r="H532" s="501"/>
      <c r="I532" s="503"/>
      <c r="J532" s="503"/>
      <c r="K532" s="503"/>
      <c r="L532" s="503"/>
      <c r="M532" s="503"/>
      <c r="N532" s="503"/>
      <c r="O532" s="501"/>
      <c r="P532" s="501"/>
      <c r="Q532" s="501"/>
      <c r="R532" s="501"/>
      <c r="S532" s="501"/>
      <c r="T532" s="504"/>
      <c r="U532" s="504"/>
      <c r="V532" s="501"/>
      <c r="W532" s="501"/>
      <c r="X532" s="501"/>
      <c r="Y532" s="501"/>
      <c r="Z532" s="501"/>
      <c r="AA532" s="501"/>
      <c r="AB532" s="501"/>
      <c r="AC532" s="501"/>
      <c r="AD532" s="501"/>
      <c r="AE532" s="501"/>
      <c r="AF532" s="501"/>
      <c r="AG532" s="501"/>
      <c r="AH532" s="501"/>
      <c r="AI532" s="501"/>
      <c r="AJ532" s="501"/>
      <c r="AK532" s="501"/>
      <c r="AL532" s="501"/>
      <c r="AM532" s="501"/>
      <c r="AN532" s="501"/>
      <c r="AO532" s="501"/>
      <c r="AP532" s="501"/>
      <c r="AQ532" s="501"/>
      <c r="AR532" s="501"/>
      <c r="AS532" s="501"/>
      <c r="AT532" s="501"/>
      <c r="AU532" s="501"/>
      <c r="AV532" s="501"/>
      <c r="AW532" s="501"/>
      <c r="AX532" s="501"/>
      <c r="AY532" s="501"/>
      <c r="AZ532" s="501"/>
      <c r="BA532" s="501"/>
      <c r="BB532" s="501"/>
      <c r="BC532" s="501"/>
      <c r="BD532" s="501"/>
      <c r="BE532" s="501"/>
      <c r="BF532" s="501"/>
      <c r="BG532" s="501"/>
      <c r="BH532" s="501"/>
      <c r="BI532" s="501"/>
      <c r="BJ532" s="501"/>
      <c r="BK532" s="501"/>
      <c r="BL532" s="501"/>
      <c r="BM532" s="501"/>
      <c r="BN532" s="501"/>
      <c r="BO532" s="501"/>
      <c r="BP532" s="501"/>
      <c r="BQ532" s="501"/>
      <c r="BR532" s="501"/>
      <c r="BS532" s="501"/>
      <c r="BT532" s="501"/>
      <c r="BU532" s="501"/>
      <c r="BV532" s="501"/>
      <c r="BW532" s="501"/>
      <c r="BX532" s="501"/>
      <c r="BY532" s="501"/>
      <c r="BZ532" s="501"/>
      <c r="CA532" s="501"/>
      <c r="CB532" s="501"/>
      <c r="CC532" s="501"/>
      <c r="CD532" s="501"/>
      <c r="CE532" s="501"/>
      <c r="CF532" s="501"/>
      <c r="CG532" s="501"/>
      <c r="CH532" s="501"/>
      <c r="CI532" s="501"/>
      <c r="CJ532" s="501"/>
      <c r="CK532" s="501"/>
      <c r="CL532" s="501"/>
      <c r="CM532" s="501"/>
      <c r="CN532" s="501"/>
      <c r="CO532" s="501"/>
      <c r="CP532" s="501"/>
      <c r="CQ532" s="501"/>
      <c r="CR532" s="501"/>
      <c r="CS532" s="501"/>
      <c r="CT532" s="501"/>
      <c r="CU532" s="501"/>
      <c r="CV532" s="501"/>
      <c r="CW532" s="501"/>
      <c r="CX532" s="501"/>
      <c r="CY532" s="501"/>
      <c r="CZ532" s="501"/>
      <c r="DA532" s="501"/>
      <c r="DB532" s="501"/>
      <c r="DC532" s="501"/>
      <c r="DD532" s="501"/>
      <c r="DE532" s="501"/>
      <c r="DF532" s="501"/>
      <c r="DG532" s="501"/>
      <c r="DH532" s="501"/>
      <c r="DI532" s="501"/>
      <c r="DJ532" s="501"/>
      <c r="DK532" s="501"/>
      <c r="DL532" s="501"/>
      <c r="DM532" s="501"/>
      <c r="DN532" s="501"/>
      <c r="DO532" s="501"/>
      <c r="DP532" s="501"/>
      <c r="DQ532" s="501"/>
      <c r="DR532" s="501"/>
      <c r="DS532" s="501"/>
      <c r="DT532" s="501"/>
      <c r="DU532" s="501"/>
      <c r="DV532" s="501"/>
      <c r="DW532" s="501"/>
      <c r="DX532" s="501"/>
      <c r="DY532" s="501"/>
      <c r="DZ532" s="501"/>
      <c r="EA532" s="501"/>
      <c r="EB532" s="501"/>
      <c r="EC532" s="501"/>
      <c r="ED532" s="501"/>
      <c r="EE532" s="501"/>
      <c r="EF532" s="501"/>
      <c r="EG532" s="501"/>
      <c r="EH532" s="501"/>
      <c r="EI532" s="501"/>
      <c r="EJ532" s="501"/>
      <c r="EK532" s="501"/>
      <c r="EL532" s="501"/>
      <c r="EM532" s="501"/>
      <c r="EN532" s="501"/>
      <c r="EO532" s="501"/>
      <c r="EP532" s="501"/>
      <c r="EQ532" s="501"/>
      <c r="ER532" s="501"/>
      <c r="ES532" s="501"/>
      <c r="ET532" s="501"/>
      <c r="EU532" s="501"/>
      <c r="EV532" s="501"/>
      <c r="EW532" s="501"/>
      <c r="EX532" s="501"/>
      <c r="EY532" s="501"/>
      <c r="EZ532" s="501"/>
      <c r="FA532" s="501"/>
      <c r="FB532" s="501"/>
      <c r="FC532" s="501"/>
      <c r="FD532" s="501"/>
      <c r="FE532" s="501"/>
      <c r="FF532" s="501"/>
      <c r="FG532" s="501"/>
      <c r="FH532" s="501"/>
      <c r="FI532" s="501"/>
    </row>
    <row r="534" spans="1:165" ht="25.9" customHeight="1" x14ac:dyDescent="0.35"/>
    <row r="535" spans="1:165" ht="25.9" customHeight="1" x14ac:dyDescent="0.35"/>
    <row r="536" spans="1:165" ht="25.9" customHeight="1" x14ac:dyDescent="0.35"/>
  </sheetData>
  <autoFilter ref="C1:C187" xr:uid="{00000000-0009-0000-0000-000012000000}"/>
  <mergeCells count="13">
    <mergeCell ref="A176:A187"/>
    <mergeCell ref="A96:A175"/>
    <mergeCell ref="H2:Q2"/>
    <mergeCell ref="A51:A60"/>
    <mergeCell ref="A61:A65"/>
    <mergeCell ref="A66:A75"/>
    <mergeCell ref="A81:A91"/>
    <mergeCell ref="A4:A19"/>
    <mergeCell ref="A25:A31"/>
    <mergeCell ref="A32:A41"/>
    <mergeCell ref="A42:A46"/>
    <mergeCell ref="A47:A50"/>
    <mergeCell ref="A20:A2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AH186"/>
  <sheetViews>
    <sheetView zoomScale="70" zoomScaleNormal="70" zoomScaleSheetLayoutView="90" workbookViewId="0">
      <selection activeCell="A33" sqref="A33"/>
    </sheetView>
  </sheetViews>
  <sheetFormatPr baseColWidth="10" defaultColWidth="10.7265625" defaultRowHeight="19.899999999999999" customHeight="1" x14ac:dyDescent="0.35"/>
  <cols>
    <col min="1" max="1" width="53.453125" style="156" customWidth="1"/>
    <col min="2" max="2" width="30.7265625" style="156" customWidth="1"/>
    <col min="3" max="4" width="30.7265625" style="155" customWidth="1"/>
    <col min="5" max="5" width="18.7265625" style="155" customWidth="1"/>
    <col min="6" max="13" width="14.7265625" style="645" customWidth="1"/>
    <col min="14" max="34" width="10.7265625" style="155"/>
    <col min="35" max="16384" width="10.7265625" style="156"/>
  </cols>
  <sheetData>
    <row r="1" spans="1:13" ht="19.899999999999999" customHeight="1" thickBot="1" x14ac:dyDescent="0.4">
      <c r="A1" s="157" t="s">
        <v>0</v>
      </c>
      <c r="B1" s="1179"/>
      <c r="C1" s="1179"/>
      <c r="D1" s="1179"/>
      <c r="E1" s="1172" t="s">
        <v>1229</v>
      </c>
      <c r="F1" s="1173"/>
      <c r="G1" s="1173"/>
      <c r="H1" s="1173"/>
      <c r="I1" s="1173"/>
      <c r="J1" s="1173"/>
      <c r="K1" s="1173"/>
      <c r="L1" s="1173"/>
      <c r="M1" s="652"/>
    </row>
    <row r="2" spans="1:13" ht="19.899999999999999" customHeight="1" thickBot="1" x14ac:dyDescent="0.4">
      <c r="A2" s="730" t="s">
        <v>760</v>
      </c>
      <c r="B2" s="1184"/>
      <c r="C2" s="1184"/>
      <c r="D2" s="1184"/>
      <c r="E2" s="1173"/>
      <c r="F2" s="1173"/>
      <c r="G2" s="1173"/>
      <c r="H2" s="1173"/>
      <c r="I2" s="1173"/>
      <c r="J2" s="1173"/>
      <c r="K2" s="1173"/>
      <c r="L2" s="1173"/>
      <c r="M2" s="652"/>
    </row>
    <row r="3" spans="1:13" ht="19.899999999999999" customHeight="1" thickBot="1" x14ac:dyDescent="0.4">
      <c r="A3" s="158" t="s">
        <v>1</v>
      </c>
      <c r="B3" s="1183"/>
      <c r="C3" s="1183"/>
      <c r="D3" s="1183"/>
      <c r="E3" s="1173"/>
      <c r="F3" s="1173"/>
      <c r="G3" s="1173"/>
      <c r="H3" s="1173"/>
      <c r="I3" s="1173"/>
      <c r="J3" s="1173"/>
      <c r="K3" s="1173"/>
      <c r="L3" s="1173"/>
      <c r="M3" s="652"/>
    </row>
    <row r="4" spans="1:13" ht="19.899999999999999" customHeight="1" thickBot="1" x14ac:dyDescent="0.4">
      <c r="A4" s="731" t="s">
        <v>101</v>
      </c>
      <c r="B4" s="1181"/>
      <c r="C4" s="1182"/>
      <c r="D4" s="1182"/>
      <c r="E4" s="1173"/>
      <c r="F4" s="1173"/>
      <c r="G4" s="1173"/>
      <c r="H4" s="1173"/>
      <c r="I4" s="1173"/>
      <c r="J4" s="1173"/>
      <c r="K4" s="1173"/>
      <c r="L4" s="1173"/>
      <c r="M4" s="652"/>
    </row>
    <row r="5" spans="1:13" ht="19.899999999999999" customHeight="1" x14ac:dyDescent="0.35">
      <c r="A5" s="647"/>
      <c r="B5" s="1180"/>
      <c r="C5" s="1180"/>
      <c r="D5" s="1180"/>
      <c r="E5" s="1173"/>
      <c r="F5" s="1173"/>
      <c r="G5" s="1173"/>
      <c r="H5" s="1173"/>
      <c r="I5" s="1173"/>
      <c r="J5" s="1173"/>
      <c r="K5" s="1173"/>
      <c r="L5" s="1173"/>
      <c r="M5" s="652"/>
    </row>
    <row r="6" spans="1:13" ht="19.899999999999999" customHeight="1" x14ac:dyDescent="0.35">
      <c r="A6" s="647"/>
      <c r="B6" s="1180"/>
      <c r="C6" s="1180"/>
      <c r="D6" s="1180"/>
      <c r="E6" s="1173"/>
      <c r="F6" s="1173"/>
      <c r="G6" s="1173"/>
      <c r="H6" s="1173"/>
      <c r="I6" s="1173"/>
      <c r="J6" s="1173"/>
      <c r="K6" s="1173"/>
      <c r="L6" s="1173"/>
      <c r="M6" s="652"/>
    </row>
    <row r="7" spans="1:13" ht="19.899999999999999" customHeight="1" thickBot="1" x14ac:dyDescent="0.4">
      <c r="A7" s="424" t="s">
        <v>2</v>
      </c>
      <c r="B7" s="425"/>
      <c r="C7" s="425"/>
      <c r="D7" s="425"/>
      <c r="E7" s="653"/>
      <c r="F7" s="652"/>
      <c r="G7" s="652"/>
      <c r="H7" s="652"/>
      <c r="I7" s="652"/>
      <c r="J7" s="652"/>
      <c r="K7" s="652"/>
      <c r="L7" s="652"/>
      <c r="M7" s="652"/>
    </row>
    <row r="8" spans="1:13" s="155" customFormat="1" ht="19.899999999999999" customHeight="1" thickBot="1" x14ac:dyDescent="0.4">
      <c r="A8" s="159" t="s">
        <v>317</v>
      </c>
      <c r="B8" s="1192"/>
      <c r="C8" s="1190"/>
      <c r="D8" s="1191"/>
      <c r="E8" s="653"/>
      <c r="F8" s="652"/>
      <c r="G8" s="652"/>
      <c r="H8" s="652"/>
      <c r="I8" s="652"/>
      <c r="J8" s="652"/>
      <c r="K8" s="652"/>
      <c r="L8" s="652"/>
      <c r="M8" s="652"/>
    </row>
    <row r="9" spans="1:13" ht="19.899999999999999" customHeight="1" thickBot="1" x14ac:dyDescent="0.4">
      <c r="A9" s="730" t="s">
        <v>318</v>
      </c>
      <c r="B9" s="1189"/>
      <c r="C9" s="1190"/>
      <c r="D9" s="1191"/>
      <c r="E9" s="651"/>
      <c r="F9" s="652"/>
      <c r="G9" s="652"/>
      <c r="H9" s="652"/>
      <c r="I9" s="652"/>
      <c r="J9" s="652"/>
      <c r="K9" s="652"/>
      <c r="L9" s="652"/>
      <c r="M9" s="652"/>
    </row>
    <row r="10" spans="1:13" ht="30" customHeight="1" thickBot="1" x14ac:dyDescent="0.4">
      <c r="A10" s="730" t="s">
        <v>319</v>
      </c>
      <c r="B10" s="692"/>
      <c r="C10" s="692"/>
      <c r="D10" s="639"/>
      <c r="E10" s="651"/>
      <c r="F10" s="652"/>
      <c r="G10" s="652"/>
      <c r="H10" s="652"/>
      <c r="I10" s="652"/>
      <c r="J10" s="652"/>
      <c r="K10" s="652"/>
      <c r="L10" s="652"/>
      <c r="M10" s="652"/>
    </row>
    <row r="11" spans="1:13" ht="19.899999999999999" customHeight="1" thickBot="1" x14ac:dyDescent="0.4">
      <c r="A11" s="448"/>
      <c r="B11" s="1185"/>
      <c r="C11" s="1186"/>
      <c r="D11" s="1187"/>
      <c r="E11" s="651"/>
      <c r="F11" s="652"/>
      <c r="G11" s="652"/>
      <c r="H11" s="652"/>
      <c r="I11" s="652"/>
      <c r="J11" s="652"/>
      <c r="K11" s="652"/>
      <c r="L11" s="652"/>
      <c r="M11" s="652"/>
    </row>
    <row r="12" spans="1:13" ht="19.899999999999999" customHeight="1" thickBot="1" x14ac:dyDescent="0.4">
      <c r="A12" s="426" t="s">
        <v>3</v>
      </c>
      <c r="B12" s="1188"/>
      <c r="C12" s="1186"/>
      <c r="D12" s="1187"/>
      <c r="E12" s="651"/>
      <c r="F12" s="652"/>
      <c r="G12" s="652"/>
      <c r="H12" s="652"/>
      <c r="I12" s="652"/>
      <c r="J12" s="652"/>
      <c r="K12" s="652"/>
      <c r="L12" s="652"/>
      <c r="M12" s="652"/>
    </row>
    <row r="13" spans="1:13" ht="30" customHeight="1" thickBot="1" x14ac:dyDescent="0.4">
      <c r="A13" s="426" t="s">
        <v>849</v>
      </c>
      <c r="B13" s="640"/>
      <c r="C13" s="640"/>
      <c r="D13" s="640"/>
      <c r="E13" s="651"/>
      <c r="F13" s="652"/>
      <c r="G13" s="652"/>
      <c r="H13" s="652"/>
      <c r="I13" s="652"/>
      <c r="J13" s="652"/>
      <c r="K13" s="652"/>
      <c r="L13" s="652"/>
      <c r="M13" s="652"/>
    </row>
    <row r="14" spans="1:13" ht="19.899999999999999" customHeight="1" thickBot="1" x14ac:dyDescent="0.4">
      <c r="A14" s="426"/>
      <c r="B14" s="1177"/>
      <c r="C14" s="1178"/>
      <c r="D14" s="1178"/>
      <c r="E14" s="651"/>
      <c r="F14" s="652"/>
      <c r="G14" s="652"/>
      <c r="H14" s="652"/>
      <c r="I14" s="652"/>
      <c r="J14" s="652"/>
      <c r="K14" s="652"/>
      <c r="L14" s="652"/>
      <c r="M14" s="652"/>
    </row>
    <row r="15" spans="1:13" ht="31.15" customHeight="1" thickBot="1" x14ac:dyDescent="0.4">
      <c r="A15" s="648"/>
      <c r="B15" s="702">
        <f>B29</f>
        <v>2022</v>
      </c>
      <c r="C15" s="161">
        <f>B30</f>
        <v>2021</v>
      </c>
      <c r="D15" s="706">
        <f>B31</f>
        <v>2020</v>
      </c>
      <c r="E15" s="651"/>
      <c r="F15" s="652"/>
      <c r="G15" s="652"/>
      <c r="H15" s="652"/>
      <c r="I15" s="652"/>
      <c r="J15" s="652"/>
      <c r="K15" s="652"/>
      <c r="L15" s="652"/>
      <c r="M15" s="652"/>
    </row>
    <row r="16" spans="1:13" ht="19.899999999999999" customHeight="1" thickBot="1" x14ac:dyDescent="0.4">
      <c r="A16" s="730" t="s">
        <v>4</v>
      </c>
      <c r="B16" s="703"/>
      <c r="C16" s="707"/>
      <c r="D16" s="704"/>
      <c r="E16" s="651"/>
      <c r="F16" s="652"/>
      <c r="G16" s="652"/>
      <c r="H16" s="652"/>
      <c r="I16" s="652"/>
      <c r="J16" s="652"/>
      <c r="K16" s="652"/>
      <c r="L16" s="652"/>
      <c r="M16" s="652"/>
    </row>
    <row r="17" spans="1:13" ht="19.899999999999999" customHeight="1" thickBot="1" x14ac:dyDescent="0.4">
      <c r="A17" s="730" t="s">
        <v>5</v>
      </c>
      <c r="B17" s="703"/>
      <c r="C17" s="707"/>
      <c r="D17" s="704"/>
      <c r="E17" s="651"/>
      <c r="F17" s="652"/>
      <c r="G17" s="652"/>
      <c r="H17" s="652"/>
      <c r="I17" s="652"/>
      <c r="J17" s="652"/>
      <c r="K17" s="652"/>
      <c r="L17" s="652"/>
      <c r="M17" s="652"/>
    </row>
    <row r="18" spans="1:13" ht="19.899999999999999" customHeight="1" thickBot="1" x14ac:dyDescent="0.4">
      <c r="A18" s="730" t="s">
        <v>6</v>
      </c>
      <c r="B18" s="703"/>
      <c r="C18" s="707"/>
      <c r="D18" s="704"/>
      <c r="E18" s="651"/>
      <c r="F18" s="652"/>
      <c r="G18" s="652"/>
      <c r="H18" s="652"/>
      <c r="I18" s="652"/>
      <c r="J18" s="652"/>
      <c r="K18" s="652"/>
      <c r="L18" s="652"/>
      <c r="M18" s="652"/>
    </row>
    <row r="19" spans="1:13" ht="19.899999999999999" customHeight="1" thickBot="1" x14ac:dyDescent="0.4">
      <c r="A19" s="730" t="s">
        <v>1006</v>
      </c>
      <c r="B19" s="703"/>
      <c r="C19" s="309"/>
      <c r="D19" s="310"/>
      <c r="E19" s="651"/>
      <c r="F19" s="652"/>
      <c r="G19" s="652"/>
      <c r="H19" s="652"/>
      <c r="I19" s="652"/>
      <c r="J19" s="652"/>
      <c r="K19" s="652"/>
      <c r="L19" s="652"/>
      <c r="M19" s="652"/>
    </row>
    <row r="20" spans="1:13" ht="19.899999999999999" customHeight="1" thickBot="1" x14ac:dyDescent="0.4">
      <c r="A20" s="160" t="s">
        <v>1007</v>
      </c>
      <c r="B20" s="703"/>
      <c r="C20" s="309"/>
      <c r="D20" s="310"/>
      <c r="E20" s="651"/>
      <c r="F20" s="652"/>
      <c r="G20" s="652"/>
      <c r="H20" s="652"/>
      <c r="I20" s="652"/>
      <c r="J20" s="652"/>
      <c r="K20" s="652"/>
      <c r="L20" s="652"/>
      <c r="M20" s="652"/>
    </row>
    <row r="21" spans="1:13" ht="19.899999999999999" customHeight="1" thickBot="1" x14ac:dyDescent="0.4">
      <c r="A21" s="160" t="s">
        <v>1013</v>
      </c>
      <c r="B21" s="703"/>
      <c r="C21" s="309"/>
      <c r="D21" s="310"/>
      <c r="E21" s="651"/>
      <c r="F21" s="652"/>
      <c r="G21" s="652"/>
      <c r="H21" s="652"/>
      <c r="I21" s="652"/>
      <c r="J21" s="652"/>
      <c r="K21" s="652"/>
      <c r="L21" s="652"/>
      <c r="M21" s="652"/>
    </row>
    <row r="22" spans="1:13" ht="35.25" customHeight="1" thickBot="1" x14ac:dyDescent="0.4">
      <c r="A22" s="730" t="s">
        <v>1028</v>
      </c>
      <c r="B22" s="705"/>
      <c r="C22" s="710"/>
      <c r="D22" s="711"/>
      <c r="E22" s="651"/>
      <c r="F22" s="652"/>
      <c r="G22" s="652"/>
      <c r="H22" s="652"/>
      <c r="I22" s="652"/>
      <c r="J22" s="652"/>
      <c r="K22" s="652"/>
      <c r="L22" s="652"/>
      <c r="M22" s="652"/>
    </row>
    <row r="23" spans="1:13" ht="19.899999999999999" customHeight="1" thickBot="1" x14ac:dyDescent="0.4">
      <c r="A23" s="426" t="s">
        <v>1029</v>
      </c>
      <c r="B23" s="708">
        <f>(B17+B18+B19)-B22</f>
        <v>0</v>
      </c>
      <c r="C23" s="708">
        <f>(C17+C18+C19)-C22</f>
        <v>0</v>
      </c>
      <c r="D23" s="708">
        <f>(D17+D18+D19)-D22</f>
        <v>0</v>
      </c>
      <c r="E23" s="651"/>
      <c r="F23" s="652"/>
      <c r="G23" s="652"/>
      <c r="H23" s="652"/>
      <c r="I23" s="652"/>
      <c r="J23" s="652"/>
      <c r="K23" s="652"/>
      <c r="L23" s="652"/>
      <c r="M23" s="652"/>
    </row>
    <row r="24" spans="1:13" ht="34.9" customHeight="1" thickBot="1" x14ac:dyDescent="0.4">
      <c r="A24" s="730" t="s">
        <v>614</v>
      </c>
      <c r="B24" s="641"/>
      <c r="C24" s="1162"/>
      <c r="D24" s="1163"/>
      <c r="E24" s="651"/>
      <c r="F24" s="652"/>
      <c r="G24" s="652"/>
      <c r="H24" s="652"/>
      <c r="I24" s="652"/>
      <c r="J24" s="652"/>
      <c r="K24" s="652"/>
      <c r="L24" s="652"/>
      <c r="M24" s="652"/>
    </row>
    <row r="25" spans="1:13" ht="19.899999999999999" customHeight="1" thickBot="1" x14ac:dyDescent="0.4">
      <c r="A25" s="160" t="s">
        <v>662</v>
      </c>
      <c r="B25" s="311">
        <f>IF(B24&gt;0,B24/B16,0)</f>
        <v>0</v>
      </c>
      <c r="C25" s="1164">
        <f>IF(C24&gt;0,C24/C16,0)</f>
        <v>0</v>
      </c>
      <c r="D25" s="1164">
        <f>IF(D24&gt;0,D24/D16,0)</f>
        <v>0</v>
      </c>
      <c r="E25" s="651"/>
      <c r="F25" s="652"/>
      <c r="G25" s="652"/>
      <c r="H25" s="652"/>
      <c r="I25" s="652"/>
      <c r="J25" s="652"/>
      <c r="K25" s="652"/>
      <c r="L25" s="652"/>
      <c r="M25" s="652"/>
    </row>
    <row r="26" spans="1:13" ht="19.899999999999999" customHeight="1" thickBot="1" x14ac:dyDescent="0.4">
      <c r="A26" s="110" t="s">
        <v>613</v>
      </c>
      <c r="B26" s="646"/>
      <c r="C26" s="646"/>
      <c r="D26" s="646"/>
      <c r="E26" s="651"/>
      <c r="F26" s="652"/>
      <c r="G26" s="652"/>
      <c r="H26" s="652"/>
      <c r="I26" s="652"/>
      <c r="J26" s="652"/>
      <c r="K26" s="652"/>
      <c r="L26" s="652"/>
      <c r="M26" s="652"/>
    </row>
    <row r="27" spans="1:13" ht="19.899999999999999" customHeight="1" thickBot="1" x14ac:dyDescent="0.4">
      <c r="A27" s="649" t="s">
        <v>697</v>
      </c>
      <c r="B27" s="1174"/>
      <c r="C27" s="1175"/>
      <c r="D27" s="1176"/>
      <c r="E27" s="651"/>
      <c r="F27" s="652"/>
      <c r="G27" s="652"/>
      <c r="H27" s="652"/>
      <c r="I27" s="652"/>
      <c r="J27" s="652"/>
      <c r="K27" s="652"/>
      <c r="L27" s="652"/>
      <c r="M27" s="652"/>
    </row>
    <row r="28" spans="1:13" ht="19.899999999999999" customHeight="1" thickBot="1" x14ac:dyDescent="0.4">
      <c r="A28" s="162" t="s">
        <v>698</v>
      </c>
      <c r="B28" s="670">
        <v>2020</v>
      </c>
      <c r="C28" s="709" t="s">
        <v>862</v>
      </c>
      <c r="D28" s="650"/>
      <c r="E28" s="654" t="s">
        <v>992</v>
      </c>
      <c r="F28" s="655"/>
      <c r="G28" s="655"/>
      <c r="H28" s="655"/>
      <c r="I28" s="655"/>
      <c r="J28" s="655"/>
      <c r="K28" s="655"/>
      <c r="L28" s="655"/>
      <c r="M28" s="656"/>
    </row>
    <row r="29" spans="1:13" ht="26.25" customHeight="1" x14ac:dyDescent="0.4">
      <c r="A29" s="1171" t="s">
        <v>42</v>
      </c>
      <c r="B29" s="1165">
        <v>2022</v>
      </c>
      <c r="C29" s="1159"/>
      <c r="D29" s="661"/>
      <c r="E29" s="1167" t="s">
        <v>862</v>
      </c>
      <c r="F29" s="657">
        <v>1</v>
      </c>
      <c r="G29" s="657">
        <v>2</v>
      </c>
      <c r="H29" s="657">
        <v>3</v>
      </c>
      <c r="I29" s="657">
        <v>4</v>
      </c>
      <c r="J29" s="657">
        <v>5</v>
      </c>
      <c r="K29" s="657">
        <v>6</v>
      </c>
      <c r="L29" s="657">
        <v>7</v>
      </c>
      <c r="M29" s="658">
        <v>8</v>
      </c>
    </row>
    <row r="30" spans="1:13" ht="39" customHeight="1" x14ac:dyDescent="0.35">
      <c r="A30" s="1170" t="s">
        <v>1307</v>
      </c>
      <c r="B30" s="1165">
        <v>2021</v>
      </c>
      <c r="C30" s="1160"/>
      <c r="D30" s="662"/>
      <c r="E30" s="1167" t="s">
        <v>990</v>
      </c>
      <c r="F30" s="657" t="s">
        <v>993</v>
      </c>
      <c r="G30" s="657" t="s">
        <v>994</v>
      </c>
      <c r="H30" s="657" t="s">
        <v>995</v>
      </c>
      <c r="I30" s="657" t="s">
        <v>1030</v>
      </c>
      <c r="J30" s="657" t="s">
        <v>1031</v>
      </c>
    </row>
    <row r="31" spans="1:13" s="155" customFormat="1" ht="39" customHeight="1" thickBot="1" x14ac:dyDescent="0.4">
      <c r="A31" s="1169"/>
      <c r="B31" s="1166">
        <v>2020</v>
      </c>
      <c r="C31" s="1161"/>
      <c r="D31" s="663"/>
      <c r="E31" s="1168" t="s">
        <v>991</v>
      </c>
      <c r="F31" s="659">
        <v>2019</v>
      </c>
      <c r="G31" s="659">
        <v>2020</v>
      </c>
      <c r="H31" s="659">
        <v>2021</v>
      </c>
      <c r="I31" s="659">
        <v>2022</v>
      </c>
      <c r="J31" s="660">
        <v>2023</v>
      </c>
      <c r="K31" s="659">
        <v>2024</v>
      </c>
      <c r="L31" s="660">
        <v>2025</v>
      </c>
      <c r="M31" s="659">
        <v>2026</v>
      </c>
    </row>
    <row r="32" spans="1:13" ht="19.899999999999999" customHeight="1" x14ac:dyDescent="0.35">
      <c r="A32" s="651"/>
      <c r="B32" s="651"/>
      <c r="C32" s="651"/>
      <c r="D32" s="651"/>
      <c r="E32" s="651"/>
      <c r="F32" s="652"/>
      <c r="G32" s="652"/>
      <c r="H32" s="652"/>
      <c r="I32" s="652"/>
      <c r="J32" s="652"/>
      <c r="K32" s="652"/>
      <c r="L32" s="652"/>
      <c r="M32" s="652"/>
    </row>
    <row r="33" spans="6:13" s="155" customFormat="1" ht="19.899999999999999" customHeight="1" x14ac:dyDescent="0.35">
      <c r="F33" s="645"/>
      <c r="G33" s="645"/>
      <c r="H33" s="645"/>
      <c r="I33" s="645"/>
      <c r="J33" s="645"/>
      <c r="K33" s="645"/>
      <c r="L33" s="645"/>
      <c r="M33" s="645"/>
    </row>
    <row r="34" spans="6:13" s="155" customFormat="1" ht="19.899999999999999" customHeight="1" x14ac:dyDescent="0.35">
      <c r="F34" s="645"/>
      <c r="G34" s="645"/>
      <c r="H34" s="645"/>
      <c r="I34" s="645"/>
      <c r="J34" s="645"/>
      <c r="K34" s="645"/>
      <c r="L34" s="645"/>
      <c r="M34" s="645"/>
    </row>
    <row r="35" spans="6:13" s="155" customFormat="1" ht="19.899999999999999" customHeight="1" x14ac:dyDescent="0.35">
      <c r="F35" s="645"/>
      <c r="G35" s="645"/>
      <c r="H35" s="645"/>
      <c r="I35" s="645"/>
      <c r="J35" s="645"/>
      <c r="K35" s="645"/>
      <c r="L35" s="645"/>
      <c r="M35" s="645"/>
    </row>
    <row r="36" spans="6:13" s="155" customFormat="1" ht="19.899999999999999" customHeight="1" x14ac:dyDescent="0.35">
      <c r="F36" s="645"/>
      <c r="G36" s="645"/>
      <c r="H36" s="645"/>
      <c r="I36" s="645"/>
      <c r="J36" s="645"/>
      <c r="K36" s="645"/>
      <c r="L36" s="645"/>
      <c r="M36" s="645"/>
    </row>
    <row r="37" spans="6:13" s="155" customFormat="1" ht="19.899999999999999" customHeight="1" x14ac:dyDescent="0.35">
      <c r="F37" s="645"/>
      <c r="G37" s="645"/>
      <c r="H37" s="645"/>
      <c r="I37" s="645"/>
      <c r="J37" s="645"/>
      <c r="K37" s="645"/>
      <c r="L37" s="645"/>
      <c r="M37" s="645"/>
    </row>
    <row r="38" spans="6:13" s="155" customFormat="1" ht="19.899999999999999" customHeight="1" x14ac:dyDescent="0.35">
      <c r="F38" s="645"/>
      <c r="G38" s="645"/>
      <c r="H38" s="645"/>
      <c r="I38" s="645"/>
      <c r="J38" s="645"/>
      <c r="K38" s="645"/>
      <c r="L38" s="645"/>
      <c r="M38" s="645"/>
    </row>
    <row r="39" spans="6:13" s="155" customFormat="1" ht="19.899999999999999" customHeight="1" x14ac:dyDescent="0.35">
      <c r="F39" s="645"/>
      <c r="G39" s="645"/>
      <c r="H39" s="645"/>
      <c r="I39" s="645"/>
      <c r="J39" s="645"/>
      <c r="K39" s="645"/>
      <c r="L39" s="645"/>
      <c r="M39" s="645"/>
    </row>
    <row r="40" spans="6:13" s="155" customFormat="1" ht="19.899999999999999" customHeight="1" x14ac:dyDescent="0.35">
      <c r="F40" s="645"/>
      <c r="G40" s="645"/>
      <c r="H40" s="645"/>
      <c r="I40" s="645"/>
      <c r="J40" s="645"/>
      <c r="K40" s="645"/>
      <c r="L40" s="645"/>
      <c r="M40" s="645"/>
    </row>
    <row r="41" spans="6:13" s="155" customFormat="1" ht="19.899999999999999" customHeight="1" x14ac:dyDescent="0.35">
      <c r="F41" s="645"/>
      <c r="G41" s="645"/>
      <c r="H41" s="645"/>
      <c r="I41" s="645"/>
      <c r="J41" s="645"/>
      <c r="K41" s="645"/>
      <c r="L41" s="645"/>
      <c r="M41" s="645"/>
    </row>
    <row r="42" spans="6:13" s="155" customFormat="1" ht="19.899999999999999" customHeight="1" x14ac:dyDescent="0.35">
      <c r="F42" s="645"/>
      <c r="G42" s="645"/>
      <c r="H42" s="645"/>
      <c r="I42" s="645"/>
      <c r="J42" s="645"/>
      <c r="K42" s="645"/>
      <c r="L42" s="645"/>
      <c r="M42" s="645"/>
    </row>
    <row r="43" spans="6:13" s="155" customFormat="1" ht="19.899999999999999" customHeight="1" x14ac:dyDescent="0.35">
      <c r="F43" s="645"/>
      <c r="G43" s="645"/>
      <c r="H43" s="645"/>
      <c r="I43" s="645"/>
      <c r="J43" s="645"/>
      <c r="K43" s="645"/>
      <c r="L43" s="645"/>
      <c r="M43" s="645"/>
    </row>
    <row r="44" spans="6:13" s="155" customFormat="1" ht="19.899999999999999" customHeight="1" x14ac:dyDescent="0.35">
      <c r="F44" s="645"/>
      <c r="G44" s="645"/>
      <c r="H44" s="645"/>
      <c r="I44" s="645"/>
      <c r="J44" s="645"/>
      <c r="K44" s="645"/>
      <c r="L44" s="645"/>
      <c r="M44" s="645"/>
    </row>
    <row r="45" spans="6:13" s="155" customFormat="1" ht="19.899999999999999" customHeight="1" x14ac:dyDescent="0.35">
      <c r="F45" s="645"/>
      <c r="G45" s="645"/>
      <c r="H45" s="645"/>
      <c r="I45" s="645"/>
      <c r="J45" s="645"/>
      <c r="K45" s="645"/>
      <c r="L45" s="645"/>
      <c r="M45" s="645"/>
    </row>
    <row r="46" spans="6:13" s="155" customFormat="1" ht="19.899999999999999" customHeight="1" x14ac:dyDescent="0.35">
      <c r="F46" s="645"/>
      <c r="G46" s="645"/>
      <c r="H46" s="645"/>
      <c r="I46" s="645"/>
      <c r="J46" s="645"/>
      <c r="K46" s="645"/>
      <c r="L46" s="645"/>
      <c r="M46" s="645"/>
    </row>
    <row r="47" spans="6:13" s="155" customFormat="1" ht="19.899999999999999" customHeight="1" x14ac:dyDescent="0.35">
      <c r="F47" s="645"/>
      <c r="G47" s="645"/>
      <c r="H47" s="645"/>
      <c r="I47" s="645"/>
      <c r="J47" s="645"/>
      <c r="K47" s="645"/>
      <c r="L47" s="645"/>
      <c r="M47" s="645"/>
    </row>
    <row r="48" spans="6:13" s="155" customFormat="1" ht="19.899999999999999" customHeight="1" x14ac:dyDescent="0.35">
      <c r="F48" s="645"/>
      <c r="G48" s="645"/>
      <c r="H48" s="645"/>
      <c r="I48" s="645"/>
      <c r="J48" s="645"/>
      <c r="K48" s="645"/>
      <c r="L48" s="645"/>
      <c r="M48" s="645"/>
    </row>
    <row r="49" spans="6:13" s="155" customFormat="1" ht="19.899999999999999" customHeight="1" x14ac:dyDescent="0.35">
      <c r="F49" s="645"/>
      <c r="G49" s="645"/>
      <c r="H49" s="645"/>
      <c r="I49" s="645"/>
      <c r="J49" s="645"/>
      <c r="K49" s="645"/>
      <c r="L49" s="645"/>
      <c r="M49" s="645"/>
    </row>
    <row r="50" spans="6:13" s="155" customFormat="1" ht="19.899999999999999" customHeight="1" x14ac:dyDescent="0.35">
      <c r="F50" s="645"/>
      <c r="G50" s="645"/>
      <c r="H50" s="645"/>
      <c r="I50" s="645"/>
      <c r="J50" s="645"/>
      <c r="K50" s="645"/>
      <c r="L50" s="645"/>
      <c r="M50" s="645"/>
    </row>
    <row r="51" spans="6:13" s="155" customFormat="1" ht="19.899999999999999" customHeight="1" x14ac:dyDescent="0.35">
      <c r="F51" s="645"/>
      <c r="G51" s="645"/>
      <c r="H51" s="645"/>
      <c r="I51" s="645"/>
      <c r="J51" s="645"/>
      <c r="K51" s="645"/>
      <c r="L51" s="645"/>
      <c r="M51" s="645"/>
    </row>
    <row r="52" spans="6:13" s="155" customFormat="1" ht="19.899999999999999" customHeight="1" x14ac:dyDescent="0.35">
      <c r="F52" s="645"/>
      <c r="G52" s="645"/>
      <c r="H52" s="645"/>
      <c r="I52" s="645"/>
      <c r="J52" s="645"/>
      <c r="K52" s="645"/>
      <c r="L52" s="645"/>
      <c r="M52" s="645"/>
    </row>
    <row r="53" spans="6:13" s="155" customFormat="1" ht="19.899999999999999" customHeight="1" x14ac:dyDescent="0.35">
      <c r="F53" s="645"/>
      <c r="G53" s="645"/>
      <c r="H53" s="645"/>
      <c r="I53" s="645"/>
      <c r="J53" s="645"/>
      <c r="K53" s="645"/>
      <c r="L53" s="645"/>
      <c r="M53" s="645"/>
    </row>
    <row r="54" spans="6:13" s="155" customFormat="1" ht="19.899999999999999" customHeight="1" x14ac:dyDescent="0.35">
      <c r="F54" s="645"/>
      <c r="G54" s="645"/>
      <c r="H54" s="645"/>
      <c r="I54" s="645"/>
      <c r="J54" s="645"/>
      <c r="K54" s="645"/>
      <c r="L54" s="645"/>
      <c r="M54" s="645"/>
    </row>
    <row r="55" spans="6:13" s="155" customFormat="1" ht="19.899999999999999" customHeight="1" x14ac:dyDescent="0.35">
      <c r="F55" s="645"/>
      <c r="G55" s="645"/>
      <c r="H55" s="645"/>
      <c r="I55" s="645"/>
      <c r="J55" s="645"/>
      <c r="K55" s="645"/>
      <c r="L55" s="645"/>
      <c r="M55" s="645"/>
    </row>
    <row r="56" spans="6:13" s="155" customFormat="1" ht="19.899999999999999" customHeight="1" x14ac:dyDescent="0.35">
      <c r="F56" s="645"/>
      <c r="G56" s="645"/>
      <c r="H56" s="645"/>
      <c r="I56" s="645"/>
      <c r="J56" s="645"/>
      <c r="K56" s="645"/>
      <c r="L56" s="645"/>
      <c r="M56" s="645"/>
    </row>
    <row r="57" spans="6:13" s="155" customFormat="1" ht="19.899999999999999" customHeight="1" x14ac:dyDescent="0.35">
      <c r="F57" s="645"/>
      <c r="G57" s="645"/>
      <c r="H57" s="645"/>
      <c r="I57" s="645"/>
      <c r="J57" s="645"/>
      <c r="K57" s="645"/>
      <c r="L57" s="645"/>
      <c r="M57" s="645"/>
    </row>
    <row r="58" spans="6:13" s="155" customFormat="1" ht="19.899999999999999" customHeight="1" x14ac:dyDescent="0.35">
      <c r="F58" s="645"/>
      <c r="G58" s="645"/>
      <c r="H58" s="645"/>
      <c r="I58" s="645"/>
      <c r="J58" s="645"/>
      <c r="K58" s="645"/>
      <c r="L58" s="645"/>
      <c r="M58" s="645"/>
    </row>
    <row r="59" spans="6:13" s="155" customFormat="1" ht="19.899999999999999" customHeight="1" x14ac:dyDescent="0.35">
      <c r="F59" s="645"/>
      <c r="G59" s="645"/>
      <c r="H59" s="645"/>
      <c r="I59" s="645"/>
      <c r="J59" s="645"/>
      <c r="K59" s="645"/>
      <c r="L59" s="645"/>
      <c r="M59" s="645"/>
    </row>
    <row r="60" spans="6:13" s="155" customFormat="1" ht="19.899999999999999" customHeight="1" x14ac:dyDescent="0.35">
      <c r="F60" s="645"/>
      <c r="G60" s="645"/>
      <c r="H60" s="645"/>
      <c r="I60" s="645"/>
      <c r="J60" s="645"/>
      <c r="K60" s="645"/>
      <c r="L60" s="645"/>
      <c r="M60" s="645"/>
    </row>
    <row r="61" spans="6:13" s="155" customFormat="1" ht="19.899999999999999" customHeight="1" x14ac:dyDescent="0.35">
      <c r="F61" s="645"/>
      <c r="G61" s="645"/>
      <c r="H61" s="645"/>
      <c r="I61" s="645"/>
      <c r="J61" s="645"/>
      <c r="K61" s="645"/>
      <c r="L61" s="645"/>
      <c r="M61" s="645"/>
    </row>
    <row r="62" spans="6:13" s="155" customFormat="1" ht="19.899999999999999" customHeight="1" x14ac:dyDescent="0.35">
      <c r="F62" s="645"/>
      <c r="G62" s="645"/>
      <c r="H62" s="645"/>
      <c r="I62" s="645"/>
      <c r="J62" s="645"/>
      <c r="K62" s="645"/>
      <c r="L62" s="645"/>
      <c r="M62" s="645"/>
    </row>
    <row r="63" spans="6:13" s="155" customFormat="1" ht="19.899999999999999" customHeight="1" x14ac:dyDescent="0.35">
      <c r="F63" s="645"/>
      <c r="G63" s="645"/>
      <c r="H63" s="645"/>
      <c r="I63" s="645"/>
      <c r="J63" s="645"/>
      <c r="K63" s="645"/>
      <c r="L63" s="645"/>
      <c r="M63" s="645"/>
    </row>
    <row r="64" spans="6:13" s="155" customFormat="1" ht="19.899999999999999" customHeight="1" x14ac:dyDescent="0.35">
      <c r="F64" s="645"/>
      <c r="G64" s="645"/>
      <c r="H64" s="645"/>
      <c r="I64" s="645"/>
      <c r="J64" s="645"/>
      <c r="K64" s="645"/>
      <c r="L64" s="645"/>
      <c r="M64" s="645"/>
    </row>
    <row r="65" spans="6:13" s="155" customFormat="1" ht="19.899999999999999" customHeight="1" x14ac:dyDescent="0.35">
      <c r="F65" s="645"/>
      <c r="G65" s="645"/>
      <c r="H65" s="645"/>
      <c r="I65" s="645"/>
      <c r="J65" s="645"/>
      <c r="K65" s="645"/>
      <c r="L65" s="645"/>
      <c r="M65" s="645"/>
    </row>
    <row r="66" spans="6:13" s="155" customFormat="1" ht="19.899999999999999" customHeight="1" x14ac:dyDescent="0.35">
      <c r="F66" s="645"/>
      <c r="G66" s="645"/>
      <c r="H66" s="645"/>
      <c r="I66" s="645"/>
      <c r="J66" s="645"/>
      <c r="K66" s="645"/>
      <c r="L66" s="645"/>
      <c r="M66" s="645"/>
    </row>
    <row r="67" spans="6:13" s="155" customFormat="1" ht="19.899999999999999" customHeight="1" x14ac:dyDescent="0.35">
      <c r="F67" s="645"/>
      <c r="G67" s="645"/>
      <c r="H67" s="645"/>
      <c r="I67" s="645"/>
      <c r="J67" s="645"/>
      <c r="K67" s="645"/>
      <c r="L67" s="645"/>
      <c r="M67" s="645"/>
    </row>
    <row r="68" spans="6:13" s="155" customFormat="1" ht="19.899999999999999" customHeight="1" x14ac:dyDescent="0.35">
      <c r="F68" s="645"/>
      <c r="G68" s="645"/>
      <c r="H68" s="645"/>
      <c r="I68" s="645"/>
      <c r="J68" s="645"/>
      <c r="K68" s="645"/>
      <c r="L68" s="645"/>
      <c r="M68" s="645"/>
    </row>
    <row r="69" spans="6:13" s="155" customFormat="1" ht="19.899999999999999" customHeight="1" x14ac:dyDescent="0.35">
      <c r="F69" s="645"/>
      <c r="G69" s="645"/>
      <c r="H69" s="645"/>
      <c r="I69" s="645"/>
      <c r="J69" s="645"/>
      <c r="K69" s="645"/>
      <c r="L69" s="645"/>
      <c r="M69" s="645"/>
    </row>
    <row r="70" spans="6:13" s="155" customFormat="1" ht="19.899999999999999" customHeight="1" x14ac:dyDescent="0.35">
      <c r="F70" s="645"/>
      <c r="G70" s="645"/>
      <c r="H70" s="645"/>
      <c r="I70" s="645"/>
      <c r="J70" s="645"/>
      <c r="K70" s="645"/>
      <c r="L70" s="645"/>
      <c r="M70" s="645"/>
    </row>
    <row r="71" spans="6:13" s="155" customFormat="1" ht="19.899999999999999" customHeight="1" x14ac:dyDescent="0.35">
      <c r="F71" s="645"/>
      <c r="G71" s="645"/>
      <c r="H71" s="645"/>
      <c r="I71" s="645"/>
      <c r="J71" s="645"/>
      <c r="K71" s="645"/>
      <c r="L71" s="645"/>
      <c r="M71" s="645"/>
    </row>
    <row r="72" spans="6:13" s="155" customFormat="1" ht="19.899999999999999" customHeight="1" x14ac:dyDescent="0.35">
      <c r="F72" s="645"/>
      <c r="G72" s="645"/>
      <c r="H72" s="645"/>
      <c r="I72" s="645"/>
      <c r="J72" s="645"/>
      <c r="K72" s="645"/>
      <c r="L72" s="645"/>
      <c r="M72" s="645"/>
    </row>
    <row r="73" spans="6:13" s="155" customFormat="1" ht="19.899999999999999" customHeight="1" x14ac:dyDescent="0.35">
      <c r="F73" s="645"/>
      <c r="G73" s="645"/>
      <c r="H73" s="645"/>
      <c r="I73" s="645"/>
      <c r="J73" s="645"/>
      <c r="K73" s="645"/>
      <c r="L73" s="645"/>
      <c r="M73" s="645"/>
    </row>
    <row r="74" spans="6:13" s="155" customFormat="1" ht="19.899999999999999" customHeight="1" x14ac:dyDescent="0.35">
      <c r="F74" s="645"/>
      <c r="G74" s="645"/>
      <c r="H74" s="645"/>
      <c r="I74" s="645"/>
      <c r="J74" s="645"/>
      <c r="K74" s="645"/>
      <c r="L74" s="645"/>
      <c r="M74" s="645"/>
    </row>
    <row r="75" spans="6:13" s="155" customFormat="1" ht="19.899999999999999" customHeight="1" x14ac:dyDescent="0.35">
      <c r="F75" s="645"/>
      <c r="G75" s="645"/>
      <c r="H75" s="645"/>
      <c r="I75" s="645"/>
      <c r="J75" s="645"/>
      <c r="K75" s="645"/>
      <c r="L75" s="645"/>
      <c r="M75" s="645"/>
    </row>
    <row r="76" spans="6:13" s="155" customFormat="1" ht="19.899999999999999" customHeight="1" x14ac:dyDescent="0.35">
      <c r="F76" s="645"/>
      <c r="G76" s="645"/>
      <c r="H76" s="645"/>
      <c r="I76" s="645"/>
      <c r="J76" s="645"/>
      <c r="K76" s="645"/>
      <c r="L76" s="645"/>
      <c r="M76" s="645"/>
    </row>
    <row r="77" spans="6:13" s="155" customFormat="1" ht="19.899999999999999" customHeight="1" x14ac:dyDescent="0.35">
      <c r="F77" s="645"/>
      <c r="G77" s="645"/>
      <c r="H77" s="645"/>
      <c r="I77" s="645"/>
      <c r="J77" s="645"/>
      <c r="K77" s="645"/>
      <c r="L77" s="645"/>
      <c r="M77" s="645"/>
    </row>
    <row r="78" spans="6:13" s="155" customFormat="1" ht="19.899999999999999" customHeight="1" x14ac:dyDescent="0.35">
      <c r="F78" s="645"/>
      <c r="G78" s="645"/>
      <c r="H78" s="645"/>
      <c r="I78" s="645"/>
      <c r="J78" s="645"/>
      <c r="K78" s="645"/>
      <c r="L78" s="645"/>
      <c r="M78" s="645"/>
    </row>
    <row r="79" spans="6:13" s="155" customFormat="1" ht="19.899999999999999" customHeight="1" x14ac:dyDescent="0.35">
      <c r="F79" s="645"/>
      <c r="G79" s="645"/>
      <c r="H79" s="645"/>
      <c r="I79" s="645"/>
      <c r="J79" s="645"/>
      <c r="K79" s="645"/>
      <c r="L79" s="645"/>
      <c r="M79" s="645"/>
    </row>
    <row r="80" spans="6:13" s="155" customFormat="1" ht="19.899999999999999" customHeight="1" x14ac:dyDescent="0.35">
      <c r="F80" s="645"/>
      <c r="G80" s="645"/>
      <c r="H80" s="645"/>
      <c r="I80" s="645"/>
      <c r="J80" s="645"/>
      <c r="K80" s="645"/>
      <c r="L80" s="645"/>
      <c r="M80" s="645"/>
    </row>
    <row r="81" spans="6:13" s="155" customFormat="1" ht="19.899999999999999" customHeight="1" x14ac:dyDescent="0.35">
      <c r="F81" s="645"/>
      <c r="G81" s="645"/>
      <c r="H81" s="645"/>
      <c r="I81" s="645"/>
      <c r="J81" s="645"/>
      <c r="K81" s="645"/>
      <c r="L81" s="645"/>
      <c r="M81" s="645"/>
    </row>
    <row r="82" spans="6:13" s="155" customFormat="1" ht="19.899999999999999" customHeight="1" x14ac:dyDescent="0.35">
      <c r="F82" s="645"/>
      <c r="G82" s="645"/>
      <c r="H82" s="645"/>
      <c r="I82" s="645"/>
      <c r="J82" s="645"/>
      <c r="K82" s="645"/>
      <c r="L82" s="645"/>
      <c r="M82" s="645"/>
    </row>
    <row r="83" spans="6:13" s="155" customFormat="1" ht="19.899999999999999" customHeight="1" x14ac:dyDescent="0.35">
      <c r="F83" s="645"/>
      <c r="G83" s="645"/>
      <c r="H83" s="645"/>
      <c r="I83" s="645"/>
      <c r="J83" s="645"/>
      <c r="K83" s="645"/>
      <c r="L83" s="645"/>
      <c r="M83" s="645"/>
    </row>
    <row r="84" spans="6:13" s="155" customFormat="1" ht="19.899999999999999" customHeight="1" x14ac:dyDescent="0.35">
      <c r="F84" s="645"/>
      <c r="G84" s="645"/>
      <c r="H84" s="645"/>
      <c r="I84" s="645"/>
      <c r="J84" s="645"/>
      <c r="K84" s="645"/>
      <c r="L84" s="645"/>
      <c r="M84" s="645"/>
    </row>
    <row r="85" spans="6:13" s="155" customFormat="1" ht="19.899999999999999" customHeight="1" x14ac:dyDescent="0.35">
      <c r="F85" s="645"/>
      <c r="G85" s="645"/>
      <c r="H85" s="645"/>
      <c r="I85" s="645"/>
      <c r="J85" s="645"/>
      <c r="K85" s="645"/>
      <c r="L85" s="645"/>
      <c r="M85" s="645"/>
    </row>
    <row r="86" spans="6:13" s="155" customFormat="1" ht="19.899999999999999" customHeight="1" x14ac:dyDescent="0.35">
      <c r="F86" s="645"/>
      <c r="G86" s="645"/>
      <c r="H86" s="645"/>
      <c r="I86" s="645"/>
      <c r="J86" s="645"/>
      <c r="K86" s="645"/>
      <c r="L86" s="645"/>
      <c r="M86" s="645"/>
    </row>
    <row r="87" spans="6:13" s="155" customFormat="1" ht="19.899999999999999" customHeight="1" x14ac:dyDescent="0.35">
      <c r="F87" s="645"/>
      <c r="G87" s="645"/>
      <c r="H87" s="645"/>
      <c r="I87" s="645"/>
      <c r="J87" s="645"/>
      <c r="K87" s="645"/>
      <c r="L87" s="645"/>
      <c r="M87" s="645"/>
    </row>
    <row r="88" spans="6:13" s="155" customFormat="1" ht="19.899999999999999" customHeight="1" x14ac:dyDescent="0.35">
      <c r="F88" s="645"/>
      <c r="G88" s="645"/>
      <c r="H88" s="645"/>
      <c r="I88" s="645"/>
      <c r="J88" s="645"/>
      <c r="K88" s="645"/>
      <c r="L88" s="645"/>
      <c r="M88" s="645"/>
    </row>
    <row r="89" spans="6:13" s="155" customFormat="1" ht="19.899999999999999" customHeight="1" x14ac:dyDescent="0.35">
      <c r="F89" s="645"/>
      <c r="G89" s="645"/>
      <c r="H89" s="645"/>
      <c r="I89" s="645"/>
      <c r="J89" s="645"/>
      <c r="K89" s="645"/>
      <c r="L89" s="645"/>
      <c r="M89" s="645"/>
    </row>
    <row r="90" spans="6:13" s="155" customFormat="1" ht="19.899999999999999" customHeight="1" x14ac:dyDescent="0.35">
      <c r="F90" s="645"/>
      <c r="G90" s="645"/>
      <c r="H90" s="645"/>
      <c r="I90" s="645"/>
      <c r="J90" s="645"/>
      <c r="K90" s="645"/>
      <c r="L90" s="645"/>
      <c r="M90" s="645"/>
    </row>
    <row r="91" spans="6:13" s="155" customFormat="1" ht="19.899999999999999" customHeight="1" x14ac:dyDescent="0.35">
      <c r="F91" s="645"/>
      <c r="G91" s="645"/>
      <c r="H91" s="645"/>
      <c r="I91" s="645"/>
      <c r="J91" s="645"/>
      <c r="K91" s="645"/>
      <c r="L91" s="645"/>
      <c r="M91" s="645"/>
    </row>
    <row r="92" spans="6:13" s="155" customFormat="1" ht="19.899999999999999" customHeight="1" x14ac:dyDescent="0.35">
      <c r="F92" s="645"/>
      <c r="G92" s="645"/>
      <c r="H92" s="645"/>
      <c r="I92" s="645"/>
      <c r="J92" s="645"/>
      <c r="K92" s="645"/>
      <c r="L92" s="645"/>
      <c r="M92" s="645"/>
    </row>
    <row r="93" spans="6:13" s="155" customFormat="1" ht="19.899999999999999" customHeight="1" x14ac:dyDescent="0.35">
      <c r="F93" s="645"/>
      <c r="G93" s="645"/>
      <c r="H93" s="645"/>
      <c r="I93" s="645"/>
      <c r="J93" s="645"/>
      <c r="K93" s="645"/>
      <c r="L93" s="645"/>
      <c r="M93" s="645"/>
    </row>
    <row r="94" spans="6:13" s="155" customFormat="1" ht="19.899999999999999" customHeight="1" x14ac:dyDescent="0.35">
      <c r="F94" s="645"/>
      <c r="G94" s="645"/>
      <c r="H94" s="645"/>
      <c r="I94" s="645"/>
      <c r="J94" s="645"/>
      <c r="K94" s="645"/>
      <c r="L94" s="645"/>
      <c r="M94" s="645"/>
    </row>
    <row r="95" spans="6:13" s="155" customFormat="1" ht="19.899999999999999" customHeight="1" x14ac:dyDescent="0.35">
      <c r="F95" s="645"/>
      <c r="G95" s="645"/>
      <c r="H95" s="645"/>
      <c r="I95" s="645"/>
      <c r="J95" s="645"/>
      <c r="K95" s="645"/>
      <c r="L95" s="645"/>
      <c r="M95" s="645"/>
    </row>
    <row r="96" spans="6:13" s="155" customFormat="1" ht="19.899999999999999" customHeight="1" x14ac:dyDescent="0.35">
      <c r="F96" s="645"/>
      <c r="G96" s="645"/>
      <c r="H96" s="645"/>
      <c r="I96" s="645"/>
      <c r="J96" s="645"/>
      <c r="K96" s="645"/>
      <c r="L96" s="645"/>
      <c r="M96" s="645"/>
    </row>
    <row r="97" spans="6:13" s="155" customFormat="1" ht="19.899999999999999" customHeight="1" x14ac:dyDescent="0.35">
      <c r="F97" s="645"/>
      <c r="G97" s="645"/>
      <c r="H97" s="645"/>
      <c r="I97" s="645"/>
      <c r="J97" s="645"/>
      <c r="K97" s="645"/>
      <c r="L97" s="645"/>
      <c r="M97" s="645"/>
    </row>
    <row r="98" spans="6:13" s="155" customFormat="1" ht="19.899999999999999" customHeight="1" x14ac:dyDescent="0.35">
      <c r="F98" s="645"/>
      <c r="G98" s="645"/>
      <c r="H98" s="645"/>
      <c r="I98" s="645"/>
      <c r="J98" s="645"/>
      <c r="K98" s="645"/>
      <c r="L98" s="645"/>
      <c r="M98" s="645"/>
    </row>
    <row r="99" spans="6:13" s="155" customFormat="1" ht="19.899999999999999" customHeight="1" x14ac:dyDescent="0.35">
      <c r="F99" s="645"/>
      <c r="G99" s="645"/>
      <c r="H99" s="645"/>
      <c r="I99" s="645"/>
      <c r="J99" s="645"/>
      <c r="K99" s="645"/>
      <c r="L99" s="645"/>
      <c r="M99" s="645"/>
    </row>
    <row r="100" spans="6:13" s="155" customFormat="1" ht="19.899999999999999" customHeight="1" x14ac:dyDescent="0.35">
      <c r="F100" s="645"/>
      <c r="G100" s="645"/>
      <c r="H100" s="645"/>
      <c r="I100" s="645"/>
      <c r="J100" s="645"/>
      <c r="K100" s="645"/>
      <c r="L100" s="645"/>
      <c r="M100" s="645"/>
    </row>
    <row r="101" spans="6:13" s="155" customFormat="1" ht="19.899999999999999" customHeight="1" x14ac:dyDescent="0.35">
      <c r="F101" s="645"/>
      <c r="G101" s="645"/>
      <c r="H101" s="645"/>
      <c r="I101" s="645"/>
      <c r="J101" s="645"/>
      <c r="K101" s="645"/>
      <c r="L101" s="645"/>
      <c r="M101" s="645"/>
    </row>
    <row r="102" spans="6:13" s="155" customFormat="1" ht="19.899999999999999" customHeight="1" x14ac:dyDescent="0.35">
      <c r="F102" s="645"/>
      <c r="G102" s="645"/>
      <c r="H102" s="645"/>
      <c r="I102" s="645"/>
      <c r="J102" s="645"/>
      <c r="K102" s="645"/>
      <c r="L102" s="645"/>
      <c r="M102" s="645"/>
    </row>
    <row r="103" spans="6:13" s="155" customFormat="1" ht="19.899999999999999" customHeight="1" x14ac:dyDescent="0.35">
      <c r="F103" s="645"/>
      <c r="G103" s="645"/>
      <c r="H103" s="645"/>
      <c r="I103" s="645"/>
      <c r="J103" s="645"/>
      <c r="K103" s="645"/>
      <c r="L103" s="645"/>
      <c r="M103" s="645"/>
    </row>
    <row r="104" spans="6:13" s="155" customFormat="1" ht="19.899999999999999" customHeight="1" x14ac:dyDescent="0.35">
      <c r="F104" s="645"/>
      <c r="G104" s="645"/>
      <c r="H104" s="645"/>
      <c r="I104" s="645"/>
      <c r="J104" s="645"/>
      <c r="K104" s="645"/>
      <c r="L104" s="645"/>
      <c r="M104" s="645"/>
    </row>
    <row r="105" spans="6:13" s="155" customFormat="1" ht="19.899999999999999" customHeight="1" x14ac:dyDescent="0.35">
      <c r="F105" s="645"/>
      <c r="G105" s="645"/>
      <c r="H105" s="645"/>
      <c r="I105" s="645"/>
      <c r="J105" s="645"/>
      <c r="K105" s="645"/>
      <c r="L105" s="645"/>
      <c r="M105" s="645"/>
    </row>
    <row r="106" spans="6:13" s="155" customFormat="1" ht="19.899999999999999" customHeight="1" x14ac:dyDescent="0.35">
      <c r="F106" s="645"/>
      <c r="G106" s="645"/>
      <c r="H106" s="645"/>
      <c r="I106" s="645"/>
      <c r="J106" s="645"/>
      <c r="K106" s="645"/>
      <c r="L106" s="645"/>
      <c r="M106" s="645"/>
    </row>
    <row r="107" spans="6:13" s="155" customFormat="1" ht="19.899999999999999" customHeight="1" x14ac:dyDescent="0.35">
      <c r="F107" s="645"/>
      <c r="G107" s="645"/>
      <c r="H107" s="645"/>
      <c r="I107" s="645"/>
      <c r="J107" s="645"/>
      <c r="K107" s="645"/>
      <c r="L107" s="645"/>
      <c r="M107" s="645"/>
    </row>
    <row r="108" spans="6:13" s="155" customFormat="1" ht="19.899999999999999" customHeight="1" x14ac:dyDescent="0.35">
      <c r="F108" s="645"/>
      <c r="G108" s="645"/>
      <c r="H108" s="645"/>
      <c r="I108" s="645"/>
      <c r="J108" s="645"/>
      <c r="K108" s="645"/>
      <c r="L108" s="645"/>
      <c r="M108" s="645"/>
    </row>
    <row r="109" spans="6:13" s="155" customFormat="1" ht="19.899999999999999" customHeight="1" x14ac:dyDescent="0.35">
      <c r="F109" s="645"/>
      <c r="G109" s="645"/>
      <c r="H109" s="645"/>
      <c r="I109" s="645"/>
      <c r="J109" s="645"/>
      <c r="K109" s="645"/>
      <c r="L109" s="645"/>
      <c r="M109" s="645"/>
    </row>
    <row r="110" spans="6:13" s="155" customFormat="1" ht="19.899999999999999" customHeight="1" x14ac:dyDescent="0.35">
      <c r="F110" s="645"/>
      <c r="G110" s="645"/>
      <c r="H110" s="645"/>
      <c r="I110" s="645"/>
      <c r="J110" s="645"/>
      <c r="K110" s="645"/>
      <c r="L110" s="645"/>
      <c r="M110" s="645"/>
    </row>
    <row r="111" spans="6:13" s="155" customFormat="1" ht="19.899999999999999" customHeight="1" x14ac:dyDescent="0.35">
      <c r="F111" s="645"/>
      <c r="G111" s="645"/>
      <c r="H111" s="645"/>
      <c r="I111" s="645"/>
      <c r="J111" s="645"/>
      <c r="K111" s="645"/>
      <c r="L111" s="645"/>
      <c r="M111" s="645"/>
    </row>
    <row r="112" spans="6:13" s="155" customFormat="1" ht="19.899999999999999" customHeight="1" x14ac:dyDescent="0.35">
      <c r="F112" s="645"/>
      <c r="G112" s="645"/>
      <c r="H112" s="645"/>
      <c r="I112" s="645"/>
      <c r="J112" s="645"/>
      <c r="K112" s="645"/>
      <c r="L112" s="645"/>
      <c r="M112" s="645"/>
    </row>
    <row r="113" spans="6:13" s="155" customFormat="1" ht="19.899999999999999" customHeight="1" x14ac:dyDescent="0.35">
      <c r="F113" s="645"/>
      <c r="G113" s="645"/>
      <c r="H113" s="645"/>
      <c r="I113" s="645"/>
      <c r="J113" s="645"/>
      <c r="K113" s="645"/>
      <c r="L113" s="645"/>
      <c r="M113" s="645"/>
    </row>
    <row r="114" spans="6:13" s="155" customFormat="1" ht="19.899999999999999" customHeight="1" x14ac:dyDescent="0.35">
      <c r="F114" s="645"/>
      <c r="G114" s="645"/>
      <c r="H114" s="645"/>
      <c r="I114" s="645"/>
      <c r="J114" s="645"/>
      <c r="K114" s="645"/>
      <c r="L114" s="645"/>
      <c r="M114" s="645"/>
    </row>
    <row r="115" spans="6:13" s="155" customFormat="1" ht="19.899999999999999" customHeight="1" x14ac:dyDescent="0.35">
      <c r="F115" s="645"/>
      <c r="G115" s="645"/>
      <c r="H115" s="645"/>
      <c r="I115" s="645"/>
      <c r="J115" s="645"/>
      <c r="K115" s="645"/>
      <c r="L115" s="645"/>
      <c r="M115" s="645"/>
    </row>
    <row r="116" spans="6:13" s="155" customFormat="1" ht="19.899999999999999" customHeight="1" x14ac:dyDescent="0.35">
      <c r="F116" s="645"/>
      <c r="G116" s="645"/>
      <c r="H116" s="645"/>
      <c r="I116" s="645"/>
      <c r="J116" s="645"/>
      <c r="K116" s="645"/>
      <c r="L116" s="645"/>
      <c r="M116" s="645"/>
    </row>
    <row r="117" spans="6:13" s="155" customFormat="1" ht="19.899999999999999" customHeight="1" x14ac:dyDescent="0.35">
      <c r="F117" s="645"/>
      <c r="G117" s="645"/>
      <c r="H117" s="645"/>
      <c r="I117" s="645"/>
      <c r="J117" s="645"/>
      <c r="K117" s="645"/>
      <c r="L117" s="645"/>
      <c r="M117" s="645"/>
    </row>
    <row r="118" spans="6:13" s="155" customFormat="1" ht="19.899999999999999" customHeight="1" x14ac:dyDescent="0.35">
      <c r="F118" s="645"/>
      <c r="G118" s="645"/>
      <c r="H118" s="645"/>
      <c r="I118" s="645"/>
      <c r="J118" s="645"/>
      <c r="K118" s="645"/>
      <c r="L118" s="645"/>
      <c r="M118" s="645"/>
    </row>
    <row r="119" spans="6:13" s="155" customFormat="1" ht="19.899999999999999" customHeight="1" x14ac:dyDescent="0.35">
      <c r="F119" s="645"/>
      <c r="G119" s="645"/>
      <c r="H119" s="645"/>
      <c r="I119" s="645"/>
      <c r="J119" s="645"/>
      <c r="K119" s="645"/>
      <c r="L119" s="645"/>
      <c r="M119" s="645"/>
    </row>
    <row r="120" spans="6:13" s="155" customFormat="1" ht="19.899999999999999" customHeight="1" x14ac:dyDescent="0.35">
      <c r="F120" s="645"/>
      <c r="G120" s="645"/>
      <c r="H120" s="645"/>
      <c r="I120" s="645"/>
      <c r="J120" s="645"/>
      <c r="K120" s="645"/>
      <c r="L120" s="645"/>
      <c r="M120" s="645"/>
    </row>
    <row r="121" spans="6:13" s="155" customFormat="1" ht="19.899999999999999" customHeight="1" x14ac:dyDescent="0.35">
      <c r="F121" s="645"/>
      <c r="G121" s="645"/>
      <c r="H121" s="645"/>
      <c r="I121" s="645"/>
      <c r="J121" s="645"/>
      <c r="K121" s="645"/>
      <c r="L121" s="645"/>
      <c r="M121" s="645"/>
    </row>
    <row r="122" spans="6:13" s="155" customFormat="1" ht="19.899999999999999" customHeight="1" x14ac:dyDescent="0.35">
      <c r="F122" s="645"/>
      <c r="G122" s="645"/>
      <c r="H122" s="645"/>
      <c r="I122" s="645"/>
      <c r="J122" s="645"/>
      <c r="K122" s="645"/>
      <c r="L122" s="645"/>
      <c r="M122" s="645"/>
    </row>
    <row r="123" spans="6:13" s="155" customFormat="1" ht="19.899999999999999" customHeight="1" x14ac:dyDescent="0.35">
      <c r="F123" s="645"/>
      <c r="G123" s="645"/>
      <c r="H123" s="645"/>
      <c r="I123" s="645"/>
      <c r="J123" s="645"/>
      <c r="K123" s="645"/>
      <c r="L123" s="645"/>
      <c r="M123" s="645"/>
    </row>
    <row r="124" spans="6:13" s="155" customFormat="1" ht="19.899999999999999" customHeight="1" x14ac:dyDescent="0.35">
      <c r="F124" s="645"/>
      <c r="G124" s="645"/>
      <c r="H124" s="645"/>
      <c r="I124" s="645"/>
      <c r="J124" s="645"/>
      <c r="K124" s="645"/>
      <c r="L124" s="645"/>
      <c r="M124" s="645"/>
    </row>
    <row r="125" spans="6:13" s="155" customFormat="1" ht="19.899999999999999" customHeight="1" x14ac:dyDescent="0.35">
      <c r="F125" s="645"/>
      <c r="G125" s="645"/>
      <c r="H125" s="645"/>
      <c r="I125" s="645"/>
      <c r="J125" s="645"/>
      <c r="K125" s="645"/>
      <c r="L125" s="645"/>
      <c r="M125" s="645"/>
    </row>
    <row r="126" spans="6:13" s="155" customFormat="1" ht="19.899999999999999" customHeight="1" x14ac:dyDescent="0.35">
      <c r="F126" s="645"/>
      <c r="G126" s="645"/>
      <c r="H126" s="645"/>
      <c r="I126" s="645"/>
      <c r="J126" s="645"/>
      <c r="K126" s="645"/>
      <c r="L126" s="645"/>
      <c r="M126" s="645"/>
    </row>
    <row r="127" spans="6:13" s="155" customFormat="1" ht="19.899999999999999" customHeight="1" x14ac:dyDescent="0.35">
      <c r="F127" s="645"/>
      <c r="G127" s="645"/>
      <c r="H127" s="645"/>
      <c r="I127" s="645"/>
      <c r="J127" s="645"/>
      <c r="K127" s="645"/>
      <c r="L127" s="645"/>
      <c r="M127" s="645"/>
    </row>
    <row r="128" spans="6:13" s="155" customFormat="1" ht="19.899999999999999" customHeight="1" x14ac:dyDescent="0.35">
      <c r="F128" s="645"/>
      <c r="G128" s="645"/>
      <c r="H128" s="645"/>
      <c r="I128" s="645"/>
      <c r="J128" s="645"/>
      <c r="K128" s="645"/>
      <c r="L128" s="645"/>
      <c r="M128" s="645"/>
    </row>
    <row r="129" spans="6:13" s="155" customFormat="1" ht="19.899999999999999" customHeight="1" x14ac:dyDescent="0.35">
      <c r="F129" s="645"/>
      <c r="G129" s="645"/>
      <c r="H129" s="645"/>
      <c r="I129" s="645"/>
      <c r="J129" s="645"/>
      <c r="K129" s="645"/>
      <c r="L129" s="645"/>
      <c r="M129" s="645"/>
    </row>
    <row r="130" spans="6:13" s="155" customFormat="1" ht="19.899999999999999" customHeight="1" x14ac:dyDescent="0.35">
      <c r="F130" s="645"/>
      <c r="G130" s="645"/>
      <c r="H130" s="645"/>
      <c r="I130" s="645"/>
      <c r="J130" s="645"/>
      <c r="K130" s="645"/>
      <c r="L130" s="645"/>
      <c r="M130" s="645"/>
    </row>
    <row r="131" spans="6:13" s="155" customFormat="1" ht="19.899999999999999" customHeight="1" x14ac:dyDescent="0.35">
      <c r="F131" s="645"/>
      <c r="G131" s="645"/>
      <c r="H131" s="645"/>
      <c r="I131" s="645"/>
      <c r="J131" s="645"/>
      <c r="K131" s="645"/>
      <c r="L131" s="645"/>
      <c r="M131" s="645"/>
    </row>
    <row r="132" spans="6:13" s="155" customFormat="1" ht="19.899999999999999" customHeight="1" x14ac:dyDescent="0.35">
      <c r="F132" s="645"/>
      <c r="G132" s="645"/>
      <c r="H132" s="645"/>
      <c r="I132" s="645"/>
      <c r="J132" s="645"/>
      <c r="K132" s="645"/>
      <c r="L132" s="645"/>
      <c r="M132" s="645"/>
    </row>
    <row r="133" spans="6:13" s="155" customFormat="1" ht="19.899999999999999" customHeight="1" x14ac:dyDescent="0.35">
      <c r="F133" s="645"/>
      <c r="G133" s="645"/>
      <c r="H133" s="645"/>
      <c r="I133" s="645"/>
      <c r="J133" s="645"/>
      <c r="K133" s="645"/>
      <c r="L133" s="645"/>
      <c r="M133" s="645"/>
    </row>
    <row r="134" spans="6:13" s="155" customFormat="1" ht="19.899999999999999" customHeight="1" x14ac:dyDescent="0.35">
      <c r="F134" s="645"/>
      <c r="G134" s="645"/>
      <c r="H134" s="645"/>
      <c r="I134" s="645"/>
      <c r="J134" s="645"/>
      <c r="K134" s="645"/>
      <c r="L134" s="645"/>
      <c r="M134" s="645"/>
    </row>
    <row r="135" spans="6:13" s="155" customFormat="1" ht="19.899999999999999" customHeight="1" x14ac:dyDescent="0.35">
      <c r="F135" s="645"/>
      <c r="G135" s="645"/>
      <c r="H135" s="645"/>
      <c r="I135" s="645"/>
      <c r="J135" s="645"/>
      <c r="K135" s="645"/>
      <c r="L135" s="645"/>
      <c r="M135" s="645"/>
    </row>
    <row r="136" spans="6:13" s="155" customFormat="1" ht="19.899999999999999" customHeight="1" x14ac:dyDescent="0.35">
      <c r="F136" s="645"/>
      <c r="G136" s="645"/>
      <c r="H136" s="645"/>
      <c r="I136" s="645"/>
      <c r="J136" s="645"/>
      <c r="K136" s="645"/>
      <c r="L136" s="645"/>
      <c r="M136" s="645"/>
    </row>
    <row r="137" spans="6:13" s="155" customFormat="1" ht="19.899999999999999" customHeight="1" x14ac:dyDescent="0.35">
      <c r="F137" s="645"/>
      <c r="G137" s="645"/>
      <c r="H137" s="645"/>
      <c r="I137" s="645"/>
      <c r="J137" s="645"/>
      <c r="K137" s="645"/>
      <c r="L137" s="645"/>
      <c r="M137" s="645"/>
    </row>
    <row r="138" spans="6:13" s="155" customFormat="1" ht="19.899999999999999" customHeight="1" x14ac:dyDescent="0.35">
      <c r="F138" s="645"/>
      <c r="G138" s="645"/>
      <c r="H138" s="645"/>
      <c r="I138" s="645"/>
      <c r="J138" s="645"/>
      <c r="K138" s="645"/>
      <c r="L138" s="645"/>
      <c r="M138" s="645"/>
    </row>
    <row r="139" spans="6:13" s="155" customFormat="1" ht="19.899999999999999" customHeight="1" x14ac:dyDescent="0.35">
      <c r="F139" s="645"/>
      <c r="G139" s="645"/>
      <c r="H139" s="645"/>
      <c r="I139" s="645"/>
      <c r="J139" s="645"/>
      <c r="K139" s="645"/>
      <c r="L139" s="645"/>
      <c r="M139" s="645"/>
    </row>
    <row r="140" spans="6:13" s="155" customFormat="1" ht="19.899999999999999" customHeight="1" x14ac:dyDescent="0.35">
      <c r="F140" s="645"/>
      <c r="G140" s="645"/>
      <c r="H140" s="645"/>
      <c r="I140" s="645"/>
      <c r="J140" s="645"/>
      <c r="K140" s="645"/>
      <c r="L140" s="645"/>
      <c r="M140" s="645"/>
    </row>
    <row r="141" spans="6:13" s="155" customFormat="1" ht="19.899999999999999" customHeight="1" x14ac:dyDescent="0.35">
      <c r="F141" s="645"/>
      <c r="G141" s="645"/>
      <c r="H141" s="645"/>
      <c r="I141" s="645"/>
      <c r="J141" s="645"/>
      <c r="K141" s="645"/>
      <c r="L141" s="645"/>
      <c r="M141" s="645"/>
    </row>
    <row r="142" spans="6:13" s="155" customFormat="1" ht="19.899999999999999" customHeight="1" x14ac:dyDescent="0.35">
      <c r="F142" s="645"/>
      <c r="G142" s="645"/>
      <c r="H142" s="645"/>
      <c r="I142" s="645"/>
      <c r="J142" s="645"/>
      <c r="K142" s="645"/>
      <c r="L142" s="645"/>
      <c r="M142" s="645"/>
    </row>
    <row r="143" spans="6:13" s="155" customFormat="1" ht="19.899999999999999" customHeight="1" x14ac:dyDescent="0.35">
      <c r="F143" s="645"/>
      <c r="G143" s="645"/>
      <c r="H143" s="645"/>
      <c r="I143" s="645"/>
      <c r="J143" s="645"/>
      <c r="K143" s="645"/>
      <c r="L143" s="645"/>
      <c r="M143" s="645"/>
    </row>
    <row r="144" spans="6:13" s="155" customFormat="1" ht="19.899999999999999" customHeight="1" x14ac:dyDescent="0.35">
      <c r="F144" s="645"/>
      <c r="G144" s="645"/>
      <c r="H144" s="645"/>
      <c r="I144" s="645"/>
      <c r="J144" s="645"/>
      <c r="K144" s="645"/>
      <c r="L144" s="645"/>
      <c r="M144" s="645"/>
    </row>
    <row r="145" spans="6:13" s="155" customFormat="1" ht="19.899999999999999" customHeight="1" x14ac:dyDescent="0.35">
      <c r="F145" s="645"/>
      <c r="G145" s="645"/>
      <c r="H145" s="645"/>
      <c r="I145" s="645"/>
      <c r="J145" s="645"/>
      <c r="K145" s="645"/>
      <c r="L145" s="645"/>
      <c r="M145" s="645"/>
    </row>
    <row r="146" spans="6:13" s="155" customFormat="1" ht="19.899999999999999" customHeight="1" x14ac:dyDescent="0.35">
      <c r="F146" s="645"/>
      <c r="G146" s="645"/>
      <c r="H146" s="645"/>
      <c r="I146" s="645"/>
      <c r="J146" s="645"/>
      <c r="K146" s="645"/>
      <c r="L146" s="645"/>
      <c r="M146" s="645"/>
    </row>
    <row r="147" spans="6:13" s="155" customFormat="1" ht="19.899999999999999" customHeight="1" x14ac:dyDescent="0.35">
      <c r="F147" s="645"/>
      <c r="G147" s="645"/>
      <c r="H147" s="645"/>
      <c r="I147" s="645"/>
      <c r="J147" s="645"/>
      <c r="K147" s="645"/>
      <c r="L147" s="645"/>
      <c r="M147" s="645"/>
    </row>
    <row r="148" spans="6:13" s="155" customFormat="1" ht="19.899999999999999" customHeight="1" x14ac:dyDescent="0.35">
      <c r="F148" s="645"/>
      <c r="G148" s="645"/>
      <c r="H148" s="645"/>
      <c r="I148" s="645"/>
      <c r="J148" s="645"/>
      <c r="K148" s="645"/>
      <c r="L148" s="645"/>
      <c r="M148" s="645"/>
    </row>
    <row r="149" spans="6:13" s="155" customFormat="1" ht="19.899999999999999" customHeight="1" x14ac:dyDescent="0.35">
      <c r="F149" s="645"/>
      <c r="G149" s="645"/>
      <c r="H149" s="645"/>
      <c r="I149" s="645"/>
      <c r="J149" s="645"/>
      <c r="K149" s="645"/>
      <c r="L149" s="645"/>
      <c r="M149" s="645"/>
    </row>
    <row r="150" spans="6:13" s="155" customFormat="1" ht="19.899999999999999" customHeight="1" x14ac:dyDescent="0.35">
      <c r="F150" s="645"/>
      <c r="G150" s="645"/>
      <c r="H150" s="645"/>
      <c r="I150" s="645"/>
      <c r="J150" s="645"/>
      <c r="K150" s="645"/>
      <c r="L150" s="645"/>
      <c r="M150" s="645"/>
    </row>
    <row r="151" spans="6:13" s="155" customFormat="1" ht="19.899999999999999" customHeight="1" x14ac:dyDescent="0.35">
      <c r="F151" s="645"/>
      <c r="G151" s="645"/>
      <c r="H151" s="645"/>
      <c r="I151" s="645"/>
      <c r="J151" s="645"/>
      <c r="K151" s="645"/>
      <c r="L151" s="645"/>
      <c r="M151" s="645"/>
    </row>
    <row r="152" spans="6:13" s="155" customFormat="1" ht="19.899999999999999" customHeight="1" x14ac:dyDescent="0.35">
      <c r="F152" s="645"/>
      <c r="G152" s="645"/>
      <c r="H152" s="645"/>
      <c r="I152" s="645"/>
      <c r="J152" s="645"/>
      <c r="K152" s="645"/>
      <c r="L152" s="645"/>
      <c r="M152" s="645"/>
    </row>
    <row r="153" spans="6:13" s="155" customFormat="1" ht="19.899999999999999" customHeight="1" x14ac:dyDescent="0.35">
      <c r="F153" s="645"/>
      <c r="G153" s="645"/>
      <c r="H153" s="645"/>
      <c r="I153" s="645"/>
      <c r="J153" s="645"/>
      <c r="K153" s="645"/>
      <c r="L153" s="645"/>
      <c r="M153" s="645"/>
    </row>
    <row r="154" spans="6:13" s="155" customFormat="1" ht="19.899999999999999" customHeight="1" x14ac:dyDescent="0.35">
      <c r="F154" s="645"/>
      <c r="G154" s="645"/>
      <c r="H154" s="645"/>
      <c r="I154" s="645"/>
      <c r="J154" s="645"/>
      <c r="K154" s="645"/>
      <c r="L154" s="645"/>
      <c r="M154" s="645"/>
    </row>
    <row r="155" spans="6:13" s="155" customFormat="1" ht="19.899999999999999" customHeight="1" x14ac:dyDescent="0.35">
      <c r="F155" s="645"/>
      <c r="G155" s="645"/>
      <c r="H155" s="645"/>
      <c r="I155" s="645"/>
      <c r="J155" s="645"/>
      <c r="K155" s="645"/>
      <c r="L155" s="645"/>
      <c r="M155" s="645"/>
    </row>
    <row r="156" spans="6:13" s="155" customFormat="1" ht="19.899999999999999" customHeight="1" x14ac:dyDescent="0.35">
      <c r="F156" s="645"/>
      <c r="G156" s="645"/>
      <c r="H156" s="645"/>
      <c r="I156" s="645"/>
      <c r="J156" s="645"/>
      <c r="K156" s="645"/>
      <c r="L156" s="645"/>
      <c r="M156" s="645"/>
    </row>
    <row r="157" spans="6:13" s="155" customFormat="1" ht="19.899999999999999" customHeight="1" x14ac:dyDescent="0.35">
      <c r="F157" s="645"/>
      <c r="G157" s="645"/>
      <c r="H157" s="645"/>
      <c r="I157" s="645"/>
      <c r="J157" s="645"/>
      <c r="K157" s="645"/>
      <c r="L157" s="645"/>
      <c r="M157" s="645"/>
    </row>
    <row r="158" spans="6:13" s="155" customFormat="1" ht="19.899999999999999" customHeight="1" x14ac:dyDescent="0.35">
      <c r="F158" s="645"/>
      <c r="G158" s="645"/>
      <c r="H158" s="645"/>
      <c r="I158" s="645"/>
      <c r="J158" s="645"/>
      <c r="K158" s="645"/>
      <c r="L158" s="645"/>
      <c r="M158" s="645"/>
    </row>
    <row r="159" spans="6:13" s="155" customFormat="1" ht="19.899999999999999" customHeight="1" x14ac:dyDescent="0.35">
      <c r="F159" s="645"/>
      <c r="G159" s="645"/>
      <c r="H159" s="645"/>
      <c r="I159" s="645"/>
      <c r="J159" s="645"/>
      <c r="K159" s="645"/>
      <c r="L159" s="645"/>
      <c r="M159" s="645"/>
    </row>
    <row r="160" spans="6:13" s="155" customFormat="1" ht="19.899999999999999" customHeight="1" x14ac:dyDescent="0.35">
      <c r="F160" s="645"/>
      <c r="G160" s="645"/>
      <c r="H160" s="645"/>
      <c r="I160" s="645"/>
      <c r="J160" s="645"/>
      <c r="K160" s="645"/>
      <c r="L160" s="645"/>
      <c r="M160" s="645"/>
    </row>
    <row r="161" spans="6:13" s="155" customFormat="1" ht="19.899999999999999" customHeight="1" x14ac:dyDescent="0.35">
      <c r="F161" s="645"/>
      <c r="G161" s="645"/>
      <c r="H161" s="645"/>
      <c r="I161" s="645"/>
      <c r="J161" s="645"/>
      <c r="K161" s="645"/>
      <c r="L161" s="645"/>
      <c r="M161" s="645"/>
    </row>
    <row r="162" spans="6:13" s="155" customFormat="1" ht="19.899999999999999" customHeight="1" x14ac:dyDescent="0.35">
      <c r="F162" s="645"/>
      <c r="G162" s="645"/>
      <c r="H162" s="645"/>
      <c r="I162" s="645"/>
      <c r="J162" s="645"/>
      <c r="K162" s="645"/>
      <c r="L162" s="645"/>
      <c r="M162" s="645"/>
    </row>
    <row r="163" spans="6:13" s="155" customFormat="1" ht="19.899999999999999" customHeight="1" x14ac:dyDescent="0.35">
      <c r="F163" s="645"/>
      <c r="G163" s="645"/>
      <c r="H163" s="645"/>
      <c r="I163" s="645"/>
      <c r="J163" s="645"/>
      <c r="K163" s="645"/>
      <c r="L163" s="645"/>
      <c r="M163" s="645"/>
    </row>
    <row r="164" spans="6:13" s="155" customFormat="1" ht="19.899999999999999" customHeight="1" x14ac:dyDescent="0.35">
      <c r="F164" s="645"/>
      <c r="G164" s="645"/>
      <c r="H164" s="645"/>
      <c r="I164" s="645"/>
      <c r="J164" s="645"/>
      <c r="K164" s="645"/>
      <c r="L164" s="645"/>
      <c r="M164" s="645"/>
    </row>
    <row r="165" spans="6:13" s="155" customFormat="1" ht="19.899999999999999" customHeight="1" x14ac:dyDescent="0.35">
      <c r="F165" s="645"/>
      <c r="G165" s="645"/>
      <c r="H165" s="645"/>
      <c r="I165" s="645"/>
      <c r="J165" s="645"/>
      <c r="K165" s="645"/>
      <c r="L165" s="645"/>
      <c r="M165" s="645"/>
    </row>
    <row r="166" spans="6:13" s="155" customFormat="1" ht="19.899999999999999" customHeight="1" x14ac:dyDescent="0.35">
      <c r="F166" s="645"/>
      <c r="G166" s="645"/>
      <c r="H166" s="645"/>
      <c r="I166" s="645"/>
      <c r="J166" s="645"/>
      <c r="K166" s="645"/>
      <c r="L166" s="645"/>
      <c r="M166" s="645"/>
    </row>
    <row r="167" spans="6:13" s="155" customFormat="1" ht="19.899999999999999" customHeight="1" x14ac:dyDescent="0.35">
      <c r="F167" s="645"/>
      <c r="G167" s="645"/>
      <c r="H167" s="645"/>
      <c r="I167" s="645"/>
      <c r="J167" s="645"/>
      <c r="K167" s="645"/>
      <c r="L167" s="645"/>
      <c r="M167" s="645"/>
    </row>
    <row r="168" spans="6:13" s="155" customFormat="1" ht="19.899999999999999" customHeight="1" x14ac:dyDescent="0.35">
      <c r="F168" s="645"/>
      <c r="G168" s="645"/>
      <c r="H168" s="645"/>
      <c r="I168" s="645"/>
      <c r="J168" s="645"/>
      <c r="K168" s="645"/>
      <c r="L168" s="645"/>
      <c r="M168" s="645"/>
    </row>
    <row r="169" spans="6:13" s="155" customFormat="1" ht="19.899999999999999" customHeight="1" x14ac:dyDescent="0.35">
      <c r="F169" s="645"/>
      <c r="G169" s="645"/>
      <c r="H169" s="645"/>
      <c r="I169" s="645"/>
      <c r="J169" s="645"/>
      <c r="K169" s="645"/>
      <c r="L169" s="645"/>
      <c r="M169" s="645"/>
    </row>
    <row r="170" spans="6:13" s="155" customFormat="1" ht="19.899999999999999" customHeight="1" x14ac:dyDescent="0.35">
      <c r="F170" s="645"/>
      <c r="G170" s="645"/>
      <c r="H170" s="645"/>
      <c r="I170" s="645"/>
      <c r="J170" s="645"/>
      <c r="K170" s="645"/>
      <c r="L170" s="645"/>
      <c r="M170" s="645"/>
    </row>
    <row r="171" spans="6:13" s="155" customFormat="1" ht="19.899999999999999" customHeight="1" x14ac:dyDescent="0.35">
      <c r="F171" s="645"/>
      <c r="G171" s="645"/>
      <c r="H171" s="645"/>
      <c r="I171" s="645"/>
      <c r="J171" s="645"/>
      <c r="K171" s="645"/>
      <c r="L171" s="645"/>
      <c r="M171" s="645"/>
    </row>
    <row r="172" spans="6:13" s="155" customFormat="1" ht="19.899999999999999" customHeight="1" x14ac:dyDescent="0.35">
      <c r="F172" s="645"/>
      <c r="G172" s="645"/>
      <c r="H172" s="645"/>
      <c r="I172" s="645"/>
      <c r="J172" s="645"/>
      <c r="K172" s="645"/>
      <c r="L172" s="645"/>
      <c r="M172" s="645"/>
    </row>
    <row r="173" spans="6:13" s="155" customFormat="1" ht="19.899999999999999" customHeight="1" x14ac:dyDescent="0.35">
      <c r="F173" s="645"/>
      <c r="G173" s="645"/>
      <c r="H173" s="645"/>
      <c r="I173" s="645"/>
      <c r="J173" s="645"/>
      <c r="K173" s="645"/>
      <c r="L173" s="645"/>
      <c r="M173" s="645"/>
    </row>
    <row r="174" spans="6:13" s="155" customFormat="1" ht="19.899999999999999" customHeight="1" x14ac:dyDescent="0.35">
      <c r="F174" s="645"/>
      <c r="G174" s="645"/>
      <c r="H174" s="645"/>
      <c r="I174" s="645"/>
      <c r="J174" s="645"/>
      <c r="K174" s="645"/>
      <c r="L174" s="645"/>
      <c r="M174" s="645"/>
    </row>
    <row r="175" spans="6:13" s="155" customFormat="1" ht="19.899999999999999" customHeight="1" x14ac:dyDescent="0.35">
      <c r="F175" s="645"/>
      <c r="G175" s="645"/>
      <c r="H175" s="645"/>
      <c r="I175" s="645"/>
      <c r="J175" s="645"/>
      <c r="K175" s="645"/>
      <c r="L175" s="645"/>
      <c r="M175" s="645"/>
    </row>
    <row r="176" spans="6:13" s="155" customFormat="1" ht="19.899999999999999" customHeight="1" x14ac:dyDescent="0.35">
      <c r="F176" s="645"/>
      <c r="G176" s="645"/>
      <c r="H176" s="645"/>
      <c r="I176" s="645"/>
      <c r="J176" s="645"/>
      <c r="K176" s="645"/>
      <c r="L176" s="645"/>
      <c r="M176" s="645"/>
    </row>
    <row r="177" spans="1:13" s="155" customFormat="1" ht="19.899999999999999" customHeight="1" x14ac:dyDescent="0.35">
      <c r="F177" s="645"/>
      <c r="G177" s="645"/>
      <c r="H177" s="645"/>
      <c r="I177" s="645"/>
      <c r="J177" s="645"/>
      <c r="K177" s="645"/>
      <c r="L177" s="645"/>
      <c r="M177" s="645"/>
    </row>
    <row r="178" spans="1:13" s="155" customFormat="1" ht="19.899999999999999" customHeight="1" x14ac:dyDescent="0.35">
      <c r="F178" s="645"/>
      <c r="G178" s="645"/>
      <c r="H178" s="645"/>
      <c r="I178" s="645"/>
      <c r="J178" s="645"/>
      <c r="K178" s="645"/>
      <c r="L178" s="645"/>
      <c r="M178" s="645"/>
    </row>
    <row r="179" spans="1:13" s="155" customFormat="1" ht="19.899999999999999" customHeight="1" x14ac:dyDescent="0.35">
      <c r="F179" s="645"/>
      <c r="G179" s="645"/>
      <c r="H179" s="645"/>
      <c r="I179" s="645"/>
      <c r="J179" s="645"/>
      <c r="K179" s="645"/>
      <c r="L179" s="645"/>
      <c r="M179" s="645"/>
    </row>
    <row r="180" spans="1:13" s="155" customFormat="1" ht="19.899999999999999" customHeight="1" x14ac:dyDescent="0.35">
      <c r="F180" s="645"/>
      <c r="G180" s="645"/>
      <c r="H180" s="645"/>
      <c r="I180" s="645"/>
      <c r="J180" s="645"/>
      <c r="K180" s="645"/>
      <c r="L180" s="645"/>
      <c r="M180" s="645"/>
    </row>
    <row r="181" spans="1:13" s="155" customFormat="1" ht="19.899999999999999" customHeight="1" x14ac:dyDescent="0.35">
      <c r="F181" s="645"/>
      <c r="G181" s="645"/>
      <c r="H181" s="645"/>
      <c r="I181" s="645"/>
      <c r="J181" s="645"/>
      <c r="K181" s="645"/>
      <c r="L181" s="645"/>
      <c r="M181" s="645"/>
    </row>
    <row r="182" spans="1:13" s="155" customFormat="1" ht="19.899999999999999" customHeight="1" x14ac:dyDescent="0.35">
      <c r="F182" s="645"/>
      <c r="G182" s="645"/>
      <c r="H182" s="645"/>
      <c r="I182" s="645"/>
      <c r="J182" s="645"/>
      <c r="K182" s="645"/>
      <c r="L182" s="645"/>
      <c r="M182" s="645"/>
    </row>
    <row r="183" spans="1:13" s="155" customFormat="1" ht="19.899999999999999" customHeight="1" x14ac:dyDescent="0.35">
      <c r="F183" s="645"/>
      <c r="G183" s="645"/>
      <c r="H183" s="645"/>
      <c r="I183" s="645"/>
      <c r="J183" s="645"/>
      <c r="K183" s="645"/>
      <c r="L183" s="645"/>
      <c r="M183" s="645"/>
    </row>
    <row r="184" spans="1:13" s="155" customFormat="1" ht="19.899999999999999" customHeight="1" x14ac:dyDescent="0.35">
      <c r="F184" s="645"/>
      <c r="G184" s="645"/>
      <c r="H184" s="645"/>
      <c r="I184" s="645"/>
      <c r="J184" s="645"/>
      <c r="K184" s="645"/>
      <c r="L184" s="645"/>
      <c r="M184" s="645"/>
    </row>
    <row r="185" spans="1:13" s="155" customFormat="1" ht="19.899999999999999" customHeight="1" x14ac:dyDescent="0.35">
      <c r="F185" s="645"/>
      <c r="G185" s="645"/>
      <c r="H185" s="645"/>
      <c r="I185" s="645"/>
      <c r="J185" s="645"/>
      <c r="K185" s="645"/>
      <c r="L185" s="645"/>
      <c r="M185" s="645"/>
    </row>
    <row r="186" spans="1:13" ht="19.899999999999999" customHeight="1" x14ac:dyDescent="0.35">
      <c r="A186" s="155"/>
      <c r="B186" s="155"/>
    </row>
  </sheetData>
  <mergeCells count="13">
    <mergeCell ref="E1:L6"/>
    <mergeCell ref="B27:D27"/>
    <mergeCell ref="B14:D14"/>
    <mergeCell ref="B1:D1"/>
    <mergeCell ref="B5:D5"/>
    <mergeCell ref="B4:D4"/>
    <mergeCell ref="B3:D3"/>
    <mergeCell ref="B2:D2"/>
    <mergeCell ref="B6:D6"/>
    <mergeCell ref="B11:D11"/>
    <mergeCell ref="B12:D12"/>
    <mergeCell ref="B9:D9"/>
    <mergeCell ref="B8:D8"/>
  </mergeCells>
  <pageMargins left="0.7" right="0.7" top="0.78740157499999996" bottom="0.78740157499999996" header="0.3" footer="0.3"/>
  <pageSetup paperSize="9" scale="77" orientation="landscape" r:id="rId1"/>
  <headerFooter>
    <oddHeader xml:space="preserve">&amp;LBetriebsdaten&amp;C&amp;D
&amp;R&amp;G
</oddHeader>
  </headerFooter>
  <rowBreaks count="1" manualBreakCount="1">
    <brk id="31" max="3" man="1"/>
  </rowBreaks>
  <colBreaks count="1" manualBreakCount="1">
    <brk id="4" max="1048575" man="1"/>
  </colBreaks>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dimension ref="A1:T94"/>
  <sheetViews>
    <sheetView zoomScale="85" zoomScaleNormal="85" workbookViewId="0">
      <pane ySplit="1" topLeftCell="A73" activePane="bottomLeft" state="frozen"/>
      <selection pane="bottomLeft" activeCell="B75" sqref="B75"/>
    </sheetView>
  </sheetViews>
  <sheetFormatPr baseColWidth="10" defaultColWidth="11.54296875" defaultRowHeight="14" x14ac:dyDescent="0.35"/>
  <cols>
    <col min="1" max="1" width="11.54296875" style="540"/>
    <col min="2" max="2" width="47.54296875" style="540" customWidth="1"/>
    <col min="3" max="3" width="14.453125" style="540" customWidth="1"/>
    <col min="4" max="4" width="11.54296875" style="540"/>
    <col min="5" max="6" width="0" style="540" hidden="1" customWidth="1"/>
    <col min="7" max="13" width="11.54296875" style="540"/>
    <col min="14" max="14" width="11.54296875" style="1144"/>
    <col min="15" max="16" width="11.54296875" style="540"/>
    <col min="17" max="17" width="13.26953125" style="540" customWidth="1"/>
    <col min="18" max="18" width="17.54296875" style="540" customWidth="1"/>
    <col min="19" max="19" width="14.7265625" style="540" customWidth="1"/>
    <col min="20" max="20" width="22.7265625" style="540" customWidth="1"/>
    <col min="21" max="16384" width="11.54296875" style="540"/>
  </cols>
  <sheetData>
    <row r="1" spans="1:20" ht="28.15" customHeight="1" thickBot="1" x14ac:dyDescent="0.4">
      <c r="A1" s="541"/>
      <c r="B1" s="548" t="s">
        <v>243</v>
      </c>
      <c r="C1" s="548"/>
      <c r="D1" s="496" t="s">
        <v>12</v>
      </c>
      <c r="E1" s="506" t="s">
        <v>240</v>
      </c>
      <c r="F1" s="549" t="s">
        <v>244</v>
      </c>
      <c r="G1" s="512" t="s">
        <v>32</v>
      </c>
      <c r="H1" s="512" t="s">
        <v>866</v>
      </c>
      <c r="I1" s="512" t="s">
        <v>865</v>
      </c>
      <c r="J1" s="512" t="s">
        <v>867</v>
      </c>
      <c r="K1" s="512" t="s">
        <v>868</v>
      </c>
      <c r="L1" s="512" t="s">
        <v>16</v>
      </c>
      <c r="M1" s="512" t="s">
        <v>611</v>
      </c>
      <c r="N1" s="1135" t="s">
        <v>18</v>
      </c>
      <c r="O1" s="512" t="s">
        <v>19</v>
      </c>
      <c r="P1" s="512" t="s">
        <v>20</v>
      </c>
      <c r="Q1" s="512" t="s">
        <v>313</v>
      </c>
      <c r="R1" s="512" t="s">
        <v>874</v>
      </c>
      <c r="S1" s="520" t="s">
        <v>875</v>
      </c>
      <c r="T1" s="496" t="s">
        <v>225</v>
      </c>
    </row>
    <row r="2" spans="1:20" ht="27.65" customHeight="1" thickBot="1" x14ac:dyDescent="0.4">
      <c r="A2" s="541"/>
      <c r="B2" s="548" t="s">
        <v>187</v>
      </c>
      <c r="C2" s="548" t="s">
        <v>37</v>
      </c>
      <c r="D2" s="506"/>
      <c r="E2" s="551" t="s">
        <v>21</v>
      </c>
      <c r="F2" s="506" t="s">
        <v>21</v>
      </c>
      <c r="G2" s="1590" t="s">
        <v>869</v>
      </c>
      <c r="H2" s="1590"/>
      <c r="I2" s="1590"/>
      <c r="J2" s="1590"/>
      <c r="K2" s="1590"/>
      <c r="L2" s="1590"/>
      <c r="M2" s="1590"/>
      <c r="N2" s="1590"/>
      <c r="O2" s="1590"/>
      <c r="P2" s="1590"/>
      <c r="Q2" s="523" t="s">
        <v>877</v>
      </c>
      <c r="R2" s="523" t="s">
        <v>877</v>
      </c>
      <c r="S2" s="506" t="s">
        <v>884</v>
      </c>
      <c r="T2" s="506" t="s">
        <v>669</v>
      </c>
    </row>
    <row r="3" spans="1:20" ht="15.65" customHeight="1" thickBot="1" x14ac:dyDescent="0.4">
      <c r="A3" s="547"/>
      <c r="B3" s="539" t="s">
        <v>669</v>
      </c>
      <c r="C3" s="287">
        <v>0</v>
      </c>
      <c r="D3" s="91"/>
      <c r="E3" s="542">
        <v>0</v>
      </c>
      <c r="F3" s="542">
        <v>0</v>
      </c>
      <c r="G3" s="513">
        <v>0</v>
      </c>
      <c r="H3" s="513">
        <v>0</v>
      </c>
      <c r="I3" s="513">
        <v>0</v>
      </c>
      <c r="J3" s="513">
        <v>0</v>
      </c>
      <c r="K3" s="513">
        <v>0</v>
      </c>
      <c r="L3" s="513">
        <v>0</v>
      </c>
      <c r="M3" s="513">
        <v>0</v>
      </c>
      <c r="N3" s="1136">
        <v>0</v>
      </c>
      <c r="O3" s="513">
        <v>0</v>
      </c>
      <c r="P3" s="513">
        <v>0</v>
      </c>
      <c r="Q3" s="513">
        <v>0</v>
      </c>
      <c r="R3" s="513">
        <v>0</v>
      </c>
      <c r="S3" s="91">
        <v>0</v>
      </c>
      <c r="T3" s="91" t="s">
        <v>616</v>
      </c>
    </row>
    <row r="4" spans="1:20" ht="16" thickBot="1" x14ac:dyDescent="0.4">
      <c r="A4" s="1591" t="s">
        <v>250</v>
      </c>
      <c r="B4" s="693" t="s">
        <v>245</v>
      </c>
      <c r="C4" s="287">
        <v>1</v>
      </c>
      <c r="D4" s="287" t="s">
        <v>251</v>
      </c>
      <c r="E4" s="503">
        <v>86</v>
      </c>
      <c r="F4" s="503">
        <v>0</v>
      </c>
      <c r="G4" s="89"/>
      <c r="H4" s="280">
        <v>5</v>
      </c>
      <c r="I4" s="280">
        <v>0</v>
      </c>
      <c r="J4" s="280">
        <v>3</v>
      </c>
      <c r="K4" s="280">
        <v>17</v>
      </c>
      <c r="L4" s="524"/>
      <c r="M4" s="524">
        <v>2</v>
      </c>
      <c r="N4" s="1137"/>
      <c r="O4" s="553"/>
      <c r="P4" s="553"/>
      <c r="Q4" s="287">
        <v>0</v>
      </c>
      <c r="R4" s="287">
        <v>0</v>
      </c>
      <c r="S4" s="287">
        <v>0.57999999999999996</v>
      </c>
      <c r="T4" s="287" t="s">
        <v>615</v>
      </c>
    </row>
    <row r="5" spans="1:20" ht="15" customHeight="1" thickBot="1" x14ac:dyDescent="0.4">
      <c r="A5" s="1582"/>
      <c r="B5" s="693" t="s">
        <v>246</v>
      </c>
      <c r="C5" s="287">
        <v>2</v>
      </c>
      <c r="D5" s="287" t="s">
        <v>251</v>
      </c>
      <c r="E5" s="503">
        <v>86</v>
      </c>
      <c r="F5" s="503">
        <v>0</v>
      </c>
      <c r="G5" s="89"/>
      <c r="H5" s="280">
        <v>7</v>
      </c>
      <c r="I5" s="280">
        <v>0</v>
      </c>
      <c r="J5" s="280">
        <v>4</v>
      </c>
      <c r="K5" s="280">
        <v>23.5</v>
      </c>
      <c r="L5" s="168"/>
      <c r="M5" s="524">
        <v>4.0999999999999996</v>
      </c>
      <c r="N5" s="1137"/>
      <c r="O5" s="553"/>
      <c r="P5" s="553"/>
      <c r="Q5" s="287">
        <v>0</v>
      </c>
      <c r="R5" s="287">
        <v>0</v>
      </c>
      <c r="S5" s="287">
        <v>0.57999999999999996</v>
      </c>
      <c r="T5" s="287" t="s">
        <v>109</v>
      </c>
    </row>
    <row r="6" spans="1:20" ht="16" thickBot="1" x14ac:dyDescent="0.4">
      <c r="A6" s="1582"/>
      <c r="B6" s="693" t="s">
        <v>247</v>
      </c>
      <c r="C6" s="287">
        <v>3</v>
      </c>
      <c r="D6" s="287" t="s">
        <v>251</v>
      </c>
      <c r="E6" s="503">
        <v>86</v>
      </c>
      <c r="F6" s="503">
        <v>0</v>
      </c>
      <c r="G6" s="89"/>
      <c r="H6" s="280">
        <v>9</v>
      </c>
      <c r="I6" s="280">
        <v>0</v>
      </c>
      <c r="J6" s="280">
        <v>2</v>
      </c>
      <c r="K6" s="280">
        <v>20</v>
      </c>
      <c r="L6" s="169"/>
      <c r="M6" s="524">
        <v>4</v>
      </c>
      <c r="N6" s="1137"/>
      <c r="O6" s="553"/>
      <c r="P6" s="553"/>
      <c r="Q6" s="287">
        <v>0</v>
      </c>
      <c r="R6" s="287">
        <v>0</v>
      </c>
      <c r="S6" s="287">
        <v>0.57999999999999996</v>
      </c>
      <c r="T6" s="287" t="s">
        <v>222</v>
      </c>
    </row>
    <row r="7" spans="1:20" ht="16" thickBot="1" x14ac:dyDescent="0.4">
      <c r="A7" s="1582"/>
      <c r="B7" s="693" t="s">
        <v>248</v>
      </c>
      <c r="C7" s="287">
        <v>4</v>
      </c>
      <c r="D7" s="287" t="s">
        <v>251</v>
      </c>
      <c r="E7" s="503">
        <v>86</v>
      </c>
      <c r="F7" s="503">
        <v>0</v>
      </c>
      <c r="G7" s="89"/>
      <c r="H7" s="280">
        <v>4</v>
      </c>
      <c r="I7" s="280">
        <v>0</v>
      </c>
      <c r="J7" s="280">
        <v>3</v>
      </c>
      <c r="K7" s="280">
        <v>8</v>
      </c>
      <c r="L7" s="170"/>
      <c r="M7" s="524">
        <v>3.6</v>
      </c>
      <c r="N7" s="1137"/>
      <c r="O7" s="553"/>
      <c r="P7" s="553"/>
      <c r="Q7" s="287">
        <v>0</v>
      </c>
      <c r="R7" s="287">
        <v>0</v>
      </c>
      <c r="S7" s="287">
        <v>0.57999999999999996</v>
      </c>
      <c r="T7" s="111"/>
    </row>
    <row r="8" spans="1:20" ht="16" thickBot="1" x14ac:dyDescent="0.4">
      <c r="A8" s="1582"/>
      <c r="B8" s="106" t="s">
        <v>249</v>
      </c>
      <c r="C8" s="287">
        <v>5</v>
      </c>
      <c r="D8" s="287" t="s">
        <v>251</v>
      </c>
      <c r="E8" s="279">
        <v>86</v>
      </c>
      <c r="F8" s="279">
        <v>0</v>
      </c>
      <c r="G8" s="487"/>
      <c r="H8" s="281">
        <v>14.4</v>
      </c>
      <c r="I8" s="280">
        <v>0</v>
      </c>
      <c r="J8" s="281">
        <v>2</v>
      </c>
      <c r="K8" s="281">
        <v>20</v>
      </c>
      <c r="L8" s="169"/>
      <c r="M8" s="169">
        <v>2.7</v>
      </c>
      <c r="N8" s="1137"/>
      <c r="O8" s="553"/>
      <c r="P8" s="553"/>
      <c r="Q8" s="91">
        <v>0</v>
      </c>
      <c r="R8" s="91">
        <v>0</v>
      </c>
      <c r="S8" s="91">
        <v>0.57999999999999996</v>
      </c>
      <c r="T8" s="488"/>
    </row>
    <row r="9" spans="1:20" ht="16" thickBot="1" x14ac:dyDescent="0.4">
      <c r="A9" s="1582" t="s">
        <v>260</v>
      </c>
      <c r="B9" s="106" t="s">
        <v>252</v>
      </c>
      <c r="C9" s="287">
        <v>6</v>
      </c>
      <c r="D9" s="287" t="s">
        <v>251</v>
      </c>
      <c r="E9" s="279">
        <v>25</v>
      </c>
      <c r="F9" s="279">
        <v>25</v>
      </c>
      <c r="G9" s="487"/>
      <c r="H9" s="281">
        <v>7.3</v>
      </c>
      <c r="I9" s="281">
        <v>0.6</v>
      </c>
      <c r="J9" s="281">
        <v>4.5</v>
      </c>
      <c r="K9" s="281">
        <v>12.8</v>
      </c>
      <c r="L9" s="524"/>
      <c r="M9" s="169">
        <v>1.5</v>
      </c>
      <c r="N9" s="1137"/>
      <c r="O9" s="553"/>
      <c r="P9" s="553"/>
      <c r="Q9" s="91">
        <v>91</v>
      </c>
      <c r="R9" s="91">
        <v>14.3</v>
      </c>
      <c r="S9" s="91">
        <v>0.88</v>
      </c>
      <c r="T9" s="488"/>
    </row>
    <row r="10" spans="1:20" ht="16" thickBot="1" x14ac:dyDescent="0.4">
      <c r="A10" s="1582"/>
      <c r="B10" s="106" t="s">
        <v>253</v>
      </c>
      <c r="C10" s="287">
        <v>7</v>
      </c>
      <c r="D10" s="287" t="s">
        <v>251</v>
      </c>
      <c r="E10" s="279">
        <v>25</v>
      </c>
      <c r="F10" s="279">
        <v>25</v>
      </c>
      <c r="G10" s="487"/>
      <c r="H10" s="281">
        <v>6.5</v>
      </c>
      <c r="I10" s="281">
        <v>0.6</v>
      </c>
      <c r="J10" s="281">
        <v>4</v>
      </c>
      <c r="K10" s="281">
        <v>11</v>
      </c>
      <c r="L10" s="524"/>
      <c r="M10" s="169">
        <v>1.5</v>
      </c>
      <c r="N10" s="1137"/>
      <c r="O10" s="553"/>
      <c r="P10" s="553"/>
      <c r="Q10" s="91">
        <v>90</v>
      </c>
      <c r="R10" s="91">
        <v>14.3</v>
      </c>
      <c r="S10" s="91">
        <v>0.88</v>
      </c>
      <c r="T10" s="488"/>
    </row>
    <row r="11" spans="1:20" ht="16" thickBot="1" x14ac:dyDescent="0.4">
      <c r="A11" s="1582"/>
      <c r="B11" s="106" t="s">
        <v>254</v>
      </c>
      <c r="C11" s="287">
        <v>8</v>
      </c>
      <c r="D11" s="287" t="s">
        <v>251</v>
      </c>
      <c r="E11" s="279">
        <v>25</v>
      </c>
      <c r="F11" s="279">
        <v>30</v>
      </c>
      <c r="G11" s="487"/>
      <c r="H11" s="281">
        <v>9.8000000000000007</v>
      </c>
      <c r="I11" s="281">
        <v>0.8</v>
      </c>
      <c r="J11" s="281">
        <v>8.1999999999999993</v>
      </c>
      <c r="K11" s="281">
        <v>6.9</v>
      </c>
      <c r="L11" s="524"/>
      <c r="M11" s="169">
        <v>2.5</v>
      </c>
      <c r="N11" s="1137"/>
      <c r="O11" s="553"/>
      <c r="P11" s="553"/>
      <c r="Q11" s="91">
        <v>93</v>
      </c>
      <c r="R11" s="91">
        <v>14.3</v>
      </c>
      <c r="S11" s="91">
        <v>0.93</v>
      </c>
      <c r="T11" s="488"/>
    </row>
    <row r="12" spans="1:20" ht="16" thickBot="1" x14ac:dyDescent="0.4">
      <c r="A12" s="1582"/>
      <c r="B12" s="106" t="s">
        <v>255</v>
      </c>
      <c r="C12" s="287">
        <v>9</v>
      </c>
      <c r="D12" s="287" t="s">
        <v>251</v>
      </c>
      <c r="E12" s="279">
        <v>25</v>
      </c>
      <c r="F12" s="279">
        <v>30</v>
      </c>
      <c r="G12" s="487"/>
      <c r="H12" s="281">
        <v>8.6</v>
      </c>
      <c r="I12" s="281">
        <v>0.7</v>
      </c>
      <c r="J12" s="281">
        <v>6.8</v>
      </c>
      <c r="K12" s="281">
        <v>6.7</v>
      </c>
      <c r="L12" s="524"/>
      <c r="M12" s="169">
        <v>2.5</v>
      </c>
      <c r="N12" s="1137"/>
      <c r="O12" s="553"/>
      <c r="P12" s="553"/>
      <c r="Q12" s="91">
        <v>93</v>
      </c>
      <c r="R12" s="91">
        <v>14.3</v>
      </c>
      <c r="S12" s="91">
        <v>0.93</v>
      </c>
      <c r="T12" s="488"/>
    </row>
    <row r="13" spans="1:20" ht="16" thickBot="1" x14ac:dyDescent="0.4">
      <c r="A13" s="1582"/>
      <c r="B13" s="106" t="s">
        <v>256</v>
      </c>
      <c r="C13" s="287">
        <v>10</v>
      </c>
      <c r="D13" s="287" t="s">
        <v>251</v>
      </c>
      <c r="E13" s="279">
        <v>25</v>
      </c>
      <c r="F13" s="279">
        <v>25</v>
      </c>
      <c r="G13" s="487"/>
      <c r="H13" s="281">
        <v>5.5</v>
      </c>
      <c r="I13" s="281">
        <v>0.5</v>
      </c>
      <c r="J13" s="281">
        <v>3.2</v>
      </c>
      <c r="K13" s="281">
        <v>13.3</v>
      </c>
      <c r="L13" s="524"/>
      <c r="M13" s="169">
        <v>2</v>
      </c>
      <c r="N13" s="1137"/>
      <c r="O13" s="553"/>
      <c r="P13" s="553"/>
      <c r="Q13" s="91">
        <v>79</v>
      </c>
      <c r="R13" s="91">
        <v>9.1</v>
      </c>
      <c r="S13" s="91">
        <v>0.89</v>
      </c>
      <c r="T13" s="488"/>
    </row>
    <row r="14" spans="1:20" ht="16" thickBot="1" x14ac:dyDescent="0.4">
      <c r="A14" s="1582"/>
      <c r="B14" s="106" t="s">
        <v>257</v>
      </c>
      <c r="C14" s="287">
        <v>11</v>
      </c>
      <c r="D14" s="287" t="s">
        <v>251</v>
      </c>
      <c r="E14" s="279">
        <v>25</v>
      </c>
      <c r="F14" s="279">
        <v>25</v>
      </c>
      <c r="G14" s="487"/>
      <c r="H14" s="281">
        <v>5</v>
      </c>
      <c r="I14" s="281">
        <v>0.5</v>
      </c>
      <c r="J14" s="281">
        <v>3.8</v>
      </c>
      <c r="K14" s="281">
        <v>12.6</v>
      </c>
      <c r="L14" s="524"/>
      <c r="M14" s="169">
        <v>1</v>
      </c>
      <c r="N14" s="1137"/>
      <c r="O14" s="553"/>
      <c r="P14" s="553"/>
      <c r="Q14" s="91">
        <v>68</v>
      </c>
      <c r="R14" s="91">
        <v>9.1</v>
      </c>
      <c r="S14" s="91">
        <v>0.89</v>
      </c>
      <c r="T14" s="488"/>
    </row>
    <row r="15" spans="1:20" ht="16" thickBot="1" x14ac:dyDescent="0.4">
      <c r="A15" s="1582"/>
      <c r="B15" s="106" t="s">
        <v>258</v>
      </c>
      <c r="C15" s="287">
        <v>12</v>
      </c>
      <c r="D15" s="287" t="s">
        <v>251</v>
      </c>
      <c r="E15" s="279">
        <v>25</v>
      </c>
      <c r="F15" s="279">
        <v>25</v>
      </c>
      <c r="G15" s="487"/>
      <c r="H15" s="281">
        <v>5.2</v>
      </c>
      <c r="I15" s="281">
        <v>0.5</v>
      </c>
      <c r="J15" s="281">
        <v>3.6</v>
      </c>
      <c r="K15" s="281">
        <v>12.8</v>
      </c>
      <c r="L15" s="524"/>
      <c r="M15" s="169">
        <v>2</v>
      </c>
      <c r="N15" s="1137"/>
      <c r="O15" s="553"/>
      <c r="P15" s="553"/>
      <c r="Q15" s="91">
        <v>79</v>
      </c>
      <c r="R15" s="91">
        <v>9.1</v>
      </c>
      <c r="S15" s="91">
        <v>0.89</v>
      </c>
      <c r="T15" s="488"/>
    </row>
    <row r="16" spans="1:20" ht="16" thickBot="1" x14ac:dyDescent="0.4">
      <c r="A16" s="1582"/>
      <c r="B16" s="106" t="s">
        <v>259</v>
      </c>
      <c r="C16" s="287">
        <v>13</v>
      </c>
      <c r="D16" s="287" t="s">
        <v>251</v>
      </c>
      <c r="E16" s="279">
        <v>30</v>
      </c>
      <c r="F16" s="279">
        <v>30</v>
      </c>
      <c r="G16" s="487"/>
      <c r="H16" s="281">
        <v>18</v>
      </c>
      <c r="I16" s="281" t="s">
        <v>612</v>
      </c>
      <c r="J16" s="281">
        <v>19</v>
      </c>
      <c r="K16" s="281">
        <v>45</v>
      </c>
      <c r="L16" s="524"/>
      <c r="M16" s="169">
        <v>1.5</v>
      </c>
      <c r="N16" s="1137"/>
      <c r="O16" s="553"/>
      <c r="P16" s="553"/>
      <c r="Q16" s="91">
        <v>68</v>
      </c>
      <c r="R16" s="91">
        <v>9.1</v>
      </c>
      <c r="S16" s="91">
        <v>0.89</v>
      </c>
      <c r="T16" s="488"/>
    </row>
    <row r="17" spans="1:20" ht="16" thickBot="1" x14ac:dyDescent="0.4">
      <c r="A17" s="1586" t="s">
        <v>870</v>
      </c>
      <c r="B17" s="106" t="s">
        <v>261</v>
      </c>
      <c r="C17" s="287">
        <v>14</v>
      </c>
      <c r="D17" s="287" t="s">
        <v>251</v>
      </c>
      <c r="E17" s="279">
        <v>50</v>
      </c>
      <c r="F17" s="279">
        <v>30</v>
      </c>
      <c r="G17" s="487"/>
      <c r="H17" s="281">
        <v>22</v>
      </c>
      <c r="I17" s="281">
        <v>8.9</v>
      </c>
      <c r="J17" s="281">
        <v>18</v>
      </c>
      <c r="K17" s="281">
        <v>16</v>
      </c>
      <c r="L17" s="524"/>
      <c r="M17" s="169">
        <v>6</v>
      </c>
      <c r="N17" s="1137"/>
      <c r="O17" s="553"/>
      <c r="P17" s="553"/>
      <c r="Q17" s="91">
        <v>100</v>
      </c>
      <c r="R17" s="91">
        <v>16.7</v>
      </c>
      <c r="S17" s="91">
        <v>0.79</v>
      </c>
      <c r="T17" s="488"/>
    </row>
    <row r="18" spans="1:20" ht="16" thickBot="1" x14ac:dyDescent="0.4">
      <c r="A18" s="1582"/>
      <c r="B18" s="106" t="s">
        <v>262</v>
      </c>
      <c r="C18" s="287">
        <v>15</v>
      </c>
      <c r="D18" s="287" t="s">
        <v>251</v>
      </c>
      <c r="E18" s="279">
        <v>50</v>
      </c>
      <c r="F18" s="279">
        <v>60</v>
      </c>
      <c r="G18" s="487"/>
      <c r="H18" s="281">
        <v>21.3</v>
      </c>
      <c r="I18" s="281">
        <v>9</v>
      </c>
      <c r="J18" s="281">
        <v>18</v>
      </c>
      <c r="K18" s="281">
        <v>15</v>
      </c>
      <c r="L18" s="524"/>
      <c r="M18" s="169">
        <v>5</v>
      </c>
      <c r="N18" s="1137"/>
      <c r="O18" s="553"/>
      <c r="P18" s="553"/>
      <c r="Q18" s="91">
        <v>100</v>
      </c>
      <c r="R18" s="91">
        <v>16.7</v>
      </c>
      <c r="S18" s="91">
        <v>0.79</v>
      </c>
      <c r="T18" s="488"/>
    </row>
    <row r="19" spans="1:20" ht="16" thickBot="1" x14ac:dyDescent="0.4">
      <c r="A19" s="1582"/>
      <c r="B19" s="106" t="s">
        <v>263</v>
      </c>
      <c r="C19" s="287">
        <v>16</v>
      </c>
      <c r="D19" s="287" t="s">
        <v>251</v>
      </c>
      <c r="E19" s="279">
        <v>55</v>
      </c>
      <c r="F19" s="279">
        <v>30</v>
      </c>
      <c r="G19" s="487"/>
      <c r="H19" s="281">
        <v>22.6</v>
      </c>
      <c r="I19" s="281">
        <v>6</v>
      </c>
      <c r="J19" s="281">
        <v>22</v>
      </c>
      <c r="K19" s="281">
        <v>22</v>
      </c>
      <c r="L19" s="524"/>
      <c r="M19" s="169">
        <v>4</v>
      </c>
      <c r="N19" s="1137"/>
      <c r="O19" s="553"/>
      <c r="P19" s="553"/>
      <c r="Q19" s="91">
        <v>93</v>
      </c>
      <c r="R19" s="91">
        <v>16.7</v>
      </c>
      <c r="S19" s="91">
        <v>0.79</v>
      </c>
      <c r="T19" s="488"/>
    </row>
    <row r="20" spans="1:20" ht="15" customHeight="1" thickBot="1" x14ac:dyDescent="0.4">
      <c r="A20" s="1582"/>
      <c r="B20" s="90" t="s">
        <v>264</v>
      </c>
      <c r="C20" s="287">
        <v>17</v>
      </c>
      <c r="D20" s="287" t="s">
        <v>251</v>
      </c>
      <c r="E20" s="279">
        <v>55</v>
      </c>
      <c r="F20" s="279">
        <v>30</v>
      </c>
      <c r="G20" s="487"/>
      <c r="H20" s="281">
        <v>21.9</v>
      </c>
      <c r="I20" s="281">
        <v>4</v>
      </c>
      <c r="J20" s="281">
        <v>14</v>
      </c>
      <c r="K20" s="281">
        <v>25</v>
      </c>
      <c r="L20" s="524"/>
      <c r="M20" s="169">
        <v>4</v>
      </c>
      <c r="N20" s="1137"/>
      <c r="O20" s="553"/>
      <c r="P20" s="553"/>
      <c r="Q20" s="91">
        <v>93</v>
      </c>
      <c r="R20" s="91">
        <v>16.7</v>
      </c>
      <c r="S20" s="91">
        <v>0.79</v>
      </c>
      <c r="T20" s="488"/>
    </row>
    <row r="21" spans="1:20" ht="16" thickBot="1" x14ac:dyDescent="0.4">
      <c r="A21" s="1582"/>
      <c r="B21" s="106" t="s">
        <v>265</v>
      </c>
      <c r="C21" s="287">
        <v>18</v>
      </c>
      <c r="D21" s="287" t="s">
        <v>251</v>
      </c>
      <c r="E21" s="279">
        <v>55</v>
      </c>
      <c r="F21" s="279">
        <v>30</v>
      </c>
      <c r="G21" s="487"/>
      <c r="H21" s="281">
        <v>17.600000000000001</v>
      </c>
      <c r="I21" s="281">
        <v>4.7</v>
      </c>
      <c r="J21" s="281">
        <v>17.600000000000001</v>
      </c>
      <c r="K21" s="281">
        <v>16</v>
      </c>
      <c r="L21" s="524"/>
      <c r="M21" s="169">
        <v>4</v>
      </c>
      <c r="N21" s="1137"/>
      <c r="O21" s="553"/>
      <c r="P21" s="553"/>
      <c r="Q21" s="91">
        <v>95</v>
      </c>
      <c r="R21" s="91">
        <v>16.7</v>
      </c>
      <c r="S21" s="91">
        <v>0.79</v>
      </c>
      <c r="T21" s="488"/>
    </row>
    <row r="22" spans="1:20" ht="16" thickBot="1" x14ac:dyDescent="0.4">
      <c r="A22" s="1582"/>
      <c r="B22" s="90" t="s">
        <v>266</v>
      </c>
      <c r="C22" s="287">
        <v>19</v>
      </c>
      <c r="D22" s="287" t="s">
        <v>251</v>
      </c>
      <c r="E22" s="279">
        <v>55</v>
      </c>
      <c r="F22" s="279">
        <v>30</v>
      </c>
      <c r="G22" s="487"/>
      <c r="H22" s="169">
        <v>16.7</v>
      </c>
      <c r="I22" s="169">
        <v>4.5999999999999996</v>
      </c>
      <c r="J22" s="169">
        <v>10</v>
      </c>
      <c r="K22" s="169">
        <v>16</v>
      </c>
      <c r="L22" s="524"/>
      <c r="M22" s="169">
        <v>4</v>
      </c>
      <c r="N22" s="1137"/>
      <c r="O22" s="553"/>
      <c r="P22" s="553"/>
      <c r="Q22" s="91">
        <v>95</v>
      </c>
      <c r="R22" s="91">
        <v>16.7</v>
      </c>
      <c r="S22" s="91">
        <v>0.79</v>
      </c>
      <c r="T22" s="488"/>
    </row>
    <row r="23" spans="1:20" ht="16" thickBot="1" x14ac:dyDescent="0.4">
      <c r="A23" s="1582" t="s">
        <v>110</v>
      </c>
      <c r="B23" s="106" t="s">
        <v>267</v>
      </c>
      <c r="C23" s="287">
        <v>20</v>
      </c>
      <c r="D23" s="287" t="s">
        <v>282</v>
      </c>
      <c r="E23" s="279">
        <v>7.5</v>
      </c>
      <c r="F23" s="279">
        <v>50</v>
      </c>
      <c r="G23" s="487"/>
      <c r="H23" s="281">
        <v>3</v>
      </c>
      <c r="I23" s="281">
        <v>1.7</v>
      </c>
      <c r="J23" s="281">
        <v>1.2</v>
      </c>
      <c r="K23" s="281">
        <v>4.7</v>
      </c>
      <c r="L23" s="524"/>
      <c r="M23" s="169">
        <v>0.8</v>
      </c>
      <c r="N23" s="1137"/>
      <c r="O23" s="553"/>
      <c r="P23" s="553"/>
      <c r="Q23" s="91">
        <v>100</v>
      </c>
      <c r="R23" s="91">
        <v>17.600000000000001</v>
      </c>
      <c r="S23" s="91">
        <v>0.96</v>
      </c>
      <c r="T23" s="488"/>
    </row>
    <row r="24" spans="1:20" ht="16" thickBot="1" x14ac:dyDescent="0.4">
      <c r="A24" s="1582"/>
      <c r="B24" s="106" t="s">
        <v>268</v>
      </c>
      <c r="C24" s="287">
        <v>21</v>
      </c>
      <c r="D24" s="287" t="s">
        <v>282</v>
      </c>
      <c r="E24" s="279">
        <v>10</v>
      </c>
      <c r="F24" s="279">
        <v>50</v>
      </c>
      <c r="G24" s="487"/>
      <c r="H24" s="281">
        <v>4</v>
      </c>
      <c r="I24" s="281">
        <v>2.2000000000000002</v>
      </c>
      <c r="J24" s="281">
        <v>1.6</v>
      </c>
      <c r="K24" s="281">
        <v>6.3</v>
      </c>
      <c r="L24" s="524"/>
      <c r="M24" s="169">
        <v>1.07</v>
      </c>
      <c r="N24" s="1137"/>
      <c r="O24" s="553"/>
      <c r="P24" s="553"/>
      <c r="Q24" s="91">
        <v>100</v>
      </c>
      <c r="R24" s="91">
        <v>17.600000000000001</v>
      </c>
      <c r="S24" s="91">
        <v>0.96</v>
      </c>
      <c r="T24" s="488"/>
    </row>
    <row r="25" spans="1:20" ht="16" thickBot="1" x14ac:dyDescent="0.4">
      <c r="A25" s="1582"/>
      <c r="B25" s="106" t="s">
        <v>269</v>
      </c>
      <c r="C25" s="287">
        <v>22</v>
      </c>
      <c r="D25" s="287" t="s">
        <v>282</v>
      </c>
      <c r="E25" s="279">
        <v>7.5</v>
      </c>
      <c r="F25" s="279">
        <v>50</v>
      </c>
      <c r="G25" s="487"/>
      <c r="H25" s="281">
        <v>2.4</v>
      </c>
      <c r="I25" s="281">
        <v>1.3</v>
      </c>
      <c r="J25" s="281">
        <v>1</v>
      </c>
      <c r="K25" s="281">
        <v>4</v>
      </c>
      <c r="L25" s="524"/>
      <c r="M25" s="169">
        <v>0.8</v>
      </c>
      <c r="N25" s="1137"/>
      <c r="O25" s="553"/>
      <c r="P25" s="553"/>
      <c r="Q25" s="91">
        <v>100</v>
      </c>
      <c r="R25" s="91">
        <v>17.600000000000001</v>
      </c>
      <c r="S25" s="91">
        <v>0.96</v>
      </c>
      <c r="T25" s="488"/>
    </row>
    <row r="26" spans="1:20" ht="16" thickBot="1" x14ac:dyDescent="0.4">
      <c r="A26" s="1582"/>
      <c r="B26" s="106" t="s">
        <v>270</v>
      </c>
      <c r="C26" s="287">
        <v>23</v>
      </c>
      <c r="D26" s="287" t="s">
        <v>282</v>
      </c>
      <c r="E26" s="279">
        <v>10</v>
      </c>
      <c r="F26" s="279">
        <v>50</v>
      </c>
      <c r="G26" s="487"/>
      <c r="H26" s="281">
        <v>3.2</v>
      </c>
      <c r="I26" s="281">
        <v>1.8</v>
      </c>
      <c r="J26" s="281">
        <v>1.3</v>
      </c>
      <c r="K26" s="281">
        <v>5.3</v>
      </c>
      <c r="L26" s="524"/>
      <c r="M26" s="169">
        <v>1.07</v>
      </c>
      <c r="N26" s="1137"/>
      <c r="O26" s="553"/>
      <c r="P26" s="553"/>
      <c r="Q26" s="91">
        <v>100</v>
      </c>
      <c r="R26" s="91">
        <v>17.600000000000001</v>
      </c>
      <c r="S26" s="91">
        <v>0.96</v>
      </c>
      <c r="T26" s="488"/>
    </row>
    <row r="27" spans="1:20" ht="16" thickBot="1" x14ac:dyDescent="0.4">
      <c r="A27" s="1582"/>
      <c r="B27" s="106" t="s">
        <v>271</v>
      </c>
      <c r="C27" s="287">
        <v>24</v>
      </c>
      <c r="D27" s="287" t="s">
        <v>282</v>
      </c>
      <c r="E27" s="279">
        <v>7.5</v>
      </c>
      <c r="F27" s="279">
        <v>50</v>
      </c>
      <c r="G27" s="487"/>
      <c r="H27" s="281">
        <v>3.4</v>
      </c>
      <c r="I27" s="281">
        <v>1.9</v>
      </c>
      <c r="J27" s="281">
        <v>1.4</v>
      </c>
      <c r="K27" s="281">
        <v>5.3</v>
      </c>
      <c r="L27" s="524"/>
      <c r="M27" s="169">
        <v>0.7</v>
      </c>
      <c r="N27" s="1137"/>
      <c r="O27" s="553"/>
      <c r="P27" s="553"/>
      <c r="Q27" s="91">
        <v>100</v>
      </c>
      <c r="R27" s="91">
        <v>17.600000000000001</v>
      </c>
      <c r="S27" s="91">
        <v>0.96</v>
      </c>
      <c r="T27" s="488"/>
    </row>
    <row r="28" spans="1:20" ht="16" thickBot="1" x14ac:dyDescent="0.4">
      <c r="A28" s="1582"/>
      <c r="B28" s="106" t="s">
        <v>272</v>
      </c>
      <c r="C28" s="287">
        <v>25</v>
      </c>
      <c r="D28" s="287" t="s">
        <v>282</v>
      </c>
      <c r="E28" s="279">
        <v>10</v>
      </c>
      <c r="F28" s="279">
        <v>50</v>
      </c>
      <c r="G28" s="487"/>
      <c r="H28" s="281">
        <v>4.5</v>
      </c>
      <c r="I28" s="281">
        <v>2.5</v>
      </c>
      <c r="J28" s="281">
        <v>1.8</v>
      </c>
      <c r="K28" s="281">
        <v>7.1</v>
      </c>
      <c r="L28" s="524"/>
      <c r="M28" s="169">
        <v>0.93</v>
      </c>
      <c r="N28" s="1137"/>
      <c r="O28" s="553"/>
      <c r="P28" s="553"/>
      <c r="Q28" s="91">
        <v>100</v>
      </c>
      <c r="R28" s="91">
        <v>17.600000000000001</v>
      </c>
      <c r="S28" s="91">
        <v>0.96</v>
      </c>
      <c r="T28" s="488"/>
    </row>
    <row r="29" spans="1:20" ht="16" thickBot="1" x14ac:dyDescent="0.4">
      <c r="A29" s="1582"/>
      <c r="B29" s="106" t="s">
        <v>1026</v>
      </c>
      <c r="C29" s="287">
        <v>26</v>
      </c>
      <c r="D29" s="287" t="s">
        <v>282</v>
      </c>
      <c r="E29" s="279">
        <v>7.5</v>
      </c>
      <c r="F29" s="279">
        <v>50</v>
      </c>
      <c r="G29" s="487"/>
      <c r="H29" s="169">
        <v>3</v>
      </c>
      <c r="I29" s="169">
        <v>1.7</v>
      </c>
      <c r="J29" s="169">
        <v>1.3</v>
      </c>
      <c r="K29" s="169">
        <v>4.3</v>
      </c>
      <c r="L29" s="524"/>
      <c r="M29" s="169">
        <v>0.7</v>
      </c>
      <c r="N29" s="1137"/>
      <c r="O29" s="553"/>
      <c r="P29" s="553"/>
      <c r="Q29" s="91">
        <v>100</v>
      </c>
      <c r="R29" s="91">
        <v>17.600000000000001</v>
      </c>
      <c r="S29" s="91">
        <v>0.96</v>
      </c>
      <c r="T29" s="488"/>
    </row>
    <row r="30" spans="1:20" ht="16" thickBot="1" x14ac:dyDescent="0.4">
      <c r="A30" s="1582"/>
      <c r="B30" s="106" t="s">
        <v>1027</v>
      </c>
      <c r="C30" s="287">
        <v>27</v>
      </c>
      <c r="D30" s="287" t="s">
        <v>282</v>
      </c>
      <c r="E30" s="279">
        <v>10</v>
      </c>
      <c r="F30" s="279">
        <v>50</v>
      </c>
      <c r="G30" s="487"/>
      <c r="H30" s="169">
        <v>4.0999999999999996</v>
      </c>
      <c r="I30" s="169">
        <v>2.2999999999999998</v>
      </c>
      <c r="J30" s="169">
        <v>1.7</v>
      </c>
      <c r="K30" s="169">
        <v>5.8</v>
      </c>
      <c r="L30" s="524"/>
      <c r="M30" s="169">
        <v>0.93</v>
      </c>
      <c r="N30" s="1137"/>
      <c r="O30" s="553"/>
      <c r="P30" s="553"/>
      <c r="Q30" s="91">
        <v>100</v>
      </c>
      <c r="R30" s="91">
        <v>17.600000000000001</v>
      </c>
      <c r="S30" s="91">
        <v>0.96</v>
      </c>
      <c r="T30" s="488"/>
    </row>
    <row r="31" spans="1:20" ht="16" thickBot="1" x14ac:dyDescent="0.4">
      <c r="A31" s="1582"/>
      <c r="B31" s="106" t="s">
        <v>273</v>
      </c>
      <c r="C31" s="287">
        <v>28</v>
      </c>
      <c r="D31" s="287" t="s">
        <v>282</v>
      </c>
      <c r="E31" s="279">
        <v>7.5</v>
      </c>
      <c r="F31" s="279">
        <v>50</v>
      </c>
      <c r="G31" s="487"/>
      <c r="H31" s="281">
        <v>3.6</v>
      </c>
      <c r="I31" s="281">
        <v>2</v>
      </c>
      <c r="J31" s="281">
        <v>1.5</v>
      </c>
      <c r="K31" s="281">
        <v>3.7</v>
      </c>
      <c r="L31" s="524"/>
      <c r="M31" s="169">
        <v>0.7</v>
      </c>
      <c r="N31" s="1137"/>
      <c r="O31" s="553"/>
      <c r="P31" s="553"/>
      <c r="Q31" s="91">
        <v>100</v>
      </c>
      <c r="R31" s="91">
        <v>17.600000000000001</v>
      </c>
      <c r="S31" s="91">
        <v>0.96</v>
      </c>
      <c r="T31" s="488"/>
    </row>
    <row r="32" spans="1:20" ht="16" thickBot="1" x14ac:dyDescent="0.4">
      <c r="A32" s="1582"/>
      <c r="B32" s="106" t="s">
        <v>274</v>
      </c>
      <c r="C32" s="287">
        <v>29</v>
      </c>
      <c r="D32" s="287" t="s">
        <v>282</v>
      </c>
      <c r="E32" s="279">
        <v>10</v>
      </c>
      <c r="F32" s="279">
        <v>50</v>
      </c>
      <c r="G32" s="487"/>
      <c r="H32" s="281">
        <v>4.7</v>
      </c>
      <c r="I32" s="281">
        <v>2.6</v>
      </c>
      <c r="J32" s="281">
        <v>2.1</v>
      </c>
      <c r="K32" s="281">
        <v>4.9000000000000004</v>
      </c>
      <c r="L32" s="524"/>
      <c r="M32" s="169">
        <v>0.93</v>
      </c>
      <c r="N32" s="1137"/>
      <c r="O32" s="553"/>
      <c r="P32" s="553"/>
      <c r="Q32" s="91">
        <v>100</v>
      </c>
      <c r="R32" s="91">
        <v>17.600000000000001</v>
      </c>
      <c r="S32" s="91">
        <v>0.96</v>
      </c>
      <c r="T32" s="488"/>
    </row>
    <row r="33" spans="1:20" ht="16" thickBot="1" x14ac:dyDescent="0.4">
      <c r="A33" s="1582"/>
      <c r="B33" s="106" t="s">
        <v>275</v>
      </c>
      <c r="C33" s="287">
        <v>30</v>
      </c>
      <c r="D33" s="287" t="s">
        <v>282</v>
      </c>
      <c r="E33" s="279">
        <v>5</v>
      </c>
      <c r="F33" s="279">
        <v>60</v>
      </c>
      <c r="G33" s="487"/>
      <c r="H33" s="281">
        <v>3.7</v>
      </c>
      <c r="I33" s="281">
        <v>2.6</v>
      </c>
      <c r="J33" s="281">
        <v>2.4</v>
      </c>
      <c r="K33" s="281">
        <v>2.5</v>
      </c>
      <c r="L33" s="524"/>
      <c r="M33" s="169">
        <v>0.67</v>
      </c>
      <c r="N33" s="1137"/>
      <c r="O33" s="553"/>
      <c r="P33" s="553"/>
      <c r="Q33" s="91">
        <v>100</v>
      </c>
      <c r="R33" s="91">
        <v>12.5</v>
      </c>
      <c r="S33" s="91">
        <v>0.97</v>
      </c>
      <c r="T33" s="488"/>
    </row>
    <row r="34" spans="1:20" ht="16" thickBot="1" x14ac:dyDescent="0.4">
      <c r="A34" s="1582"/>
      <c r="B34" s="106" t="s">
        <v>276</v>
      </c>
      <c r="C34" s="287">
        <v>31</v>
      </c>
      <c r="D34" s="287" t="s">
        <v>282</v>
      </c>
      <c r="E34" s="279">
        <v>7.5</v>
      </c>
      <c r="F34" s="279">
        <v>60</v>
      </c>
      <c r="G34" s="487">
        <v>1.2</v>
      </c>
      <c r="H34" s="281">
        <v>5.6</v>
      </c>
      <c r="I34" s="281">
        <v>3.9</v>
      </c>
      <c r="J34" s="281">
        <v>3.7</v>
      </c>
      <c r="K34" s="281">
        <v>3.7</v>
      </c>
      <c r="L34" s="524"/>
      <c r="M34" s="169">
        <v>1</v>
      </c>
      <c r="N34" s="1137"/>
      <c r="O34" s="553"/>
      <c r="P34" s="553"/>
      <c r="Q34" s="91">
        <v>100</v>
      </c>
      <c r="R34" s="91">
        <v>12.5</v>
      </c>
      <c r="S34" s="91">
        <v>0.97</v>
      </c>
      <c r="T34" s="488"/>
    </row>
    <row r="35" spans="1:20" ht="16" thickBot="1" x14ac:dyDescent="0.4">
      <c r="A35" s="1582"/>
      <c r="B35" s="106" t="s">
        <v>1022</v>
      </c>
      <c r="C35" s="287">
        <v>32</v>
      </c>
      <c r="D35" s="287" t="s">
        <v>282</v>
      </c>
      <c r="E35" s="279">
        <v>5</v>
      </c>
      <c r="F35" s="279">
        <v>60</v>
      </c>
      <c r="G35" s="91">
        <v>1.2</v>
      </c>
      <c r="H35" s="169">
        <v>3.3</v>
      </c>
      <c r="I35" s="169">
        <v>2.2999999999999998</v>
      </c>
      <c r="J35" s="169">
        <v>2</v>
      </c>
      <c r="K35" s="169">
        <v>2.4</v>
      </c>
      <c r="L35" s="524"/>
      <c r="M35" s="169">
        <v>0.67</v>
      </c>
      <c r="N35" s="1137"/>
      <c r="O35" s="553"/>
      <c r="P35" s="553"/>
      <c r="Q35" s="91">
        <v>100</v>
      </c>
      <c r="R35" s="91">
        <v>12.5</v>
      </c>
      <c r="S35" s="91">
        <v>0.97</v>
      </c>
      <c r="T35" s="488"/>
    </row>
    <row r="36" spans="1:20" ht="16" thickBot="1" x14ac:dyDescent="0.4">
      <c r="A36" s="1582"/>
      <c r="B36" s="106" t="s">
        <v>1023</v>
      </c>
      <c r="C36" s="287">
        <v>33</v>
      </c>
      <c r="D36" s="287" t="s">
        <v>282</v>
      </c>
      <c r="E36" s="279">
        <v>7.5</v>
      </c>
      <c r="F36" s="279">
        <v>60</v>
      </c>
      <c r="G36" s="91">
        <v>1.49</v>
      </c>
      <c r="H36" s="169">
        <v>4.9000000000000004</v>
      </c>
      <c r="I36" s="169">
        <v>3.4</v>
      </c>
      <c r="J36" s="169">
        <v>3</v>
      </c>
      <c r="K36" s="169">
        <v>3.6</v>
      </c>
      <c r="L36" s="524"/>
      <c r="M36" s="169">
        <v>1</v>
      </c>
      <c r="N36" s="1137"/>
      <c r="O36" s="553"/>
      <c r="P36" s="553"/>
      <c r="Q36" s="91">
        <v>100</v>
      </c>
      <c r="R36" s="91">
        <v>12.5</v>
      </c>
      <c r="S36" s="91">
        <v>0.97</v>
      </c>
      <c r="T36" s="488"/>
    </row>
    <row r="37" spans="1:20" ht="16" thickBot="1" x14ac:dyDescent="0.4">
      <c r="A37" s="1582"/>
      <c r="B37" s="106" t="s">
        <v>277</v>
      </c>
      <c r="C37" s="287">
        <v>34</v>
      </c>
      <c r="D37" s="287" t="s">
        <v>282</v>
      </c>
      <c r="E37" s="279">
        <v>5</v>
      </c>
      <c r="F37" s="279">
        <v>60</v>
      </c>
      <c r="G37" s="487">
        <v>1.41</v>
      </c>
      <c r="H37" s="281">
        <v>5.2</v>
      </c>
      <c r="I37" s="281">
        <v>3.6</v>
      </c>
      <c r="J37" s="281">
        <v>3.8</v>
      </c>
      <c r="K37" s="281">
        <v>3.6</v>
      </c>
      <c r="L37" s="524"/>
      <c r="M37" s="169">
        <v>0.67</v>
      </c>
      <c r="N37" s="1137"/>
      <c r="O37" s="553"/>
      <c r="P37" s="553"/>
      <c r="Q37" s="91">
        <v>100</v>
      </c>
      <c r="R37" s="91">
        <v>12.5</v>
      </c>
      <c r="S37" s="91">
        <v>0.97</v>
      </c>
      <c r="T37" s="488"/>
    </row>
    <row r="38" spans="1:20" ht="16" thickBot="1" x14ac:dyDescent="0.4">
      <c r="A38" s="1582"/>
      <c r="B38" s="106" t="s">
        <v>278</v>
      </c>
      <c r="C38" s="287">
        <v>35</v>
      </c>
      <c r="D38" s="287" t="s">
        <v>282</v>
      </c>
      <c r="E38" s="279">
        <v>7.5</v>
      </c>
      <c r="F38" s="279">
        <v>60</v>
      </c>
      <c r="G38" s="487">
        <v>0.45400000000000001</v>
      </c>
      <c r="H38" s="281">
        <v>7.9</v>
      </c>
      <c r="I38" s="281">
        <v>5.5</v>
      </c>
      <c r="J38" s="281">
        <v>5.7</v>
      </c>
      <c r="K38" s="281">
        <v>5.4</v>
      </c>
      <c r="L38" s="524"/>
      <c r="M38" s="169">
        <v>1</v>
      </c>
      <c r="N38" s="1137"/>
      <c r="O38" s="553"/>
      <c r="P38" s="553"/>
      <c r="Q38" s="91">
        <v>100</v>
      </c>
      <c r="R38" s="91">
        <v>12.5</v>
      </c>
      <c r="S38" s="91">
        <v>0.97</v>
      </c>
      <c r="T38" s="488"/>
    </row>
    <row r="39" spans="1:20" ht="16" thickBot="1" x14ac:dyDescent="0.4">
      <c r="A39" s="1582"/>
      <c r="B39" s="106" t="s">
        <v>1024</v>
      </c>
      <c r="C39" s="287">
        <v>36</v>
      </c>
      <c r="D39" s="287" t="s">
        <v>282</v>
      </c>
      <c r="E39" s="279">
        <v>5</v>
      </c>
      <c r="F39" s="279">
        <v>60</v>
      </c>
      <c r="G39" s="91">
        <v>0.39600000000000002</v>
      </c>
      <c r="H39" s="169">
        <v>4.4000000000000004</v>
      </c>
      <c r="I39" s="169">
        <v>3.1</v>
      </c>
      <c r="J39" s="169">
        <v>2.8</v>
      </c>
      <c r="K39" s="169">
        <v>2.9</v>
      </c>
      <c r="L39" s="524"/>
      <c r="M39" s="169">
        <v>0.67</v>
      </c>
      <c r="N39" s="1137"/>
      <c r="O39" s="553"/>
      <c r="P39" s="553"/>
      <c r="Q39" s="91">
        <v>100</v>
      </c>
      <c r="R39" s="91">
        <v>12.5</v>
      </c>
      <c r="S39" s="91">
        <v>0.97</v>
      </c>
      <c r="T39" s="488"/>
    </row>
    <row r="40" spans="1:20" ht="16" thickBot="1" x14ac:dyDescent="0.4">
      <c r="A40" s="1582"/>
      <c r="B40" s="106" t="s">
        <v>1025</v>
      </c>
      <c r="C40" s="287">
        <v>37</v>
      </c>
      <c r="D40" s="287" t="s">
        <v>282</v>
      </c>
      <c r="E40" s="279">
        <v>7.5</v>
      </c>
      <c r="F40" s="279">
        <v>60</v>
      </c>
      <c r="G40" s="91">
        <v>0.58699999999999997</v>
      </c>
      <c r="H40" s="169">
        <v>6.7</v>
      </c>
      <c r="I40" s="169">
        <v>4.7</v>
      </c>
      <c r="J40" s="169">
        <v>4.2</v>
      </c>
      <c r="K40" s="169">
        <v>4.4000000000000004</v>
      </c>
      <c r="L40" s="524"/>
      <c r="M40" s="169">
        <v>1</v>
      </c>
      <c r="N40" s="1137"/>
      <c r="O40" s="553"/>
      <c r="P40" s="553"/>
      <c r="Q40" s="91">
        <v>100</v>
      </c>
      <c r="R40" s="91">
        <v>12.5</v>
      </c>
      <c r="S40" s="91">
        <v>0.97</v>
      </c>
      <c r="T40" s="488"/>
    </row>
    <row r="41" spans="1:20" ht="16" thickBot="1" x14ac:dyDescent="0.4">
      <c r="A41" s="1582" t="s">
        <v>281</v>
      </c>
      <c r="B41" s="106" t="s">
        <v>279</v>
      </c>
      <c r="C41" s="287">
        <v>38</v>
      </c>
      <c r="D41" s="287" t="s">
        <v>282</v>
      </c>
      <c r="E41" s="279">
        <v>1.5</v>
      </c>
      <c r="F41" s="279">
        <v>90</v>
      </c>
      <c r="G41" s="487">
        <v>0.59400000000000008</v>
      </c>
      <c r="H41" s="281">
        <v>3.1</v>
      </c>
      <c r="I41" s="281">
        <v>2.8</v>
      </c>
      <c r="J41" s="281">
        <v>0.3</v>
      </c>
      <c r="K41" s="281">
        <v>9.1</v>
      </c>
      <c r="L41" s="524"/>
      <c r="M41" s="169">
        <v>0.5</v>
      </c>
      <c r="N41" s="1137"/>
      <c r="O41" s="553"/>
      <c r="P41" s="553"/>
      <c r="Q41" s="91">
        <v>100</v>
      </c>
      <c r="R41" s="91">
        <v>14.3</v>
      </c>
      <c r="S41" s="91">
        <v>0.99</v>
      </c>
      <c r="T41" s="488"/>
    </row>
    <row r="42" spans="1:20" ht="16" thickBot="1" x14ac:dyDescent="0.4">
      <c r="A42" s="1582"/>
      <c r="B42" s="106" t="s">
        <v>280</v>
      </c>
      <c r="C42" s="287">
        <v>39</v>
      </c>
      <c r="D42" s="287" t="s">
        <v>282</v>
      </c>
      <c r="E42" s="279">
        <v>1.5</v>
      </c>
      <c r="F42" s="279">
        <v>90</v>
      </c>
      <c r="G42" s="487">
        <v>0.57099999999999995</v>
      </c>
      <c r="H42" s="281">
        <v>2.6</v>
      </c>
      <c r="I42" s="281">
        <v>2.5</v>
      </c>
      <c r="J42" s="281">
        <v>0.5</v>
      </c>
      <c r="K42" s="281">
        <v>4.8</v>
      </c>
      <c r="L42" s="524"/>
      <c r="M42" s="169">
        <v>0.2</v>
      </c>
      <c r="N42" s="1137"/>
      <c r="O42" s="553"/>
      <c r="P42" s="553"/>
      <c r="Q42" s="91">
        <v>100</v>
      </c>
      <c r="R42" s="91">
        <v>14.3</v>
      </c>
      <c r="S42" s="91">
        <v>0.99</v>
      </c>
      <c r="T42" s="488"/>
    </row>
    <row r="43" spans="1:20" ht="15.65" customHeight="1" thickBot="1" x14ac:dyDescent="0.4">
      <c r="A43" s="1586" t="s">
        <v>871</v>
      </c>
      <c r="B43" s="106" t="s">
        <v>287</v>
      </c>
      <c r="C43" s="287">
        <v>40</v>
      </c>
      <c r="D43" s="487" t="s">
        <v>251</v>
      </c>
      <c r="E43" s="279">
        <v>30</v>
      </c>
      <c r="F43" s="279">
        <v>10</v>
      </c>
      <c r="G43" s="487"/>
      <c r="H43" s="281">
        <v>8.1999999999999993</v>
      </c>
      <c r="I43" s="281">
        <v>8.1999999999999993</v>
      </c>
      <c r="J43" s="281">
        <v>4.7</v>
      </c>
      <c r="K43" s="281">
        <v>6</v>
      </c>
      <c r="L43" s="524"/>
      <c r="M43" s="169">
        <v>3</v>
      </c>
      <c r="N43" s="1137"/>
      <c r="O43" s="553"/>
      <c r="P43" s="553"/>
      <c r="Q43" s="91">
        <v>0</v>
      </c>
      <c r="R43" s="91">
        <v>0</v>
      </c>
      <c r="S43" s="91">
        <v>0.7</v>
      </c>
      <c r="T43" s="488"/>
    </row>
    <row r="44" spans="1:20" ht="16" thickBot="1" x14ac:dyDescent="0.4">
      <c r="A44" s="1586"/>
      <c r="B44" s="106" t="s">
        <v>288</v>
      </c>
      <c r="C44" s="287">
        <v>41</v>
      </c>
      <c r="D44" s="487" t="s">
        <v>251</v>
      </c>
      <c r="E44" s="279">
        <v>60</v>
      </c>
      <c r="F44" s="279">
        <v>3</v>
      </c>
      <c r="G44" s="487"/>
      <c r="H44" s="281">
        <v>7.1</v>
      </c>
      <c r="I44" s="281">
        <v>7.1</v>
      </c>
      <c r="J44" s="281">
        <v>3.1</v>
      </c>
      <c r="K44" s="281">
        <v>6.1</v>
      </c>
      <c r="L44" s="524"/>
      <c r="M44" s="169">
        <v>5</v>
      </c>
      <c r="N44" s="1137"/>
      <c r="O44" s="553"/>
      <c r="P44" s="553"/>
      <c r="Q44" s="91">
        <v>0</v>
      </c>
      <c r="R44" s="91">
        <v>0</v>
      </c>
      <c r="S44" s="91">
        <v>0.7</v>
      </c>
      <c r="T44" s="488"/>
    </row>
    <row r="45" spans="1:20" ht="16" thickBot="1" x14ac:dyDescent="0.4">
      <c r="A45" s="1586"/>
      <c r="B45" s="106" t="s">
        <v>289</v>
      </c>
      <c r="C45" s="287">
        <v>42</v>
      </c>
      <c r="D45" s="487" t="s">
        <v>251</v>
      </c>
      <c r="E45" s="279">
        <v>65</v>
      </c>
      <c r="F45" s="279">
        <v>5</v>
      </c>
      <c r="G45" s="487"/>
      <c r="H45" s="281">
        <v>9.8000000000000007</v>
      </c>
      <c r="I45" s="281">
        <v>9.8000000000000007</v>
      </c>
      <c r="J45" s="281">
        <v>5.0999999999999996</v>
      </c>
      <c r="K45" s="281">
        <v>8</v>
      </c>
      <c r="L45" s="524"/>
      <c r="M45" s="169">
        <v>8</v>
      </c>
      <c r="N45" s="1137"/>
      <c r="O45" s="553"/>
      <c r="P45" s="553"/>
      <c r="Q45" s="91"/>
      <c r="R45" s="91">
        <v>0</v>
      </c>
      <c r="S45" s="91">
        <v>0.7</v>
      </c>
      <c r="T45" s="488"/>
    </row>
    <row r="46" spans="1:20" ht="16" thickBot="1" x14ac:dyDescent="0.4">
      <c r="A46" s="1586"/>
      <c r="B46" s="106" t="s">
        <v>290</v>
      </c>
      <c r="C46" s="287">
        <v>43</v>
      </c>
      <c r="D46" s="487" t="s">
        <v>251</v>
      </c>
      <c r="E46" s="279" t="s">
        <v>612</v>
      </c>
      <c r="F46" s="279">
        <v>50</v>
      </c>
      <c r="G46" s="487"/>
      <c r="H46" s="281">
        <v>149</v>
      </c>
      <c r="I46" s="281">
        <v>3.5</v>
      </c>
      <c r="J46" s="281">
        <v>6.4</v>
      </c>
      <c r="K46" s="281">
        <v>2.6</v>
      </c>
      <c r="L46" s="524"/>
      <c r="M46" s="169">
        <v>1.5</v>
      </c>
      <c r="N46" s="1137">
        <v>23.6</v>
      </c>
      <c r="O46" s="553"/>
      <c r="P46" s="553"/>
      <c r="Q46" s="91">
        <v>0</v>
      </c>
      <c r="R46" s="91">
        <v>0</v>
      </c>
      <c r="S46" s="91">
        <v>0.8</v>
      </c>
      <c r="T46" s="488"/>
    </row>
    <row r="47" spans="1:20" ht="16" thickBot="1" x14ac:dyDescent="0.4">
      <c r="A47" s="1586"/>
      <c r="B47" s="106" t="s">
        <v>291</v>
      </c>
      <c r="C47" s="287">
        <v>44</v>
      </c>
      <c r="D47" s="487" t="s">
        <v>251</v>
      </c>
      <c r="E47" s="279" t="s">
        <v>612</v>
      </c>
      <c r="F47" s="279">
        <v>50</v>
      </c>
      <c r="G47" s="487"/>
      <c r="H47" s="281">
        <v>149</v>
      </c>
      <c r="I47" s="281">
        <v>3.5</v>
      </c>
      <c r="J47" s="281">
        <v>6.4</v>
      </c>
      <c r="K47" s="281">
        <v>2.6</v>
      </c>
      <c r="L47" s="524"/>
      <c r="M47" s="169">
        <v>1.5</v>
      </c>
      <c r="N47" s="1137">
        <v>23.6</v>
      </c>
      <c r="O47" s="553"/>
      <c r="P47" s="553"/>
      <c r="Q47" s="91">
        <v>0</v>
      </c>
      <c r="R47" s="91">
        <v>0</v>
      </c>
      <c r="S47" s="91">
        <v>0.8</v>
      </c>
      <c r="T47" s="488"/>
    </row>
    <row r="48" spans="1:20" ht="16" thickBot="1" x14ac:dyDescent="0.4">
      <c r="A48" s="1586"/>
      <c r="B48" s="106" t="s">
        <v>23</v>
      </c>
      <c r="C48" s="287">
        <v>45</v>
      </c>
      <c r="D48" s="487" t="s">
        <v>251</v>
      </c>
      <c r="E48" s="543">
        <v>89.6</v>
      </c>
      <c r="F48" s="279">
        <v>50</v>
      </c>
      <c r="G48" s="487"/>
      <c r="H48" s="281">
        <v>149</v>
      </c>
      <c r="I48" s="281">
        <v>3.5</v>
      </c>
      <c r="J48" s="281">
        <v>6.4</v>
      </c>
      <c r="K48" s="281">
        <v>2.6</v>
      </c>
      <c r="L48" s="524"/>
      <c r="M48" s="169">
        <v>1.5</v>
      </c>
      <c r="N48" s="1137">
        <v>23.6</v>
      </c>
      <c r="O48" s="553"/>
      <c r="P48" s="553"/>
      <c r="Q48" s="91">
        <v>0</v>
      </c>
      <c r="R48" s="91">
        <v>0</v>
      </c>
      <c r="S48" s="91">
        <v>0.8</v>
      </c>
      <c r="T48" s="488"/>
    </row>
    <row r="49" spans="1:20" ht="16" thickBot="1" x14ac:dyDescent="0.4">
      <c r="A49" s="1586"/>
      <c r="B49" s="106" t="s">
        <v>22</v>
      </c>
      <c r="C49" s="287">
        <v>46</v>
      </c>
      <c r="D49" s="487" t="s">
        <v>251</v>
      </c>
      <c r="E49" s="543">
        <v>94.2</v>
      </c>
      <c r="F49" s="279">
        <v>50</v>
      </c>
      <c r="G49" s="487"/>
      <c r="H49" s="281">
        <v>141</v>
      </c>
      <c r="I49" s="281">
        <v>5.0999999999999996</v>
      </c>
      <c r="J49" s="281">
        <v>8.8999999999999986</v>
      </c>
      <c r="K49" s="281">
        <v>2.4</v>
      </c>
      <c r="L49" s="524"/>
      <c r="M49" s="169">
        <v>1.3</v>
      </c>
      <c r="N49" s="1137"/>
      <c r="O49" s="553"/>
      <c r="P49" s="553"/>
      <c r="Q49" s="91">
        <v>0</v>
      </c>
      <c r="R49" s="91">
        <v>0</v>
      </c>
      <c r="S49" s="91">
        <v>0.8</v>
      </c>
      <c r="T49" s="488"/>
    </row>
    <row r="50" spans="1:20" ht="16" thickBot="1" x14ac:dyDescent="0.4">
      <c r="A50" s="1586"/>
      <c r="B50" s="106" t="s">
        <v>292</v>
      </c>
      <c r="C50" s="287">
        <v>47</v>
      </c>
      <c r="D50" s="487" t="s">
        <v>251</v>
      </c>
      <c r="E50" s="543">
        <v>87.1</v>
      </c>
      <c r="F50" s="279">
        <v>35</v>
      </c>
      <c r="G50" s="487"/>
      <c r="H50" s="281">
        <v>45.4</v>
      </c>
      <c r="I50" s="281">
        <v>0</v>
      </c>
      <c r="J50" s="281">
        <v>14.9</v>
      </c>
      <c r="K50" s="281">
        <v>16.700000000000003</v>
      </c>
      <c r="L50" s="524"/>
      <c r="M50" s="169">
        <v>3.2</v>
      </c>
      <c r="N50" s="1137"/>
      <c r="O50" s="553"/>
      <c r="P50" s="553"/>
      <c r="Q50" s="91">
        <v>0</v>
      </c>
      <c r="R50" s="91">
        <v>0</v>
      </c>
      <c r="S50" s="91">
        <v>0.8</v>
      </c>
      <c r="T50" s="488"/>
    </row>
    <row r="51" spans="1:20" ht="16" thickBot="1" x14ac:dyDescent="0.4">
      <c r="A51" s="1586"/>
      <c r="B51" s="106" t="s">
        <v>293</v>
      </c>
      <c r="C51" s="287">
        <v>48</v>
      </c>
      <c r="D51" s="487" t="s">
        <v>251</v>
      </c>
      <c r="E51" s="543">
        <v>86.5</v>
      </c>
      <c r="F51" s="279">
        <v>35</v>
      </c>
      <c r="G51" s="487"/>
      <c r="H51" s="281">
        <v>39.6</v>
      </c>
      <c r="I51" s="281">
        <v>0</v>
      </c>
      <c r="J51" s="281">
        <v>11.200000000000001</v>
      </c>
      <c r="K51" s="281">
        <v>14.2</v>
      </c>
      <c r="L51" s="524"/>
      <c r="M51" s="169">
        <v>2.1999999999999997</v>
      </c>
      <c r="N51" s="1137"/>
      <c r="O51" s="553"/>
      <c r="P51" s="553"/>
      <c r="Q51" s="91">
        <v>0</v>
      </c>
      <c r="R51" s="91">
        <v>0</v>
      </c>
      <c r="S51" s="91">
        <v>0.8</v>
      </c>
      <c r="T51" s="488"/>
    </row>
    <row r="52" spans="1:20" ht="16" thickBot="1" x14ac:dyDescent="0.4">
      <c r="A52" s="1586"/>
      <c r="B52" s="106" t="s">
        <v>294</v>
      </c>
      <c r="C52" s="287">
        <v>49</v>
      </c>
      <c r="D52" s="487" t="s">
        <v>251</v>
      </c>
      <c r="E52" s="543">
        <v>90.7</v>
      </c>
      <c r="F52" s="279">
        <v>35</v>
      </c>
      <c r="G52" s="487"/>
      <c r="H52" s="281">
        <v>58.699999999999996</v>
      </c>
      <c r="I52" s="281">
        <v>0</v>
      </c>
      <c r="J52" s="281">
        <v>10.8</v>
      </c>
      <c r="K52" s="281">
        <v>10</v>
      </c>
      <c r="L52" s="524"/>
      <c r="M52" s="169">
        <v>3</v>
      </c>
      <c r="N52" s="1137"/>
      <c r="O52" s="553"/>
      <c r="P52" s="553"/>
      <c r="Q52" s="91">
        <v>0</v>
      </c>
      <c r="R52" s="91">
        <v>0</v>
      </c>
      <c r="S52" s="91">
        <v>0.8</v>
      </c>
      <c r="T52" s="488"/>
    </row>
    <row r="53" spans="1:20" ht="15" customHeight="1" thickBot="1" x14ac:dyDescent="0.4">
      <c r="A53" s="1586"/>
      <c r="B53" s="106" t="s">
        <v>295</v>
      </c>
      <c r="C53" s="287">
        <v>50</v>
      </c>
      <c r="D53" s="487" t="s">
        <v>251</v>
      </c>
      <c r="E53" s="543">
        <v>89.1</v>
      </c>
      <c r="F53" s="279">
        <v>50</v>
      </c>
      <c r="G53" s="487"/>
      <c r="H53" s="281">
        <v>59.400000000000006</v>
      </c>
      <c r="I53" s="281">
        <v>0</v>
      </c>
      <c r="J53" s="281">
        <v>28.000000000000004</v>
      </c>
      <c r="K53" s="281">
        <v>16.700000000000003</v>
      </c>
      <c r="L53" s="524"/>
      <c r="M53" s="169">
        <v>9.1999999999999993</v>
      </c>
      <c r="N53" s="1137"/>
      <c r="O53" s="553"/>
      <c r="P53" s="553"/>
      <c r="Q53" s="91">
        <v>0</v>
      </c>
      <c r="R53" s="91">
        <v>0</v>
      </c>
      <c r="S53" s="91">
        <v>0.8</v>
      </c>
      <c r="T53" s="488"/>
    </row>
    <row r="54" spans="1:20" ht="15" customHeight="1" thickBot="1" x14ac:dyDescent="0.4">
      <c r="A54" s="1586"/>
      <c r="B54" s="106" t="s">
        <v>296</v>
      </c>
      <c r="C54" s="287">
        <v>51</v>
      </c>
      <c r="D54" s="487" t="s">
        <v>251</v>
      </c>
      <c r="E54" s="543">
        <v>90.7</v>
      </c>
      <c r="F54" s="279">
        <v>50</v>
      </c>
      <c r="G54" s="487"/>
      <c r="H54" s="281">
        <v>57.099999999999994</v>
      </c>
      <c r="I54" s="281">
        <v>0</v>
      </c>
      <c r="J54" s="281">
        <v>22.5</v>
      </c>
      <c r="K54" s="281">
        <v>13.900000000000002</v>
      </c>
      <c r="L54" s="524"/>
      <c r="M54" s="169">
        <v>6.8000000000000007</v>
      </c>
      <c r="N54" s="1137"/>
      <c r="O54" s="553"/>
      <c r="P54" s="553"/>
      <c r="Q54" s="91">
        <v>0</v>
      </c>
      <c r="R54" s="91">
        <v>0</v>
      </c>
      <c r="S54" s="91">
        <v>0.8</v>
      </c>
      <c r="T54" s="488"/>
    </row>
    <row r="55" spans="1:20" ht="15" customHeight="1" thickBot="1" x14ac:dyDescent="0.4">
      <c r="A55" s="1586"/>
      <c r="B55" s="106" t="s">
        <v>297</v>
      </c>
      <c r="C55" s="287">
        <v>52</v>
      </c>
      <c r="D55" s="487" t="s">
        <v>251</v>
      </c>
      <c r="E55" s="543">
        <v>91.9</v>
      </c>
      <c r="F55" s="279">
        <v>50</v>
      </c>
      <c r="G55" s="487"/>
      <c r="H55" s="281">
        <v>44.699999999999996</v>
      </c>
      <c r="I55" s="281">
        <v>1.7999999999999998</v>
      </c>
      <c r="J55" s="281">
        <v>12.8</v>
      </c>
      <c r="K55" s="281">
        <v>51.8</v>
      </c>
      <c r="L55" s="524"/>
      <c r="M55" s="169">
        <v>3.8</v>
      </c>
      <c r="N55" s="1137"/>
      <c r="O55" s="553"/>
      <c r="P55" s="553"/>
      <c r="Q55" s="91">
        <v>0</v>
      </c>
      <c r="R55" s="91">
        <v>0</v>
      </c>
      <c r="S55" s="91">
        <v>0.8</v>
      </c>
      <c r="T55" s="488"/>
    </row>
    <row r="56" spans="1:20" ht="16" thickBot="1" x14ac:dyDescent="0.4">
      <c r="A56" s="1586"/>
      <c r="B56" s="106" t="s">
        <v>298</v>
      </c>
      <c r="C56" s="287">
        <v>53</v>
      </c>
      <c r="D56" s="487" t="s">
        <v>251</v>
      </c>
      <c r="E56" s="279" t="s">
        <v>612</v>
      </c>
      <c r="F56" s="279">
        <v>30</v>
      </c>
      <c r="G56" s="487"/>
      <c r="H56" s="281">
        <v>70</v>
      </c>
      <c r="I56" s="281">
        <v>0</v>
      </c>
      <c r="J56" s="281">
        <v>55</v>
      </c>
      <c r="K56" s="281">
        <v>10</v>
      </c>
      <c r="L56" s="524"/>
      <c r="M56" s="169">
        <v>0</v>
      </c>
      <c r="N56" s="1137"/>
      <c r="O56" s="553"/>
      <c r="P56" s="553"/>
      <c r="Q56" s="91">
        <v>0</v>
      </c>
      <c r="R56" s="91">
        <v>0</v>
      </c>
      <c r="S56" s="91">
        <v>0.8</v>
      </c>
      <c r="T56" s="488"/>
    </row>
    <row r="57" spans="1:20" ht="16" thickBot="1" x14ac:dyDescent="0.4">
      <c r="A57" s="1586"/>
      <c r="B57" s="106" t="s">
        <v>299</v>
      </c>
      <c r="C57" s="287">
        <v>54</v>
      </c>
      <c r="D57" s="487" t="s">
        <v>251</v>
      </c>
      <c r="E57" s="543">
        <v>65.099999999999994</v>
      </c>
      <c r="F57" s="279">
        <v>40</v>
      </c>
      <c r="G57" s="487"/>
      <c r="H57" s="281">
        <v>52.300000000000004</v>
      </c>
      <c r="I57" s="281">
        <v>7.1999999999999993</v>
      </c>
      <c r="J57" s="281">
        <v>4.8</v>
      </c>
      <c r="K57" s="281">
        <v>88</v>
      </c>
      <c r="L57" s="524"/>
      <c r="M57" s="169">
        <v>2.5</v>
      </c>
      <c r="N57" s="1137"/>
      <c r="O57" s="553"/>
      <c r="P57" s="553"/>
      <c r="Q57" s="91">
        <v>0</v>
      </c>
      <c r="R57" s="91">
        <v>0</v>
      </c>
      <c r="S57" s="91">
        <v>0.8</v>
      </c>
      <c r="T57" s="488"/>
    </row>
    <row r="58" spans="1:20" ht="16" thickBot="1" x14ac:dyDescent="0.4">
      <c r="A58" s="1586"/>
      <c r="B58" s="106" t="s">
        <v>300</v>
      </c>
      <c r="C58" s="287">
        <v>55</v>
      </c>
      <c r="D58" s="487" t="s">
        <v>251</v>
      </c>
      <c r="E58" s="543">
        <v>41</v>
      </c>
      <c r="F58" s="279">
        <v>10</v>
      </c>
      <c r="G58" s="487"/>
      <c r="H58" s="281">
        <v>74</v>
      </c>
      <c r="I58" s="281">
        <v>0</v>
      </c>
      <c r="J58" s="281">
        <v>2.2999999999999998</v>
      </c>
      <c r="K58" s="281">
        <v>7.8000000000000007</v>
      </c>
      <c r="L58" s="524"/>
      <c r="M58" s="169">
        <v>5</v>
      </c>
      <c r="N58" s="1137"/>
      <c r="O58" s="553"/>
      <c r="P58" s="553"/>
      <c r="Q58" s="91">
        <v>0</v>
      </c>
      <c r="R58" s="91">
        <v>0</v>
      </c>
      <c r="S58" s="91">
        <v>0.8</v>
      </c>
      <c r="T58" s="488"/>
    </row>
    <row r="59" spans="1:20" ht="16" thickBot="1" x14ac:dyDescent="0.4">
      <c r="A59" s="1586"/>
      <c r="B59" s="693" t="s">
        <v>301</v>
      </c>
      <c r="C59" s="287">
        <v>56</v>
      </c>
      <c r="D59" s="89" t="s">
        <v>251</v>
      </c>
      <c r="E59" s="544">
        <v>27</v>
      </c>
      <c r="F59" s="503">
        <v>5</v>
      </c>
      <c r="G59" s="487"/>
      <c r="H59" s="280">
        <v>6.9</v>
      </c>
      <c r="I59" s="280">
        <v>0</v>
      </c>
      <c r="J59" s="280">
        <v>1.3</v>
      </c>
      <c r="K59" s="280">
        <v>5.9</v>
      </c>
      <c r="L59" s="524"/>
      <c r="M59" s="524">
        <v>2.1</v>
      </c>
      <c r="N59" s="1137"/>
      <c r="O59" s="553"/>
      <c r="P59" s="553"/>
      <c r="Q59" s="287">
        <v>0</v>
      </c>
      <c r="R59" s="287">
        <v>0</v>
      </c>
      <c r="S59" s="287">
        <v>0.8</v>
      </c>
      <c r="T59" s="488"/>
    </row>
    <row r="60" spans="1:20" ht="16" thickBot="1" x14ac:dyDescent="0.4">
      <c r="A60" s="1586"/>
      <c r="B60" s="693" t="s">
        <v>302</v>
      </c>
      <c r="C60" s="287">
        <v>57</v>
      </c>
      <c r="D60" s="89" t="s">
        <v>251</v>
      </c>
      <c r="E60" s="544">
        <v>94.2</v>
      </c>
      <c r="F60" s="503">
        <v>50</v>
      </c>
      <c r="G60" s="487"/>
      <c r="H60" s="280">
        <v>142</v>
      </c>
      <c r="I60" s="280">
        <v>8.5</v>
      </c>
      <c r="J60" s="280">
        <v>9.6</v>
      </c>
      <c r="K60" s="280">
        <v>6</v>
      </c>
      <c r="L60" s="524"/>
      <c r="M60" s="524">
        <v>2</v>
      </c>
      <c r="N60" s="1137"/>
      <c r="O60" s="553"/>
      <c r="P60" s="553"/>
      <c r="Q60" s="287">
        <v>0</v>
      </c>
      <c r="R60" s="287">
        <v>0</v>
      </c>
      <c r="S60" s="287">
        <v>0.8</v>
      </c>
      <c r="T60" s="488"/>
    </row>
    <row r="61" spans="1:20" ht="16" thickBot="1" x14ac:dyDescent="0.4">
      <c r="A61" s="1586"/>
      <c r="B61" s="693" t="s">
        <v>303</v>
      </c>
      <c r="C61" s="287">
        <v>58</v>
      </c>
      <c r="D61" s="89" t="s">
        <v>251</v>
      </c>
      <c r="E61" s="544">
        <v>94</v>
      </c>
      <c r="F61" s="503">
        <v>40</v>
      </c>
      <c r="G61" s="487"/>
      <c r="H61" s="280">
        <v>71</v>
      </c>
      <c r="I61" s="280">
        <v>2.8000000000000003</v>
      </c>
      <c r="J61" s="280">
        <v>11.200000000000001</v>
      </c>
      <c r="K61" s="280">
        <v>7.7</v>
      </c>
      <c r="L61" s="524"/>
      <c r="M61" s="524">
        <v>2.8000000000000003</v>
      </c>
      <c r="N61" s="1137"/>
      <c r="O61" s="553"/>
      <c r="P61" s="553"/>
      <c r="Q61" s="287">
        <v>0</v>
      </c>
      <c r="R61" s="287">
        <v>0</v>
      </c>
      <c r="S61" s="287">
        <v>0.8</v>
      </c>
      <c r="T61" s="488"/>
    </row>
    <row r="62" spans="1:20" ht="16" thickBot="1" x14ac:dyDescent="0.4">
      <c r="A62" s="1586"/>
      <c r="B62" s="693" t="s">
        <v>304</v>
      </c>
      <c r="C62" s="287">
        <v>59</v>
      </c>
      <c r="D62" s="89" t="s">
        <v>251</v>
      </c>
      <c r="E62" s="544">
        <v>96.2</v>
      </c>
      <c r="F62" s="503">
        <v>50</v>
      </c>
      <c r="G62" s="487"/>
      <c r="H62" s="167"/>
      <c r="I62" s="280">
        <v>1.1000000000000001</v>
      </c>
      <c r="J62" s="280">
        <v>65</v>
      </c>
      <c r="K62" s="280">
        <v>3</v>
      </c>
      <c r="L62" s="524"/>
      <c r="M62" s="524">
        <v>4.8</v>
      </c>
      <c r="N62" s="1137"/>
      <c r="O62" s="553"/>
      <c r="P62" s="553"/>
      <c r="Q62" s="287">
        <v>0</v>
      </c>
      <c r="R62" s="287">
        <v>0</v>
      </c>
      <c r="S62" s="287">
        <v>0.8</v>
      </c>
      <c r="T62" s="488"/>
    </row>
    <row r="63" spans="1:20" ht="16" thickBot="1" x14ac:dyDescent="0.4">
      <c r="A63" s="1593"/>
      <c r="B63" s="694" t="s">
        <v>305</v>
      </c>
      <c r="C63" s="287">
        <v>60</v>
      </c>
      <c r="D63" s="438" t="s">
        <v>251</v>
      </c>
      <c r="E63" s="503">
        <v>70</v>
      </c>
      <c r="F63" s="503">
        <v>0</v>
      </c>
      <c r="G63" s="438"/>
      <c r="H63" s="439">
        <v>0.5</v>
      </c>
      <c r="I63" s="439">
        <v>0</v>
      </c>
      <c r="J63" s="439">
        <v>0.2</v>
      </c>
      <c r="K63" s="439">
        <v>0.5</v>
      </c>
      <c r="L63" s="558"/>
      <c r="M63" s="558">
        <v>0.4</v>
      </c>
      <c r="N63" s="1138"/>
      <c r="O63" s="559"/>
      <c r="P63" s="559"/>
      <c r="Q63" s="511">
        <v>0</v>
      </c>
      <c r="R63" s="511">
        <v>0</v>
      </c>
      <c r="S63" s="511">
        <v>0.57999999999999996</v>
      </c>
      <c r="T63" s="577"/>
    </row>
    <row r="64" spans="1:20" s="542" customFormat="1" ht="16" thickBot="1" x14ac:dyDescent="0.4">
      <c r="A64" s="555"/>
      <c r="B64" s="695"/>
      <c r="C64" s="557">
        <v>61</v>
      </c>
      <c r="D64" s="562"/>
      <c r="E64" s="562"/>
      <c r="F64" s="562"/>
      <c r="G64" s="562"/>
      <c r="H64" s="563"/>
      <c r="I64" s="563"/>
      <c r="J64" s="563"/>
      <c r="K64" s="563"/>
      <c r="L64" s="564"/>
      <c r="M64" s="564"/>
      <c r="N64" s="564"/>
      <c r="O64" s="565"/>
      <c r="P64" s="565"/>
      <c r="Q64" s="580"/>
      <c r="R64" s="580"/>
      <c r="S64" s="580"/>
      <c r="T64" s="582"/>
    </row>
    <row r="65" spans="1:20" s="542" customFormat="1" ht="16" thickBot="1" x14ac:dyDescent="0.4">
      <c r="A65" s="556"/>
      <c r="B65" s="696"/>
      <c r="C65" s="557">
        <v>62</v>
      </c>
      <c r="D65" s="566"/>
      <c r="E65" s="566"/>
      <c r="F65" s="566"/>
      <c r="G65" s="566"/>
      <c r="H65" s="567"/>
      <c r="I65" s="567"/>
      <c r="J65" s="567"/>
      <c r="K65" s="567"/>
      <c r="L65" s="568"/>
      <c r="M65" s="568"/>
      <c r="N65" s="568"/>
      <c r="O65" s="569"/>
      <c r="P65" s="569"/>
      <c r="Q65" s="581"/>
      <c r="R65" s="581"/>
      <c r="S65" s="581"/>
      <c r="T65" s="583"/>
    </row>
    <row r="66" spans="1:20" s="542" customFormat="1" ht="16" thickBot="1" x14ac:dyDescent="0.4">
      <c r="A66" s="554"/>
      <c r="B66" s="697" t="s">
        <v>844</v>
      </c>
      <c r="C66" s="287">
        <v>63</v>
      </c>
      <c r="D66" s="489"/>
      <c r="E66" s="279"/>
      <c r="F66" s="279"/>
      <c r="G66" s="489"/>
      <c r="H66" s="588"/>
      <c r="I66" s="588"/>
      <c r="J66" s="588"/>
      <c r="K66" s="588"/>
      <c r="L66" s="560"/>
      <c r="M66" s="560"/>
      <c r="N66" s="1139"/>
      <c r="O66" s="561"/>
      <c r="P66" s="561"/>
      <c r="Q66" s="578"/>
      <c r="R66" s="578"/>
      <c r="S66" s="578"/>
      <c r="T66" s="579"/>
    </row>
    <row r="67" spans="1:20" ht="16" thickBot="1" x14ac:dyDescent="0.4">
      <c r="A67" s="554"/>
      <c r="B67" s="698" t="s">
        <v>306</v>
      </c>
      <c r="C67" s="287">
        <v>64</v>
      </c>
      <c r="D67" s="287" t="s">
        <v>33</v>
      </c>
      <c r="E67" s="440"/>
      <c r="F67" s="440"/>
      <c r="G67" s="278"/>
      <c r="H67" s="585"/>
      <c r="I67" s="585"/>
      <c r="J67" s="585"/>
      <c r="K67" s="585"/>
      <c r="L67" s="90"/>
      <c r="M67" s="91"/>
      <c r="N67" s="1140"/>
      <c r="O67" s="287"/>
      <c r="P67" s="287"/>
      <c r="Q67" s="287"/>
      <c r="R67" s="287">
        <v>0</v>
      </c>
      <c r="S67" s="287">
        <v>0.7</v>
      </c>
      <c r="T67" s="488"/>
    </row>
    <row r="68" spans="1:20" ht="16" thickBot="1" x14ac:dyDescent="0.4">
      <c r="A68" s="554"/>
      <c r="B68" s="698" t="s">
        <v>307</v>
      </c>
      <c r="C68" s="287">
        <v>65</v>
      </c>
      <c r="D68" s="287" t="s">
        <v>33</v>
      </c>
      <c r="E68" s="440"/>
      <c r="F68" s="440"/>
      <c r="G68" s="278"/>
      <c r="H68" s="585"/>
      <c r="I68" s="585"/>
      <c r="J68" s="585"/>
      <c r="K68" s="585"/>
      <c r="L68" s="90"/>
      <c r="M68" s="91"/>
      <c r="N68" s="1140"/>
      <c r="O68" s="287"/>
      <c r="P68" s="287"/>
      <c r="Q68" s="287"/>
      <c r="R68" s="287">
        <v>0</v>
      </c>
      <c r="S68" s="287">
        <v>0.7</v>
      </c>
      <c r="T68" s="488"/>
    </row>
    <row r="69" spans="1:20" ht="16" thickBot="1" x14ac:dyDescent="0.4">
      <c r="A69" s="554"/>
      <c r="B69" s="698" t="s">
        <v>308</v>
      </c>
      <c r="C69" s="287">
        <v>66</v>
      </c>
      <c r="D69" s="287" t="s">
        <v>33</v>
      </c>
      <c r="E69" s="440"/>
      <c r="F69" s="440"/>
      <c r="G69" s="278"/>
      <c r="H69" s="585"/>
      <c r="I69" s="585"/>
      <c r="J69" s="585"/>
      <c r="K69" s="585"/>
      <c r="L69" s="90"/>
      <c r="M69" s="91"/>
      <c r="N69" s="1140"/>
      <c r="O69" s="287"/>
      <c r="P69" s="287"/>
      <c r="Q69" s="287"/>
      <c r="R69" s="287">
        <v>0</v>
      </c>
      <c r="S69" s="287">
        <v>0.4</v>
      </c>
      <c r="T69" s="488"/>
    </row>
    <row r="70" spans="1:20" ht="16" thickBot="1" x14ac:dyDescent="0.4">
      <c r="A70" s="554"/>
      <c r="B70" s="698" t="s">
        <v>309</v>
      </c>
      <c r="C70" s="287">
        <v>67</v>
      </c>
      <c r="D70" s="287" t="s">
        <v>33</v>
      </c>
      <c r="E70" s="440"/>
      <c r="F70" s="440"/>
      <c r="G70" s="278"/>
      <c r="H70" s="585"/>
      <c r="I70" s="585"/>
      <c r="J70" s="585"/>
      <c r="K70" s="585"/>
      <c r="L70" s="90"/>
      <c r="M70" s="91"/>
      <c r="N70" s="1140"/>
      <c r="O70" s="287"/>
      <c r="P70" s="287"/>
      <c r="Q70" s="287"/>
      <c r="R70" s="287">
        <v>0</v>
      </c>
      <c r="S70" s="287">
        <v>0.7</v>
      </c>
      <c r="T70" s="488"/>
    </row>
    <row r="71" spans="1:20" ht="16" thickBot="1" x14ac:dyDescent="0.4">
      <c r="A71" s="554"/>
      <c r="B71" s="698" t="s">
        <v>310</v>
      </c>
      <c r="C71" s="287">
        <v>68</v>
      </c>
      <c r="D71" s="287" t="s">
        <v>33</v>
      </c>
      <c r="E71" s="440"/>
      <c r="F71" s="440"/>
      <c r="G71" s="278"/>
      <c r="H71" s="585"/>
      <c r="I71" s="585"/>
      <c r="J71" s="585"/>
      <c r="K71" s="585"/>
      <c r="L71" s="90"/>
      <c r="M71" s="91"/>
      <c r="N71" s="1140"/>
      <c r="O71" s="287"/>
      <c r="P71" s="287"/>
      <c r="Q71" s="287"/>
      <c r="R71" s="287">
        <v>0</v>
      </c>
      <c r="S71" s="287">
        <v>0.7</v>
      </c>
      <c r="T71" s="488"/>
    </row>
    <row r="72" spans="1:20" ht="16" thickBot="1" x14ac:dyDescent="0.4">
      <c r="A72" s="570"/>
      <c r="B72" s="584" t="s">
        <v>311</v>
      </c>
      <c r="C72" s="287">
        <v>69</v>
      </c>
      <c r="D72" s="287"/>
      <c r="E72" s="545"/>
      <c r="F72" s="545"/>
      <c r="G72" s="287"/>
      <c r="H72" s="494"/>
      <c r="I72" s="494"/>
      <c r="J72" s="494"/>
      <c r="K72" s="494"/>
      <c r="L72" s="91"/>
      <c r="M72" s="91"/>
      <c r="N72" s="1140"/>
      <c r="O72" s="287"/>
      <c r="P72" s="287"/>
      <c r="Q72" s="287"/>
      <c r="R72" s="287"/>
      <c r="S72" s="287"/>
      <c r="T72" s="488"/>
    </row>
    <row r="73" spans="1:20" ht="16" thickBot="1" x14ac:dyDescent="0.4">
      <c r="A73" s="571"/>
      <c r="B73" s="584" t="s">
        <v>312</v>
      </c>
      <c r="C73" s="287">
        <v>70</v>
      </c>
      <c r="D73" s="287"/>
      <c r="E73" s="545"/>
      <c r="F73" s="545"/>
      <c r="G73" s="287"/>
      <c r="H73" s="494"/>
      <c r="I73" s="494"/>
      <c r="J73" s="494"/>
      <c r="K73" s="494"/>
      <c r="L73" s="91"/>
      <c r="M73" s="91"/>
      <c r="N73" s="1140"/>
      <c r="O73" s="287"/>
      <c r="P73" s="287"/>
      <c r="Q73" s="287"/>
      <c r="R73" s="287"/>
      <c r="S73" s="287"/>
      <c r="T73" s="488"/>
    </row>
    <row r="74" spans="1:20" ht="16.149999999999999" customHeight="1" thickBot="1" x14ac:dyDescent="0.4">
      <c r="A74" s="1592" t="s">
        <v>872</v>
      </c>
      <c r="B74" s="585" t="s">
        <v>283</v>
      </c>
      <c r="C74" s="287">
        <v>71</v>
      </c>
      <c r="D74" s="287" t="s">
        <v>282</v>
      </c>
      <c r="E74" s="1589" t="s">
        <v>33</v>
      </c>
      <c r="F74" s="279">
        <v>50</v>
      </c>
      <c r="G74" s="487">
        <v>0.44699999999999995</v>
      </c>
      <c r="H74" s="589">
        <v>6</v>
      </c>
      <c r="I74" s="591">
        <v>3.6</v>
      </c>
      <c r="J74" s="591">
        <v>3</v>
      </c>
      <c r="K74" s="591">
        <v>5</v>
      </c>
      <c r="L74" s="168"/>
      <c r="M74" s="576">
        <v>1.5</v>
      </c>
      <c r="N74" s="1149"/>
      <c r="O74" s="553"/>
      <c r="P74" s="553"/>
      <c r="Q74" s="91"/>
      <c r="R74" s="91">
        <v>10.5</v>
      </c>
      <c r="S74" s="91">
        <v>0.8</v>
      </c>
      <c r="T74" s="488"/>
    </row>
    <row r="75" spans="1:20" ht="15.65" customHeight="1" thickBot="1" x14ac:dyDescent="0.4">
      <c r="A75" s="1588"/>
      <c r="B75" s="699" t="s">
        <v>284</v>
      </c>
      <c r="C75" s="287">
        <v>72</v>
      </c>
      <c r="D75" s="287" t="s">
        <v>251</v>
      </c>
      <c r="E75" s="1589"/>
      <c r="F75" s="279">
        <v>30</v>
      </c>
      <c r="G75" s="487">
        <v>0.7</v>
      </c>
      <c r="H75" s="589">
        <v>6</v>
      </c>
      <c r="I75" s="591">
        <v>2.4</v>
      </c>
      <c r="J75" s="591">
        <v>5</v>
      </c>
      <c r="K75" s="591">
        <v>5.5</v>
      </c>
      <c r="L75" s="168"/>
      <c r="M75" s="576">
        <v>1.5</v>
      </c>
      <c r="N75" s="1149"/>
      <c r="O75" s="553"/>
      <c r="P75" s="553"/>
      <c r="Q75" s="91"/>
      <c r="R75" s="91">
        <v>10.5</v>
      </c>
      <c r="S75" s="91">
        <v>0.8</v>
      </c>
      <c r="T75" s="488"/>
    </row>
    <row r="76" spans="1:20" ht="15.65" customHeight="1" thickBot="1" x14ac:dyDescent="0.4">
      <c r="A76" s="1588"/>
      <c r="B76" s="699" t="s">
        <v>285</v>
      </c>
      <c r="C76" s="287">
        <v>73</v>
      </c>
      <c r="D76" s="287" t="s">
        <v>282</v>
      </c>
      <c r="E76" s="1589"/>
      <c r="F76" s="279">
        <v>30</v>
      </c>
      <c r="G76" s="487">
        <v>0.52300000000000002</v>
      </c>
      <c r="H76" s="589">
        <v>1.8</v>
      </c>
      <c r="I76" s="591">
        <v>0.2</v>
      </c>
      <c r="J76" s="591">
        <v>1.6</v>
      </c>
      <c r="K76" s="591">
        <v>0.2</v>
      </c>
      <c r="L76" s="168"/>
      <c r="M76" s="576">
        <v>0.5</v>
      </c>
      <c r="N76" s="1149"/>
      <c r="O76" s="553"/>
      <c r="P76" s="553"/>
      <c r="Q76" s="91">
        <v>0</v>
      </c>
      <c r="R76" s="91">
        <v>0</v>
      </c>
      <c r="S76" s="91">
        <v>0.8</v>
      </c>
      <c r="T76" s="488"/>
    </row>
    <row r="77" spans="1:20" ht="15.65" customHeight="1" thickBot="1" x14ac:dyDescent="0.4">
      <c r="A77" s="1588"/>
      <c r="B77" s="699" t="s">
        <v>286</v>
      </c>
      <c r="C77" s="287">
        <v>74</v>
      </c>
      <c r="D77" s="287" t="s">
        <v>251</v>
      </c>
      <c r="E77" s="1589"/>
      <c r="F77" s="279">
        <v>25</v>
      </c>
      <c r="G77" s="487">
        <v>0.74</v>
      </c>
      <c r="H77" s="589"/>
      <c r="I77" s="591"/>
      <c r="J77" s="591"/>
      <c r="K77" s="591"/>
      <c r="L77" s="168"/>
      <c r="M77" s="576"/>
      <c r="N77" s="1149"/>
      <c r="O77" s="553"/>
      <c r="P77" s="553"/>
      <c r="Q77" s="91">
        <v>0</v>
      </c>
      <c r="R77" s="91">
        <v>0</v>
      </c>
      <c r="S77" s="91">
        <v>0.8</v>
      </c>
      <c r="T77" s="488"/>
    </row>
    <row r="78" spans="1:20" ht="14.65" customHeight="1" thickBot="1" x14ac:dyDescent="0.4">
      <c r="A78" s="1588" t="s">
        <v>873</v>
      </c>
      <c r="B78" s="587" t="s">
        <v>1218</v>
      </c>
      <c r="C78" s="287">
        <v>75</v>
      </c>
      <c r="D78" s="287"/>
      <c r="E78" s="1150"/>
      <c r="F78" s="1150"/>
      <c r="G78" s="287"/>
      <c r="H78" s="494">
        <v>6.8</v>
      </c>
      <c r="I78" s="494"/>
      <c r="J78" s="494">
        <v>6.2</v>
      </c>
      <c r="K78" s="494">
        <v>6.9</v>
      </c>
      <c r="L78" s="91"/>
      <c r="M78" s="91"/>
      <c r="N78" s="1151"/>
      <c r="O78" s="287"/>
      <c r="P78" s="287"/>
      <c r="Q78" s="287"/>
      <c r="R78" s="287"/>
      <c r="S78" s="287"/>
      <c r="T78" s="488"/>
    </row>
    <row r="79" spans="1:20" ht="15" customHeight="1" thickBot="1" x14ac:dyDescent="0.4">
      <c r="A79" s="1588"/>
      <c r="B79" s="587" t="s">
        <v>845</v>
      </c>
      <c r="C79" s="287">
        <v>76</v>
      </c>
      <c r="D79" s="287"/>
      <c r="E79" s="545"/>
      <c r="F79" s="545"/>
      <c r="G79" s="287"/>
      <c r="H79" s="494"/>
      <c r="I79" s="494"/>
      <c r="J79" s="494"/>
      <c r="K79" s="494"/>
      <c r="L79" s="91"/>
      <c r="M79" s="91"/>
      <c r="N79" s="1140"/>
      <c r="O79" s="287"/>
      <c r="P79" s="287"/>
      <c r="Q79" s="287"/>
      <c r="R79" s="287"/>
      <c r="S79" s="287"/>
      <c r="T79" s="488"/>
    </row>
    <row r="80" spans="1:20" ht="15" customHeight="1" thickBot="1" x14ac:dyDescent="0.4">
      <c r="A80" s="1588"/>
      <c r="B80" s="587" t="s">
        <v>1219</v>
      </c>
      <c r="C80" s="287">
        <v>77</v>
      </c>
      <c r="D80" s="287" t="s">
        <v>282</v>
      </c>
      <c r="E80" s="1150"/>
      <c r="F80" s="1150"/>
      <c r="G80" s="287"/>
      <c r="H80" s="494">
        <v>4.9000000000000004</v>
      </c>
      <c r="I80" s="494"/>
      <c r="J80" s="494">
        <v>1.3</v>
      </c>
      <c r="K80" s="494">
        <v>7.3</v>
      </c>
      <c r="L80" s="91"/>
      <c r="M80" s="91"/>
      <c r="N80" s="1151"/>
      <c r="O80" s="287"/>
      <c r="P80" s="287"/>
      <c r="Q80" s="287"/>
      <c r="R80" s="287"/>
      <c r="S80" s="287"/>
      <c r="T80" s="488"/>
    </row>
    <row r="81" spans="1:20" ht="15" customHeight="1" thickBot="1" x14ac:dyDescent="0.4">
      <c r="A81" s="1588"/>
      <c r="B81" s="587" t="s">
        <v>1220</v>
      </c>
      <c r="C81" s="287">
        <v>78</v>
      </c>
      <c r="D81" s="287" t="s">
        <v>1226</v>
      </c>
      <c r="E81" s="1150"/>
      <c r="F81" s="1150"/>
      <c r="G81" s="287"/>
      <c r="H81" s="494">
        <v>22</v>
      </c>
      <c r="I81" s="494"/>
      <c r="J81" s="494">
        <v>20</v>
      </c>
      <c r="K81" s="494">
        <v>80</v>
      </c>
      <c r="L81" s="91"/>
      <c r="M81" s="91"/>
      <c r="N81" s="1151"/>
      <c r="O81" s="287"/>
      <c r="P81" s="287"/>
      <c r="Q81" s="287"/>
      <c r="R81" s="287"/>
      <c r="S81" s="287"/>
      <c r="T81" s="488"/>
    </row>
    <row r="82" spans="1:20" ht="15" customHeight="1" thickBot="1" x14ac:dyDescent="0.4">
      <c r="A82" s="1588"/>
      <c r="B82" s="587" t="s">
        <v>1221</v>
      </c>
      <c r="C82" s="287">
        <v>79</v>
      </c>
      <c r="D82" s="287" t="s">
        <v>251</v>
      </c>
      <c r="E82" s="1150"/>
      <c r="F82" s="1150"/>
      <c r="G82" s="287"/>
      <c r="H82" s="494">
        <v>110</v>
      </c>
      <c r="I82" s="494"/>
      <c r="J82" s="494">
        <v>10</v>
      </c>
      <c r="K82" s="494">
        <v>2</v>
      </c>
      <c r="L82" s="91"/>
      <c r="M82" s="91"/>
      <c r="N82" s="1151"/>
      <c r="O82" s="287"/>
      <c r="P82" s="287"/>
      <c r="Q82" s="287"/>
      <c r="R82" s="287"/>
      <c r="S82" s="287"/>
      <c r="T82" s="488"/>
    </row>
    <row r="83" spans="1:20" ht="15" customHeight="1" thickBot="1" x14ac:dyDescent="0.4">
      <c r="A83" s="1588"/>
      <c r="B83" s="587" t="s">
        <v>1222</v>
      </c>
      <c r="C83" s="287">
        <v>80</v>
      </c>
      <c r="D83" s="287" t="s">
        <v>282</v>
      </c>
      <c r="E83" s="1150"/>
      <c r="F83" s="1150"/>
      <c r="G83" s="287"/>
      <c r="H83" s="494">
        <v>5.3</v>
      </c>
      <c r="I83" s="494"/>
      <c r="J83" s="494">
        <v>2.06</v>
      </c>
      <c r="K83" s="494">
        <v>4.05</v>
      </c>
      <c r="L83" s="91"/>
      <c r="M83" s="91"/>
      <c r="N83" s="1151"/>
      <c r="O83" s="287"/>
      <c r="P83" s="287"/>
      <c r="Q83" s="287"/>
      <c r="R83" s="287"/>
      <c r="S83" s="287"/>
      <c r="T83" s="488"/>
    </row>
    <row r="84" spans="1:20" ht="15" customHeight="1" thickBot="1" x14ac:dyDescent="0.4">
      <c r="A84" s="1588"/>
      <c r="B84" s="587" t="s">
        <v>1223</v>
      </c>
      <c r="C84" s="287">
        <v>81</v>
      </c>
      <c r="D84" s="287" t="s">
        <v>282</v>
      </c>
      <c r="E84" s="1150"/>
      <c r="F84" s="1150"/>
      <c r="G84" s="511"/>
      <c r="H84" s="590">
        <v>4.95</v>
      </c>
      <c r="I84" s="590"/>
      <c r="J84" s="590">
        <v>2.5</v>
      </c>
      <c r="K84" s="590">
        <v>6.8</v>
      </c>
      <c r="L84" s="176"/>
      <c r="M84" s="176"/>
      <c r="N84" s="1152"/>
      <c r="O84" s="287"/>
      <c r="P84" s="287"/>
      <c r="Q84" s="287"/>
      <c r="R84" s="287"/>
      <c r="S84" s="287"/>
      <c r="T84" s="488"/>
    </row>
    <row r="85" spans="1:20" ht="15" customHeight="1" thickBot="1" x14ac:dyDescent="0.4">
      <c r="A85" s="1588"/>
      <c r="B85" s="587" t="s">
        <v>1224</v>
      </c>
      <c r="C85" s="287">
        <v>82</v>
      </c>
      <c r="D85" s="287" t="s">
        <v>282</v>
      </c>
      <c r="E85" s="1150"/>
      <c r="F85" s="1150"/>
      <c r="G85" s="511"/>
      <c r="H85" s="590">
        <v>0.45</v>
      </c>
      <c r="I85" s="590"/>
      <c r="J85" s="590">
        <v>1.1000000000000001</v>
      </c>
      <c r="K85" s="590">
        <v>3.3</v>
      </c>
      <c r="L85" s="176"/>
      <c r="M85" s="176"/>
      <c r="N85" s="1152"/>
      <c r="O85" s="287"/>
      <c r="P85" s="287"/>
      <c r="Q85" s="287"/>
      <c r="R85" s="287"/>
      <c r="S85" s="287"/>
      <c r="T85" s="488"/>
    </row>
    <row r="86" spans="1:20" ht="15" customHeight="1" thickBot="1" x14ac:dyDescent="0.4">
      <c r="A86" s="1588"/>
      <c r="B86" s="587" t="s">
        <v>1225</v>
      </c>
      <c r="C86" s="287">
        <v>83</v>
      </c>
      <c r="D86" s="511" t="s">
        <v>251</v>
      </c>
      <c r="E86" s="1150"/>
      <c r="F86" s="1150"/>
      <c r="G86" s="511"/>
      <c r="H86" s="590">
        <v>55</v>
      </c>
      <c r="I86" s="590"/>
      <c r="J86" s="590">
        <v>25</v>
      </c>
      <c r="K86" s="590">
        <v>15</v>
      </c>
      <c r="L86" s="176"/>
      <c r="M86" s="176">
        <v>6</v>
      </c>
      <c r="N86" s="1152"/>
      <c r="O86" s="287"/>
      <c r="P86" s="287"/>
      <c r="Q86" s="287"/>
      <c r="R86" s="287"/>
      <c r="S86" s="287"/>
      <c r="T86" s="488"/>
    </row>
    <row r="87" spans="1:20" ht="15" customHeight="1" thickBot="1" x14ac:dyDescent="0.4">
      <c r="A87" s="1588"/>
      <c r="B87" s="494"/>
      <c r="C87" s="287">
        <v>84</v>
      </c>
      <c r="D87" s="287"/>
      <c r="E87" s="545"/>
      <c r="F87" s="545"/>
      <c r="G87" s="287"/>
      <c r="H87" s="494"/>
      <c r="I87" s="494"/>
      <c r="J87" s="494"/>
      <c r="K87" s="494"/>
      <c r="L87" s="91"/>
      <c r="M87" s="91"/>
      <c r="N87" s="1140"/>
      <c r="O87" s="287"/>
      <c r="P87" s="287"/>
      <c r="Q87" s="287"/>
      <c r="R87" s="287"/>
      <c r="S87" s="287"/>
      <c r="T87" s="488"/>
    </row>
    <row r="88" spans="1:20" ht="15" customHeight="1" thickBot="1" x14ac:dyDescent="0.4">
      <c r="A88" s="1588"/>
      <c r="B88" s="494"/>
      <c r="C88" s="287">
        <v>85</v>
      </c>
      <c r="D88" s="287"/>
      <c r="E88" s="545"/>
      <c r="F88" s="545"/>
      <c r="G88" s="287"/>
      <c r="H88" s="494"/>
      <c r="I88" s="494"/>
      <c r="J88" s="494"/>
      <c r="K88" s="494"/>
      <c r="L88" s="91"/>
      <c r="M88" s="91"/>
      <c r="N88" s="1140"/>
      <c r="O88" s="287"/>
      <c r="P88" s="287"/>
      <c r="Q88" s="287"/>
      <c r="R88" s="287"/>
      <c r="S88" s="287"/>
      <c r="T88" s="488"/>
    </row>
    <row r="89" spans="1:20" ht="15" customHeight="1" thickBot="1" x14ac:dyDescent="0.4">
      <c r="A89" s="1588"/>
      <c r="B89" s="494"/>
      <c r="C89" s="287">
        <v>86</v>
      </c>
      <c r="D89" s="287"/>
      <c r="E89" s="545"/>
      <c r="F89" s="545"/>
      <c r="G89" s="287"/>
      <c r="H89" s="494"/>
      <c r="I89" s="494"/>
      <c r="J89" s="494"/>
      <c r="K89" s="494"/>
      <c r="L89" s="91"/>
      <c r="M89" s="91"/>
      <c r="N89" s="1140"/>
      <c r="O89" s="287"/>
      <c r="P89" s="287"/>
      <c r="Q89" s="287"/>
      <c r="R89" s="287"/>
      <c r="S89" s="287"/>
      <c r="T89" s="488"/>
    </row>
    <row r="90" spans="1:20" ht="15" customHeight="1" thickBot="1" x14ac:dyDescent="0.4">
      <c r="A90" s="1588"/>
      <c r="B90" s="494"/>
      <c r="C90" s="511">
        <v>87</v>
      </c>
      <c r="D90" s="511"/>
      <c r="E90" s="545"/>
      <c r="F90" s="545"/>
      <c r="G90" s="511"/>
      <c r="H90" s="590"/>
      <c r="I90" s="590"/>
      <c r="J90" s="590"/>
      <c r="K90" s="590"/>
      <c r="L90" s="176"/>
      <c r="M90" s="176"/>
      <c r="N90" s="1141"/>
      <c r="O90" s="287"/>
      <c r="P90" s="287"/>
      <c r="Q90" s="287"/>
      <c r="R90" s="287"/>
      <c r="S90" s="287"/>
      <c r="T90" s="488"/>
    </row>
    <row r="91" spans="1:20" ht="16" thickBot="1" x14ac:dyDescent="0.4">
      <c r="A91" s="542"/>
      <c r="B91" s="1587" t="s">
        <v>1021</v>
      </c>
      <c r="C91" s="573"/>
      <c r="D91" s="574"/>
      <c r="E91" s="575"/>
      <c r="F91" s="575"/>
      <c r="G91" s="574"/>
      <c r="H91" s="574"/>
      <c r="I91" s="574"/>
      <c r="J91" s="574"/>
      <c r="K91" s="574"/>
      <c r="L91" s="574"/>
      <c r="M91" s="574"/>
      <c r="N91" s="1142"/>
      <c r="O91" s="545"/>
      <c r="P91" s="545"/>
      <c r="Q91" s="545"/>
      <c r="R91" s="545"/>
      <c r="S91" s="545"/>
    </row>
    <row r="92" spans="1:20" ht="15" customHeight="1" thickBot="1" x14ac:dyDescent="0.4">
      <c r="A92" s="550"/>
      <c r="B92" s="1587"/>
      <c r="C92" s="572"/>
      <c r="D92" s="546"/>
      <c r="E92" s="545"/>
      <c r="F92" s="545"/>
      <c r="G92" s="546"/>
      <c r="H92" s="546"/>
      <c r="I92" s="546"/>
      <c r="J92" s="546"/>
      <c r="K92" s="546"/>
      <c r="L92" s="546"/>
      <c r="M92" s="546"/>
      <c r="N92" s="1143"/>
      <c r="O92" s="545"/>
      <c r="P92" s="545"/>
      <c r="Q92" s="545"/>
      <c r="R92" s="545"/>
      <c r="S92" s="545"/>
    </row>
    <row r="93" spans="1:20" ht="16" thickBot="1" x14ac:dyDescent="0.4">
      <c r="A93" s="546"/>
      <c r="B93" s="1587" t="s">
        <v>1020</v>
      </c>
    </row>
    <row r="94" spans="1:20" ht="14.5" thickBot="1" x14ac:dyDescent="0.4">
      <c r="B94" s="1587"/>
    </row>
  </sheetData>
  <mergeCells count="12">
    <mergeCell ref="B93:B94"/>
    <mergeCell ref="A78:A90"/>
    <mergeCell ref="B91:B92"/>
    <mergeCell ref="E74:E77"/>
    <mergeCell ref="G2:P2"/>
    <mergeCell ref="A4:A8"/>
    <mergeCell ref="A9:A16"/>
    <mergeCell ref="A17:A22"/>
    <mergeCell ref="A23:A40"/>
    <mergeCell ref="A41:A42"/>
    <mergeCell ref="A74:A77"/>
    <mergeCell ref="A43:A63"/>
  </mergeCells>
  <hyperlinks>
    <hyperlink ref="B91:B92" location="'Wi-Dü-Aufnahme'!A1" display="zurück zur Dateneingabe Aufnahme" xr:uid="{00000000-0004-0000-1300-000000000000}"/>
    <hyperlink ref="B93:B94" location="'Wi-Dü-Abgabe'!A1" display="zurück zur Dateneingabe Abgabe" xr:uid="{00000000-0004-0000-1300-000001000000}"/>
  </hyperlinks>
  <pageMargins left="0.7" right="0.7" top="0.78740157499999996" bottom="0.78740157499999996"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dimension ref="A1:O199"/>
  <sheetViews>
    <sheetView topLeftCell="B170" zoomScale="85" zoomScaleNormal="85" workbookViewId="0">
      <selection activeCell="B192" sqref="B192"/>
    </sheetView>
  </sheetViews>
  <sheetFormatPr baseColWidth="10" defaultColWidth="11.54296875" defaultRowHeight="14" x14ac:dyDescent="0.3"/>
  <cols>
    <col min="1" max="1" width="32.453125" style="84" customWidth="1"/>
    <col min="2" max="2" width="20.26953125" style="1145" customWidth="1"/>
    <col min="3" max="3" width="16.26953125" style="84" customWidth="1"/>
    <col min="4" max="4" width="11.54296875" style="84"/>
    <col min="5" max="5" width="22" style="84" customWidth="1"/>
    <col min="6" max="16384" width="11.54296875" style="84"/>
  </cols>
  <sheetData>
    <row r="1" spans="1:15" ht="18" thickBot="1" x14ac:dyDescent="0.35">
      <c r="A1" s="596" t="s">
        <v>333</v>
      </c>
      <c r="B1" s="598" t="s">
        <v>37</v>
      </c>
      <c r="C1" s="496" t="s">
        <v>334</v>
      </c>
      <c r="D1" s="496" t="s">
        <v>335</v>
      </c>
      <c r="E1" s="512" t="s">
        <v>32</v>
      </c>
      <c r="F1" s="512" t="s">
        <v>13</v>
      </c>
      <c r="G1" s="512" t="s">
        <v>865</v>
      </c>
      <c r="H1" s="512" t="s">
        <v>867</v>
      </c>
      <c r="I1" s="512" t="s">
        <v>868</v>
      </c>
      <c r="J1" s="512" t="s">
        <v>16</v>
      </c>
      <c r="K1" s="512" t="s">
        <v>17</v>
      </c>
      <c r="L1" s="512" t="s">
        <v>18</v>
      </c>
      <c r="M1" s="512" t="s">
        <v>19</v>
      </c>
      <c r="N1" s="512" t="s">
        <v>20</v>
      </c>
      <c r="O1" s="520"/>
    </row>
    <row r="2" spans="1:15" ht="16" thickBot="1" x14ac:dyDescent="0.35">
      <c r="A2" s="597"/>
      <c r="B2" s="597"/>
      <c r="C2" s="506" t="s">
        <v>878</v>
      </c>
      <c r="D2" s="506" t="s">
        <v>877</v>
      </c>
      <c r="E2" s="523" t="s">
        <v>1123</v>
      </c>
      <c r="F2" s="734" t="s">
        <v>1123</v>
      </c>
      <c r="G2" s="734"/>
      <c r="H2" s="734" t="s">
        <v>1123</v>
      </c>
      <c r="I2" s="734" t="s">
        <v>1123</v>
      </c>
      <c r="J2" s="734" t="s">
        <v>1123</v>
      </c>
      <c r="K2" s="734" t="s">
        <v>1123</v>
      </c>
      <c r="L2" s="734" t="s">
        <v>1123</v>
      </c>
      <c r="M2" s="734" t="s">
        <v>1123</v>
      </c>
      <c r="N2" s="734" t="s">
        <v>1123</v>
      </c>
      <c r="O2" s="496"/>
    </row>
    <row r="3" spans="1:15" s="85" customFormat="1" ht="16" thickBot="1" x14ac:dyDescent="0.35">
      <c r="A3" s="90" t="s">
        <v>669</v>
      </c>
      <c r="B3" s="91">
        <v>0</v>
      </c>
      <c r="C3" s="91">
        <v>0</v>
      </c>
      <c r="D3" s="91"/>
      <c r="E3" s="513"/>
      <c r="F3" s="513"/>
      <c r="G3" s="513"/>
      <c r="H3" s="513"/>
      <c r="I3" s="513"/>
      <c r="J3" s="513"/>
      <c r="K3" s="513"/>
      <c r="L3" s="513"/>
      <c r="M3" s="513"/>
      <c r="N3" s="513"/>
      <c r="O3" s="91"/>
    </row>
    <row r="4" spans="1:15" ht="16" thickBot="1" x14ac:dyDescent="0.35">
      <c r="A4" s="90" t="s">
        <v>321</v>
      </c>
      <c r="B4" s="91">
        <v>1</v>
      </c>
      <c r="C4" s="287"/>
      <c r="D4" s="287"/>
      <c r="E4" s="91"/>
      <c r="F4" s="524">
        <v>18.100000000000001</v>
      </c>
      <c r="G4" s="524"/>
      <c r="H4" s="524">
        <v>8</v>
      </c>
      <c r="I4" s="524">
        <v>6</v>
      </c>
      <c r="J4" s="287"/>
      <c r="K4" s="287">
        <v>2</v>
      </c>
      <c r="L4" s="287"/>
      <c r="M4" s="287"/>
      <c r="N4" s="287"/>
      <c r="O4" s="287"/>
    </row>
    <row r="5" spans="1:15" ht="16" thickBot="1" x14ac:dyDescent="0.35">
      <c r="A5" s="90" t="s">
        <v>119</v>
      </c>
      <c r="B5" s="91">
        <v>2</v>
      </c>
      <c r="C5" s="287"/>
      <c r="D5" s="287"/>
      <c r="E5" s="91"/>
      <c r="F5" s="524">
        <v>21.099999999999998</v>
      </c>
      <c r="G5" s="524"/>
      <c r="H5" s="524">
        <v>8</v>
      </c>
      <c r="I5" s="524">
        <v>6</v>
      </c>
      <c r="J5" s="287"/>
      <c r="K5" s="287">
        <v>2</v>
      </c>
      <c r="L5" s="287"/>
      <c r="M5" s="287"/>
      <c r="N5" s="287"/>
      <c r="O5" s="287"/>
    </row>
    <row r="6" spans="1:15" ht="16" thickBot="1" x14ac:dyDescent="0.35">
      <c r="A6" s="90" t="s">
        <v>120</v>
      </c>
      <c r="B6" s="91">
        <v>3</v>
      </c>
      <c r="C6" s="287"/>
      <c r="D6" s="287"/>
      <c r="E6" s="91"/>
      <c r="F6" s="524">
        <v>24.1</v>
      </c>
      <c r="G6" s="524"/>
      <c r="H6" s="524">
        <v>8</v>
      </c>
      <c r="I6" s="524">
        <v>6</v>
      </c>
      <c r="J6" s="287"/>
      <c r="K6" s="287">
        <v>2</v>
      </c>
      <c r="L6" s="287"/>
      <c r="M6" s="287"/>
      <c r="N6" s="287"/>
      <c r="O6" s="287"/>
    </row>
    <row r="7" spans="1:15" ht="16" thickBot="1" x14ac:dyDescent="0.35">
      <c r="A7" s="90" t="s">
        <v>121</v>
      </c>
      <c r="B7" s="91">
        <v>4</v>
      </c>
      <c r="C7" s="287"/>
      <c r="D7" s="287"/>
      <c r="E7" s="91"/>
      <c r="F7" s="524">
        <v>18.100000000000001</v>
      </c>
      <c r="G7" s="524"/>
      <c r="H7" s="524">
        <v>8</v>
      </c>
      <c r="I7" s="524">
        <v>6</v>
      </c>
      <c r="J7" s="287"/>
      <c r="K7" s="287">
        <v>2</v>
      </c>
      <c r="L7" s="287"/>
      <c r="M7" s="287"/>
      <c r="N7" s="287"/>
      <c r="O7" s="287"/>
    </row>
    <row r="8" spans="1:15" ht="16" thickBot="1" x14ac:dyDescent="0.35">
      <c r="A8" s="90" t="s">
        <v>30</v>
      </c>
      <c r="B8" s="91">
        <v>5</v>
      </c>
      <c r="C8" s="287"/>
      <c r="D8" s="287"/>
      <c r="E8" s="91"/>
      <c r="F8" s="524">
        <v>22.599999999999998</v>
      </c>
      <c r="G8" s="524"/>
      <c r="H8" s="524">
        <v>8</v>
      </c>
      <c r="I8" s="524">
        <v>6</v>
      </c>
      <c r="J8" s="287"/>
      <c r="K8" s="287">
        <v>2</v>
      </c>
      <c r="L8" s="287"/>
      <c r="M8" s="287"/>
      <c r="N8" s="287"/>
      <c r="O8" s="287"/>
    </row>
    <row r="9" spans="1:15" ht="16" thickBot="1" x14ac:dyDescent="0.35">
      <c r="A9" s="90" t="s">
        <v>322</v>
      </c>
      <c r="B9" s="91">
        <v>6</v>
      </c>
      <c r="C9" s="287"/>
      <c r="D9" s="287"/>
      <c r="E9" s="91"/>
      <c r="F9" s="524">
        <v>17.2</v>
      </c>
      <c r="G9" s="524"/>
      <c r="H9" s="524">
        <v>8</v>
      </c>
      <c r="I9" s="524">
        <v>6</v>
      </c>
      <c r="J9" s="287"/>
      <c r="K9" s="287">
        <v>2</v>
      </c>
      <c r="L9" s="287"/>
      <c r="M9" s="287"/>
      <c r="N9" s="287"/>
      <c r="O9" s="287"/>
    </row>
    <row r="10" spans="1:15" ht="16" thickBot="1" x14ac:dyDescent="0.35">
      <c r="A10" s="90" t="s">
        <v>323</v>
      </c>
      <c r="B10" s="91">
        <v>7</v>
      </c>
      <c r="C10" s="287"/>
      <c r="D10" s="287"/>
      <c r="E10" s="91"/>
      <c r="F10" s="524">
        <v>14.5</v>
      </c>
      <c r="G10" s="524"/>
      <c r="H10" s="524">
        <v>8</v>
      </c>
      <c r="I10" s="524">
        <v>6</v>
      </c>
      <c r="J10" s="287"/>
      <c r="K10" s="287">
        <v>2</v>
      </c>
      <c r="L10" s="287"/>
      <c r="M10" s="287"/>
      <c r="N10" s="287"/>
      <c r="O10" s="287"/>
    </row>
    <row r="11" spans="1:15" ht="16" thickBot="1" x14ac:dyDescent="0.35">
      <c r="A11" s="90" t="s">
        <v>324</v>
      </c>
      <c r="B11" s="91">
        <v>8</v>
      </c>
      <c r="C11" s="287"/>
      <c r="D11" s="287"/>
      <c r="E11" s="91"/>
      <c r="F11" s="524">
        <v>17.2</v>
      </c>
      <c r="G11" s="524"/>
      <c r="H11" s="524">
        <v>8</v>
      </c>
      <c r="I11" s="524">
        <v>6</v>
      </c>
      <c r="J11" s="287"/>
      <c r="K11" s="287">
        <v>2</v>
      </c>
      <c r="L11" s="287"/>
      <c r="M11" s="287"/>
      <c r="N11" s="287"/>
      <c r="O11" s="287"/>
    </row>
    <row r="12" spans="1:15" ht="16" thickBot="1" x14ac:dyDescent="0.35">
      <c r="A12" s="90" t="s">
        <v>325</v>
      </c>
      <c r="B12" s="91">
        <v>9</v>
      </c>
      <c r="C12" s="287"/>
      <c r="D12" s="287"/>
      <c r="E12" s="91"/>
      <c r="F12" s="524">
        <v>14.5</v>
      </c>
      <c r="G12" s="524"/>
      <c r="H12" s="524">
        <v>8</v>
      </c>
      <c r="I12" s="524">
        <v>6</v>
      </c>
      <c r="J12" s="287"/>
      <c r="K12" s="287">
        <v>2</v>
      </c>
      <c r="L12" s="287"/>
      <c r="M12" s="287"/>
      <c r="N12" s="287"/>
      <c r="O12" s="287"/>
    </row>
    <row r="13" spans="1:15" ht="16" thickBot="1" x14ac:dyDescent="0.35">
      <c r="A13" s="90" t="s">
        <v>326</v>
      </c>
      <c r="B13" s="91">
        <v>10</v>
      </c>
      <c r="C13" s="287"/>
      <c r="D13" s="287"/>
      <c r="E13" s="91"/>
      <c r="F13" s="524">
        <v>15.8</v>
      </c>
      <c r="G13" s="524"/>
      <c r="H13" s="524">
        <v>8</v>
      </c>
      <c r="I13" s="524">
        <v>6</v>
      </c>
      <c r="J13" s="287"/>
      <c r="K13" s="287">
        <v>2</v>
      </c>
      <c r="L13" s="287"/>
      <c r="M13" s="287"/>
      <c r="N13" s="287"/>
      <c r="O13" s="287"/>
    </row>
    <row r="14" spans="1:15" ht="16" thickBot="1" x14ac:dyDescent="0.35">
      <c r="A14" s="90" t="s">
        <v>327</v>
      </c>
      <c r="B14" s="91">
        <v>11</v>
      </c>
      <c r="C14" s="287"/>
      <c r="D14" s="287"/>
      <c r="E14" s="91"/>
      <c r="F14" s="524">
        <v>15.8</v>
      </c>
      <c r="G14" s="524"/>
      <c r="H14" s="524">
        <v>8</v>
      </c>
      <c r="I14" s="524">
        <v>6</v>
      </c>
      <c r="J14" s="287"/>
      <c r="K14" s="287">
        <v>2</v>
      </c>
      <c r="L14" s="287"/>
      <c r="M14" s="287"/>
      <c r="N14" s="287"/>
      <c r="O14" s="287"/>
    </row>
    <row r="15" spans="1:15" ht="16" thickBot="1" x14ac:dyDescent="0.35">
      <c r="A15" s="90" t="s">
        <v>8</v>
      </c>
      <c r="B15" s="91">
        <v>12</v>
      </c>
      <c r="C15" s="287"/>
      <c r="D15" s="287"/>
      <c r="E15" s="91"/>
      <c r="F15" s="524">
        <v>15.8</v>
      </c>
      <c r="G15" s="524"/>
      <c r="H15" s="524">
        <v>8</v>
      </c>
      <c r="I15" s="524">
        <v>6</v>
      </c>
      <c r="J15" s="287"/>
      <c r="K15" s="287">
        <v>2</v>
      </c>
      <c r="L15" s="287"/>
      <c r="M15" s="287"/>
      <c r="N15" s="287"/>
      <c r="O15" s="287"/>
    </row>
    <row r="16" spans="1:15" ht="16" thickBot="1" x14ac:dyDescent="0.35">
      <c r="A16" s="90" t="s">
        <v>328</v>
      </c>
      <c r="B16" s="91">
        <v>13</v>
      </c>
      <c r="C16" s="287"/>
      <c r="D16" s="287"/>
      <c r="E16" s="91"/>
      <c r="F16" s="524">
        <v>17.2</v>
      </c>
      <c r="G16" s="524"/>
      <c r="H16" s="524">
        <v>8</v>
      </c>
      <c r="I16" s="524">
        <v>6</v>
      </c>
      <c r="J16" s="287"/>
      <c r="K16" s="287">
        <v>2</v>
      </c>
      <c r="L16" s="287"/>
      <c r="M16" s="287"/>
      <c r="N16" s="287"/>
      <c r="O16" s="287"/>
    </row>
    <row r="17" spans="1:15" ht="16" thickBot="1" x14ac:dyDescent="0.35">
      <c r="A17" s="90" t="s">
        <v>132</v>
      </c>
      <c r="B17" s="91">
        <v>14</v>
      </c>
      <c r="C17" s="287"/>
      <c r="D17" s="287"/>
      <c r="E17" s="91"/>
      <c r="F17" s="524">
        <v>16</v>
      </c>
      <c r="G17" s="524"/>
      <c r="H17" s="524">
        <v>8</v>
      </c>
      <c r="I17" s="524">
        <v>8</v>
      </c>
      <c r="J17" s="287"/>
      <c r="K17" s="287">
        <v>2</v>
      </c>
      <c r="L17" s="287"/>
      <c r="M17" s="287"/>
      <c r="N17" s="287"/>
      <c r="O17" s="287"/>
    </row>
    <row r="18" spans="1:15" ht="31.5" thickBot="1" x14ac:dyDescent="0.35">
      <c r="A18" s="92" t="s">
        <v>329</v>
      </c>
      <c r="B18" s="91">
        <v>15</v>
      </c>
      <c r="C18" s="287"/>
      <c r="D18" s="287"/>
      <c r="E18" s="282"/>
      <c r="F18" s="524">
        <v>22.599999999999998</v>
      </c>
      <c r="G18" s="524"/>
      <c r="H18" s="524">
        <v>8</v>
      </c>
      <c r="I18" s="524">
        <v>6</v>
      </c>
      <c r="J18" s="287"/>
      <c r="K18" s="287">
        <v>5</v>
      </c>
      <c r="L18" s="287"/>
      <c r="M18" s="287"/>
      <c r="N18" s="287"/>
      <c r="O18" s="287"/>
    </row>
    <row r="19" spans="1:15" ht="16" thickBot="1" x14ac:dyDescent="0.35">
      <c r="A19" s="92" t="s">
        <v>692</v>
      </c>
      <c r="B19" s="91">
        <v>16</v>
      </c>
      <c r="C19" s="287"/>
      <c r="D19" s="287"/>
      <c r="E19" s="282"/>
      <c r="F19" s="524"/>
      <c r="G19" s="524"/>
      <c r="H19" s="524"/>
      <c r="I19" s="524"/>
      <c r="J19" s="287"/>
      <c r="K19" s="287"/>
      <c r="L19" s="287"/>
      <c r="M19" s="287"/>
      <c r="N19" s="287"/>
      <c r="O19" s="287"/>
    </row>
    <row r="20" spans="1:15" ht="16" thickBot="1" x14ac:dyDescent="0.35">
      <c r="A20" s="92" t="s">
        <v>135</v>
      </c>
      <c r="B20" s="91">
        <v>17</v>
      </c>
      <c r="C20" s="287"/>
      <c r="D20" s="287"/>
      <c r="E20" s="282"/>
      <c r="F20" s="524"/>
      <c r="G20" s="524"/>
      <c r="H20" s="524"/>
      <c r="I20" s="524"/>
      <c r="J20" s="287"/>
      <c r="K20" s="287"/>
      <c r="L20" s="287"/>
      <c r="M20" s="287"/>
      <c r="N20" s="287"/>
      <c r="O20" s="287"/>
    </row>
    <row r="21" spans="1:15" ht="16" thickBot="1" x14ac:dyDescent="0.35">
      <c r="A21" s="92" t="s">
        <v>691</v>
      </c>
      <c r="B21" s="91">
        <v>18</v>
      </c>
      <c r="C21" s="287"/>
      <c r="D21" s="287"/>
      <c r="E21" s="282"/>
      <c r="F21" s="524"/>
      <c r="G21" s="524"/>
      <c r="H21" s="524"/>
      <c r="I21" s="524"/>
      <c r="J21" s="287"/>
      <c r="K21" s="287"/>
      <c r="L21" s="287"/>
      <c r="M21" s="287"/>
      <c r="N21" s="287"/>
      <c r="O21" s="287"/>
    </row>
    <row r="22" spans="1:15" ht="16" thickBot="1" x14ac:dyDescent="0.35">
      <c r="A22" s="92" t="s">
        <v>139</v>
      </c>
      <c r="B22" s="91">
        <v>19</v>
      </c>
      <c r="C22" s="287"/>
      <c r="D22" s="287"/>
      <c r="E22" s="282"/>
      <c r="F22" s="524"/>
      <c r="G22" s="524"/>
      <c r="H22" s="524"/>
      <c r="I22" s="524"/>
      <c r="J22" s="287"/>
      <c r="K22" s="287"/>
      <c r="L22" s="287"/>
      <c r="M22" s="287"/>
      <c r="N22" s="287"/>
      <c r="O22" s="287"/>
    </row>
    <row r="23" spans="1:15" ht="16" thickBot="1" x14ac:dyDescent="0.35">
      <c r="A23" s="278" t="s">
        <v>330</v>
      </c>
      <c r="B23" s="91">
        <v>20</v>
      </c>
      <c r="C23" s="287"/>
      <c r="D23" s="287"/>
      <c r="E23" s="287"/>
      <c r="F23" s="524">
        <v>14.5</v>
      </c>
      <c r="G23" s="524"/>
      <c r="H23" s="524">
        <v>8</v>
      </c>
      <c r="I23" s="524">
        <v>5</v>
      </c>
      <c r="J23" s="287"/>
      <c r="K23" s="287"/>
      <c r="L23" s="287"/>
      <c r="M23" s="287"/>
      <c r="N23" s="287"/>
      <c r="O23" s="287"/>
    </row>
    <row r="24" spans="1:15" ht="16" thickBot="1" x14ac:dyDescent="0.35">
      <c r="A24" s="278" t="s">
        <v>331</v>
      </c>
      <c r="B24" s="91">
        <v>21</v>
      </c>
      <c r="C24" s="287"/>
      <c r="D24" s="287"/>
      <c r="E24" s="287"/>
      <c r="F24" s="524">
        <v>3.5</v>
      </c>
      <c r="G24" s="524"/>
      <c r="H24" s="524">
        <v>1.4000000000000001</v>
      </c>
      <c r="I24" s="524">
        <v>6</v>
      </c>
      <c r="J24" s="287"/>
      <c r="K24" s="287"/>
      <c r="L24" s="287"/>
      <c r="M24" s="287"/>
      <c r="N24" s="287"/>
      <c r="O24" s="287"/>
    </row>
    <row r="25" spans="1:15" ht="16" thickBot="1" x14ac:dyDescent="0.35">
      <c r="A25" s="90" t="s">
        <v>27</v>
      </c>
      <c r="B25" s="91">
        <v>22</v>
      </c>
      <c r="C25" s="287"/>
      <c r="D25" s="287"/>
      <c r="E25" s="91"/>
      <c r="F25" s="524">
        <v>41</v>
      </c>
      <c r="G25" s="524"/>
      <c r="H25" s="524">
        <v>12</v>
      </c>
      <c r="I25" s="524">
        <v>14</v>
      </c>
      <c r="J25" s="287"/>
      <c r="K25" s="287">
        <v>2</v>
      </c>
      <c r="L25" s="287"/>
      <c r="M25" s="287"/>
      <c r="N25" s="287"/>
      <c r="O25" s="287"/>
    </row>
    <row r="26" spans="1:15" ht="16" thickBot="1" x14ac:dyDescent="0.35">
      <c r="A26" s="90" t="s">
        <v>332</v>
      </c>
      <c r="B26" s="91">
        <v>23</v>
      </c>
      <c r="C26" s="287"/>
      <c r="D26" s="287"/>
      <c r="E26" s="91"/>
      <c r="F26" s="524">
        <v>41</v>
      </c>
      <c r="G26" s="524"/>
      <c r="H26" s="524">
        <v>12</v>
      </c>
      <c r="I26" s="524">
        <v>14</v>
      </c>
      <c r="J26" s="287"/>
      <c r="K26" s="287">
        <v>0.4</v>
      </c>
      <c r="L26" s="287"/>
      <c r="M26" s="287"/>
      <c r="N26" s="287"/>
      <c r="O26" s="287"/>
    </row>
    <row r="27" spans="1:15" ht="16" thickBot="1" x14ac:dyDescent="0.35">
      <c r="A27" s="90" t="s">
        <v>26</v>
      </c>
      <c r="B27" s="91">
        <v>24</v>
      </c>
      <c r="C27" s="287"/>
      <c r="D27" s="287"/>
      <c r="E27" s="91"/>
      <c r="F27" s="524">
        <v>36</v>
      </c>
      <c r="G27" s="524"/>
      <c r="H27" s="524">
        <v>11</v>
      </c>
      <c r="I27" s="524">
        <v>14</v>
      </c>
      <c r="J27" s="287"/>
      <c r="K27" s="287">
        <v>2</v>
      </c>
      <c r="L27" s="287"/>
      <c r="M27" s="287"/>
      <c r="N27" s="287"/>
      <c r="O27" s="287"/>
    </row>
    <row r="28" spans="1:15" ht="16" thickBot="1" x14ac:dyDescent="0.35">
      <c r="A28" s="278" t="s">
        <v>29</v>
      </c>
      <c r="B28" s="91">
        <v>25</v>
      </c>
      <c r="C28" s="287"/>
      <c r="D28" s="287"/>
      <c r="E28" s="287"/>
      <c r="F28" s="524">
        <v>44</v>
      </c>
      <c r="G28" s="524"/>
      <c r="H28" s="524">
        <v>15</v>
      </c>
      <c r="I28" s="524">
        <v>19.399999999999999</v>
      </c>
      <c r="J28" s="287"/>
      <c r="K28" s="287">
        <v>3</v>
      </c>
      <c r="L28" s="287"/>
      <c r="M28" s="287"/>
      <c r="N28" s="287"/>
      <c r="O28" s="287"/>
    </row>
    <row r="29" spans="1:15" ht="16" thickBot="1" x14ac:dyDescent="0.35">
      <c r="A29" s="278" t="s">
        <v>145</v>
      </c>
      <c r="B29" s="91">
        <v>26</v>
      </c>
      <c r="C29" s="287"/>
      <c r="D29" s="287"/>
      <c r="E29" s="287"/>
      <c r="F29" s="524">
        <v>44.800000000000004</v>
      </c>
      <c r="G29" s="524"/>
      <c r="H29" s="524">
        <v>10.199999999999999</v>
      </c>
      <c r="I29" s="524">
        <v>16.599999999999998</v>
      </c>
      <c r="J29" s="287"/>
      <c r="K29" s="287">
        <v>2</v>
      </c>
      <c r="L29" s="287"/>
      <c r="M29" s="287"/>
      <c r="N29" s="287"/>
      <c r="O29" s="287"/>
    </row>
    <row r="30" spans="1:15" ht="16" thickBot="1" x14ac:dyDescent="0.35">
      <c r="A30" s="90" t="s">
        <v>147</v>
      </c>
      <c r="B30" s="91">
        <v>27</v>
      </c>
      <c r="C30" s="287"/>
      <c r="D30" s="287"/>
      <c r="E30" s="91"/>
      <c r="F30" s="524">
        <v>36</v>
      </c>
      <c r="G30" s="524"/>
      <c r="H30" s="524">
        <v>13.899999999999999</v>
      </c>
      <c r="I30" s="524">
        <v>16.599999999999998</v>
      </c>
      <c r="J30" s="287"/>
      <c r="K30" s="287">
        <v>2</v>
      </c>
      <c r="L30" s="287"/>
      <c r="M30" s="287"/>
      <c r="N30" s="287"/>
      <c r="O30" s="287"/>
    </row>
    <row r="31" spans="1:15" ht="16" thickBot="1" x14ac:dyDescent="0.35">
      <c r="A31" s="90" t="s">
        <v>146</v>
      </c>
      <c r="B31" s="91">
        <v>28</v>
      </c>
      <c r="C31" s="287"/>
      <c r="D31" s="287"/>
      <c r="E31" s="91"/>
      <c r="F31" s="524">
        <v>35.799999999999997</v>
      </c>
      <c r="G31" s="524"/>
      <c r="H31" s="524">
        <v>11</v>
      </c>
      <c r="I31" s="524">
        <v>14</v>
      </c>
      <c r="J31" s="287"/>
      <c r="K31" s="287">
        <v>2</v>
      </c>
      <c r="L31" s="287"/>
      <c r="M31" s="287"/>
      <c r="N31" s="287"/>
      <c r="O31" s="287"/>
    </row>
    <row r="32" spans="1:15" ht="16" thickBot="1" x14ac:dyDescent="0.35">
      <c r="A32" s="278" t="s">
        <v>693</v>
      </c>
      <c r="B32" s="91">
        <v>29</v>
      </c>
      <c r="C32" s="287"/>
      <c r="D32" s="287"/>
      <c r="E32" s="287"/>
      <c r="F32" s="287"/>
      <c r="G32" s="287"/>
      <c r="H32" s="287"/>
      <c r="I32" s="287"/>
      <c r="J32" s="287"/>
      <c r="K32" s="287"/>
      <c r="L32" s="287"/>
      <c r="M32" s="287"/>
      <c r="N32" s="287"/>
      <c r="O32" s="287"/>
    </row>
    <row r="33" spans="1:15" ht="16" thickBot="1" x14ac:dyDescent="0.35">
      <c r="A33" s="278" t="s">
        <v>694</v>
      </c>
      <c r="B33" s="91">
        <v>30</v>
      </c>
      <c r="C33" s="287"/>
      <c r="D33" s="287"/>
      <c r="E33" s="287"/>
      <c r="F33" s="287"/>
      <c r="G33" s="287"/>
      <c r="H33" s="287"/>
      <c r="I33" s="287"/>
      <c r="J33" s="287"/>
      <c r="K33" s="287"/>
      <c r="L33" s="287"/>
      <c r="M33" s="287"/>
      <c r="N33" s="287"/>
      <c r="O33" s="287"/>
    </row>
    <row r="34" spans="1:15" ht="15.5" x14ac:dyDescent="0.3">
      <c r="A34" s="275" t="s">
        <v>58</v>
      </c>
      <c r="B34" s="176">
        <v>31</v>
      </c>
      <c r="C34" s="511"/>
      <c r="D34" s="511"/>
      <c r="E34" s="511"/>
      <c r="F34" s="511"/>
      <c r="G34" s="511"/>
      <c r="H34" s="511"/>
      <c r="I34" s="511"/>
      <c r="J34" s="511"/>
      <c r="K34" s="511"/>
      <c r="L34" s="511"/>
      <c r="M34" s="511"/>
      <c r="N34" s="511"/>
      <c r="O34" s="511"/>
    </row>
    <row r="35" spans="1:15" ht="15.5" x14ac:dyDescent="0.3">
      <c r="A35" s="638" t="s">
        <v>989</v>
      </c>
      <c r="B35" s="633">
        <v>32</v>
      </c>
      <c r="C35" s="633"/>
      <c r="D35" s="633"/>
      <c r="E35" s="633"/>
      <c r="F35" s="633"/>
      <c r="G35" s="633"/>
      <c r="H35" s="633"/>
      <c r="I35" s="633"/>
      <c r="J35" s="633"/>
      <c r="K35" s="633"/>
      <c r="L35" s="633"/>
      <c r="M35" s="633"/>
      <c r="N35" s="633"/>
      <c r="O35" s="634"/>
    </row>
    <row r="36" spans="1:15" ht="16" thickBot="1" x14ac:dyDescent="0.35">
      <c r="A36" s="733" t="s">
        <v>1121</v>
      </c>
      <c r="B36" s="578">
        <v>33</v>
      </c>
      <c r="C36" s="617"/>
      <c r="D36" s="617"/>
      <c r="E36" s="617"/>
      <c r="F36" s="617">
        <v>0.95199999999999996</v>
      </c>
      <c r="G36" s="617"/>
      <c r="H36" s="617">
        <v>0.83299999999999996</v>
      </c>
      <c r="I36" s="617">
        <v>1.25</v>
      </c>
      <c r="J36" s="617"/>
      <c r="K36" s="617">
        <v>0.35699999999999998</v>
      </c>
      <c r="L36" s="617"/>
      <c r="M36" s="617"/>
      <c r="N36" s="617"/>
      <c r="O36" s="617"/>
    </row>
    <row r="37" spans="1:15" ht="16" thickBot="1" x14ac:dyDescent="0.35">
      <c r="A37" s="602"/>
      <c r="B37" s="91">
        <v>34</v>
      </c>
      <c r="C37" s="287"/>
      <c r="D37" s="287"/>
      <c r="E37" s="287"/>
      <c r="F37" s="287"/>
      <c r="G37" s="287"/>
      <c r="H37" s="287"/>
      <c r="I37" s="287"/>
      <c r="J37" s="287"/>
      <c r="K37" s="287"/>
      <c r="L37" s="287"/>
      <c r="M37" s="287"/>
      <c r="N37" s="287"/>
      <c r="O37" s="287"/>
    </row>
    <row r="38" spans="1:15" ht="16" thickBot="1" x14ac:dyDescent="0.35">
      <c r="A38" s="602"/>
      <c r="B38" s="91">
        <v>35</v>
      </c>
      <c r="C38" s="287"/>
      <c r="D38" s="287"/>
      <c r="E38" s="287"/>
      <c r="F38" s="287"/>
      <c r="G38" s="287"/>
      <c r="H38" s="287"/>
      <c r="I38" s="287"/>
      <c r="J38" s="287"/>
      <c r="K38" s="287"/>
      <c r="L38" s="287"/>
      <c r="M38" s="287"/>
      <c r="N38" s="287"/>
      <c r="O38" s="287"/>
    </row>
    <row r="39" spans="1:15" ht="16" thickBot="1" x14ac:dyDescent="0.35">
      <c r="A39" s="602"/>
      <c r="B39" s="91">
        <v>36</v>
      </c>
      <c r="C39" s="287"/>
      <c r="D39" s="287"/>
      <c r="E39" s="287"/>
      <c r="F39" s="287"/>
      <c r="G39" s="287"/>
      <c r="H39" s="287"/>
      <c r="I39" s="287"/>
      <c r="J39" s="287"/>
      <c r="K39" s="287"/>
      <c r="L39" s="287"/>
      <c r="M39" s="287"/>
      <c r="N39" s="287"/>
      <c r="O39" s="287"/>
    </row>
    <row r="40" spans="1:15" ht="16" thickBot="1" x14ac:dyDescent="0.35">
      <c r="A40" s="602"/>
      <c r="B40" s="91">
        <v>37</v>
      </c>
      <c r="C40" s="287"/>
      <c r="D40" s="287"/>
      <c r="E40" s="287"/>
      <c r="F40" s="287"/>
      <c r="G40" s="287"/>
      <c r="H40" s="287"/>
      <c r="I40" s="287"/>
      <c r="J40" s="287"/>
      <c r="K40" s="287"/>
      <c r="L40" s="287"/>
      <c r="M40" s="287"/>
      <c r="N40" s="287"/>
      <c r="O40" s="287"/>
    </row>
    <row r="41" spans="1:15" ht="16" thickBot="1" x14ac:dyDescent="0.35">
      <c r="A41" s="602"/>
      <c r="B41" s="91">
        <v>38</v>
      </c>
      <c r="C41" s="287"/>
      <c r="D41" s="287"/>
      <c r="E41" s="287"/>
      <c r="F41" s="287"/>
      <c r="G41" s="287"/>
      <c r="H41" s="287"/>
      <c r="I41" s="287"/>
      <c r="J41" s="287"/>
      <c r="K41" s="287"/>
      <c r="L41" s="287"/>
      <c r="M41" s="287"/>
      <c r="N41" s="287"/>
      <c r="O41" s="287"/>
    </row>
    <row r="42" spans="1:15" ht="16" thickBot="1" x14ac:dyDescent="0.35">
      <c r="A42" s="602"/>
      <c r="B42" s="91">
        <v>39</v>
      </c>
      <c r="C42" s="287"/>
      <c r="D42" s="287"/>
      <c r="E42" s="287"/>
      <c r="F42" s="287"/>
      <c r="G42" s="287"/>
      <c r="H42" s="287"/>
      <c r="I42" s="287"/>
      <c r="J42" s="287"/>
      <c r="K42" s="287"/>
      <c r="L42" s="287"/>
      <c r="M42" s="287"/>
      <c r="N42" s="287"/>
      <c r="O42" s="287"/>
    </row>
    <row r="43" spans="1:15" ht="16" thickBot="1" x14ac:dyDescent="0.4">
      <c r="A43" s="625" t="s">
        <v>846</v>
      </c>
      <c r="D43" s="1594"/>
      <c r="E43" s="1595"/>
      <c r="F43" s="1595"/>
      <c r="G43" s="1595"/>
      <c r="H43" s="1595"/>
      <c r="I43" s="1595"/>
      <c r="J43" s="1595"/>
      <c r="K43" s="1595"/>
      <c r="L43" s="1595"/>
      <c r="M43" s="1595"/>
      <c r="N43" s="1595"/>
      <c r="O43" s="1595"/>
    </row>
    <row r="44" spans="1:15" ht="18" thickBot="1" x14ac:dyDescent="0.35">
      <c r="A44" s="596" t="s">
        <v>314</v>
      </c>
      <c r="B44" s="595" t="s">
        <v>37</v>
      </c>
      <c r="C44" s="497" t="s">
        <v>93</v>
      </c>
      <c r="D44" s="496" t="s">
        <v>889</v>
      </c>
      <c r="E44" s="512" t="s">
        <v>32</v>
      </c>
      <c r="F44" s="512" t="s">
        <v>888</v>
      </c>
      <c r="G44" s="512" t="s">
        <v>865</v>
      </c>
      <c r="H44" s="512" t="s">
        <v>867</v>
      </c>
      <c r="I44" s="512" t="s">
        <v>868</v>
      </c>
      <c r="J44" s="512" t="s">
        <v>16</v>
      </c>
      <c r="K44" s="512" t="s">
        <v>611</v>
      </c>
      <c r="L44" s="512" t="s">
        <v>18</v>
      </c>
      <c r="M44" s="512" t="s">
        <v>19</v>
      </c>
      <c r="N44" s="527" t="s">
        <v>20</v>
      </c>
      <c r="O44" s="497" t="s">
        <v>93</v>
      </c>
    </row>
    <row r="45" spans="1:15" ht="14.65" customHeight="1" thickBot="1" x14ac:dyDescent="0.35">
      <c r="A45" s="597"/>
      <c r="B45" s="594"/>
      <c r="C45" s="599"/>
      <c r="D45" s="552" t="s">
        <v>890</v>
      </c>
      <c r="E45" s="1596" t="s">
        <v>869</v>
      </c>
      <c r="F45" s="1597"/>
      <c r="G45" s="1597"/>
      <c r="H45" s="1597"/>
      <c r="I45" s="1597"/>
      <c r="J45" s="1597"/>
      <c r="K45" s="1597"/>
      <c r="L45" s="1597"/>
      <c r="M45" s="1597"/>
      <c r="N45" s="1597"/>
      <c r="O45" s="600"/>
    </row>
    <row r="46" spans="1:15" ht="16" thickBot="1" x14ac:dyDescent="0.4">
      <c r="A46" s="430" t="s">
        <v>677</v>
      </c>
      <c r="B46" s="431">
        <v>0</v>
      </c>
      <c r="C46" s="431"/>
      <c r="D46" s="715"/>
      <c r="E46" s="715"/>
      <c r="F46" s="715"/>
      <c r="G46" s="715"/>
      <c r="H46" s="715"/>
      <c r="I46" s="715"/>
      <c r="J46" s="715"/>
      <c r="K46" s="715"/>
      <c r="L46" s="715"/>
      <c r="M46" s="716"/>
      <c r="N46" s="431"/>
      <c r="O46" s="86"/>
    </row>
    <row r="47" spans="1:15" ht="16" thickBot="1" x14ac:dyDescent="0.4">
      <c r="A47" s="717" t="s">
        <v>843</v>
      </c>
      <c r="B47" s="718"/>
      <c r="C47" s="718"/>
      <c r="D47" s="718"/>
      <c r="E47" s="718"/>
      <c r="F47" s="718"/>
      <c r="G47" s="718"/>
      <c r="H47" s="718"/>
      <c r="I47" s="718"/>
      <c r="J47" s="718"/>
      <c r="K47" s="718"/>
      <c r="L47" s="718"/>
      <c r="M47" s="718"/>
      <c r="N47" s="718"/>
      <c r="O47" s="606"/>
    </row>
    <row r="48" spans="1:15" ht="16" thickBot="1" x14ac:dyDescent="0.4">
      <c r="A48" s="432" t="s">
        <v>815</v>
      </c>
      <c r="B48" s="435">
        <v>40</v>
      </c>
      <c r="C48" s="435" t="s">
        <v>724</v>
      </c>
      <c r="D48" s="435"/>
      <c r="E48" s="435"/>
      <c r="F48" s="435">
        <v>250</v>
      </c>
      <c r="G48" s="435">
        <v>90</v>
      </c>
      <c r="H48" s="435">
        <v>0</v>
      </c>
      <c r="I48" s="435">
        <v>0</v>
      </c>
      <c r="J48" s="435">
        <v>0</v>
      </c>
      <c r="K48" s="435">
        <v>0</v>
      </c>
      <c r="L48" s="435">
        <v>60</v>
      </c>
      <c r="M48" s="435"/>
      <c r="N48" s="435"/>
      <c r="O48" s="86"/>
    </row>
    <row r="49" spans="1:15" ht="16" thickBot="1" x14ac:dyDescent="0.4">
      <c r="A49" s="432" t="s">
        <v>720</v>
      </c>
      <c r="B49" s="435">
        <v>41</v>
      </c>
      <c r="C49" s="435" t="s">
        <v>721</v>
      </c>
      <c r="D49" s="435"/>
      <c r="E49" s="435"/>
      <c r="F49" s="435">
        <v>280</v>
      </c>
      <c r="G49" s="435">
        <v>70</v>
      </c>
      <c r="H49" s="435">
        <f>K49*10</f>
        <v>0</v>
      </c>
      <c r="I49" s="435">
        <v>0</v>
      </c>
      <c r="J49" s="435">
        <v>0</v>
      </c>
      <c r="K49" s="435">
        <v>0</v>
      </c>
      <c r="L49" s="435">
        <v>0</v>
      </c>
      <c r="M49" s="435"/>
      <c r="N49" s="435"/>
      <c r="O49" s="86"/>
    </row>
    <row r="50" spans="1:15" ht="16" thickBot="1" x14ac:dyDescent="0.4">
      <c r="A50" s="432" t="s">
        <v>699</v>
      </c>
      <c r="B50" s="435">
        <v>42</v>
      </c>
      <c r="C50" s="435"/>
      <c r="D50" s="435"/>
      <c r="E50" s="435"/>
      <c r="F50" s="435">
        <v>320</v>
      </c>
      <c r="G50" s="435">
        <v>80</v>
      </c>
      <c r="H50" s="435">
        <v>0</v>
      </c>
      <c r="I50" s="435">
        <v>0</v>
      </c>
      <c r="J50" s="435">
        <v>0</v>
      </c>
      <c r="K50" s="435">
        <v>0</v>
      </c>
      <c r="L50" s="435">
        <v>0</v>
      </c>
      <c r="M50" s="435"/>
      <c r="N50" s="435"/>
      <c r="O50" s="86"/>
    </row>
    <row r="51" spans="1:15" ht="16" thickBot="1" x14ac:dyDescent="0.4">
      <c r="A51" s="432" t="s">
        <v>1032</v>
      </c>
      <c r="B51" s="435">
        <v>43</v>
      </c>
      <c r="C51" s="435" t="s">
        <v>816</v>
      </c>
      <c r="D51" s="435"/>
      <c r="E51" s="435"/>
      <c r="F51" s="435">
        <v>250</v>
      </c>
      <c r="G51" s="435">
        <v>0</v>
      </c>
      <c r="H51" s="435">
        <v>0</v>
      </c>
      <c r="I51" s="435">
        <v>0</v>
      </c>
      <c r="J51" s="435">
        <v>0</v>
      </c>
      <c r="K51" s="435">
        <v>0</v>
      </c>
      <c r="L51" s="435">
        <v>6</v>
      </c>
      <c r="M51" s="435"/>
      <c r="N51" s="435"/>
      <c r="O51" s="86"/>
    </row>
    <row r="52" spans="1:15" ht="16" thickBot="1" x14ac:dyDescent="0.4">
      <c r="A52" s="432" t="s">
        <v>1033</v>
      </c>
      <c r="B52" s="435">
        <v>44</v>
      </c>
      <c r="C52" s="435" t="s">
        <v>1034</v>
      </c>
      <c r="D52" s="435"/>
      <c r="E52" s="435"/>
      <c r="F52" s="435">
        <v>460</v>
      </c>
      <c r="G52" s="435">
        <v>0</v>
      </c>
      <c r="H52" s="435">
        <v>0</v>
      </c>
      <c r="I52" s="435">
        <v>0</v>
      </c>
      <c r="J52" s="435">
        <v>0</v>
      </c>
      <c r="K52" s="435">
        <v>0</v>
      </c>
      <c r="L52" s="435">
        <v>0</v>
      </c>
      <c r="M52" s="435"/>
      <c r="N52" s="435"/>
      <c r="O52" s="86"/>
    </row>
    <row r="53" spans="1:15" ht="16" thickBot="1" x14ac:dyDescent="0.4">
      <c r="A53" s="432" t="s">
        <v>817</v>
      </c>
      <c r="B53" s="435">
        <v>45</v>
      </c>
      <c r="C53" s="435" t="s">
        <v>724</v>
      </c>
      <c r="D53" s="435"/>
      <c r="E53" s="435"/>
      <c r="F53" s="435">
        <v>150</v>
      </c>
      <c r="G53" s="435">
        <v>86</v>
      </c>
      <c r="H53" s="435">
        <v>0</v>
      </c>
      <c r="I53" s="435">
        <v>0</v>
      </c>
      <c r="J53" s="435">
        <v>0</v>
      </c>
      <c r="K53" s="435">
        <v>0</v>
      </c>
      <c r="L53" s="435">
        <v>60</v>
      </c>
      <c r="M53" s="435"/>
      <c r="N53" s="435"/>
      <c r="O53" s="86"/>
    </row>
    <row r="54" spans="1:15" ht="16" thickBot="1" x14ac:dyDescent="0.4">
      <c r="A54" s="432" t="s">
        <v>1035</v>
      </c>
      <c r="B54" s="435">
        <v>46</v>
      </c>
      <c r="C54" s="435" t="s">
        <v>818</v>
      </c>
      <c r="D54" s="435"/>
      <c r="E54" s="435"/>
      <c r="F54" s="435">
        <v>500</v>
      </c>
      <c r="G54" s="435">
        <v>0</v>
      </c>
      <c r="H54" s="435">
        <v>0</v>
      </c>
      <c r="I54" s="435">
        <v>0</v>
      </c>
      <c r="J54" s="435">
        <v>0</v>
      </c>
      <c r="K54" s="435">
        <v>0</v>
      </c>
      <c r="L54" s="435">
        <v>60</v>
      </c>
      <c r="M54" s="435"/>
      <c r="N54" s="435"/>
      <c r="O54" s="86"/>
    </row>
    <row r="55" spans="1:15" ht="16" thickBot="1" x14ac:dyDescent="0.4">
      <c r="A55" s="436" t="s">
        <v>819</v>
      </c>
      <c r="B55" s="435">
        <v>47</v>
      </c>
      <c r="C55" s="435"/>
      <c r="D55" s="435"/>
      <c r="E55" s="435"/>
      <c r="F55" s="435">
        <v>140</v>
      </c>
      <c r="G55" s="435">
        <v>80</v>
      </c>
      <c r="H55" s="435">
        <f>K55*10</f>
        <v>0</v>
      </c>
      <c r="I55" s="435">
        <v>0</v>
      </c>
      <c r="J55" s="435">
        <v>0</v>
      </c>
      <c r="K55" s="435">
        <v>0</v>
      </c>
      <c r="L55" s="435">
        <v>90</v>
      </c>
      <c r="M55" s="435"/>
      <c r="N55" s="435"/>
      <c r="O55" s="86"/>
    </row>
    <row r="56" spans="1:15" ht="16" thickBot="1" x14ac:dyDescent="0.4">
      <c r="A56" s="436" t="s">
        <v>820</v>
      </c>
      <c r="B56" s="435">
        <v>48</v>
      </c>
      <c r="C56" s="435"/>
      <c r="D56" s="435"/>
      <c r="E56" s="435"/>
      <c r="F56" s="435">
        <v>80</v>
      </c>
      <c r="G56" s="435">
        <v>80</v>
      </c>
      <c r="H56" s="435">
        <f>K56*10</f>
        <v>0</v>
      </c>
      <c r="I56" s="435">
        <v>0</v>
      </c>
      <c r="J56" s="435">
        <v>0</v>
      </c>
      <c r="K56" s="435">
        <v>0</v>
      </c>
      <c r="L56" s="435">
        <v>90</v>
      </c>
      <c r="M56" s="435"/>
      <c r="N56" s="435"/>
      <c r="O56" s="86"/>
    </row>
    <row r="57" spans="1:15" ht="16" thickBot="1" x14ac:dyDescent="0.4">
      <c r="A57" s="432" t="s">
        <v>1036</v>
      </c>
      <c r="B57" s="435">
        <v>49</v>
      </c>
      <c r="C57" s="435" t="s">
        <v>721</v>
      </c>
      <c r="D57" s="435"/>
      <c r="E57" s="435"/>
      <c r="F57" s="435">
        <v>260</v>
      </c>
      <c r="G57" s="435">
        <v>190</v>
      </c>
      <c r="H57" s="435">
        <f>K57*10</f>
        <v>0</v>
      </c>
      <c r="I57" s="435">
        <v>0</v>
      </c>
      <c r="J57" s="435">
        <v>0</v>
      </c>
      <c r="K57" s="435">
        <v>0</v>
      </c>
      <c r="L57" s="435">
        <v>130</v>
      </c>
      <c r="M57" s="435"/>
      <c r="N57" s="435"/>
      <c r="O57" s="86"/>
    </row>
    <row r="58" spans="1:15" ht="16" thickBot="1" x14ac:dyDescent="0.4">
      <c r="A58" s="436" t="s">
        <v>821</v>
      </c>
      <c r="B58" s="435">
        <v>50</v>
      </c>
      <c r="C58" s="435" t="s">
        <v>724</v>
      </c>
      <c r="D58" s="435"/>
      <c r="E58" s="435"/>
      <c r="F58" s="435">
        <v>120</v>
      </c>
      <c r="G58" s="435">
        <v>0</v>
      </c>
      <c r="H58" s="435">
        <v>0</v>
      </c>
      <c r="I58" s="435">
        <v>0</v>
      </c>
      <c r="J58" s="435">
        <v>0</v>
      </c>
      <c r="K58" s="435">
        <v>0</v>
      </c>
      <c r="L58" s="435">
        <v>26</v>
      </c>
      <c r="M58" s="435"/>
      <c r="N58" s="435"/>
      <c r="O58" s="86"/>
    </row>
    <row r="59" spans="1:15" ht="16" thickBot="1" x14ac:dyDescent="0.4">
      <c r="A59" s="436" t="s">
        <v>683</v>
      </c>
      <c r="B59" s="435">
        <v>51</v>
      </c>
      <c r="C59" s="435"/>
      <c r="D59" s="435"/>
      <c r="E59" s="435"/>
      <c r="F59" s="435">
        <v>88</v>
      </c>
      <c r="G59" s="435">
        <v>0</v>
      </c>
      <c r="H59" s="435">
        <v>200</v>
      </c>
      <c r="I59" s="435">
        <v>0</v>
      </c>
      <c r="J59" s="435">
        <v>0</v>
      </c>
      <c r="K59" s="435">
        <v>0</v>
      </c>
      <c r="L59" s="435">
        <v>0</v>
      </c>
      <c r="M59" s="435"/>
      <c r="N59" s="435"/>
      <c r="O59" s="606"/>
    </row>
    <row r="60" spans="1:15" ht="16" thickBot="1" x14ac:dyDescent="0.4">
      <c r="A60" s="717" t="s">
        <v>700</v>
      </c>
      <c r="B60" s="718">
        <v>52</v>
      </c>
      <c r="C60" s="718"/>
      <c r="D60" s="718"/>
      <c r="E60" s="718"/>
      <c r="F60" s="718"/>
      <c r="G60" s="718"/>
      <c r="H60" s="718"/>
      <c r="I60" s="718"/>
      <c r="J60" s="718"/>
      <c r="K60" s="718"/>
      <c r="L60" s="718"/>
      <c r="M60" s="718"/>
      <c r="N60" s="718"/>
      <c r="O60" s="86"/>
    </row>
    <row r="61" spans="1:15" ht="16" thickBot="1" x14ac:dyDescent="0.4">
      <c r="A61" s="432" t="s">
        <v>1037</v>
      </c>
      <c r="B61" s="435">
        <v>53</v>
      </c>
      <c r="C61" s="719" t="s">
        <v>1038</v>
      </c>
      <c r="D61" s="435"/>
      <c r="E61" s="435"/>
      <c r="F61" s="435">
        <v>280</v>
      </c>
      <c r="G61" s="435">
        <v>0</v>
      </c>
      <c r="H61" s="435">
        <v>0</v>
      </c>
      <c r="I61" s="435">
        <v>0</v>
      </c>
      <c r="J61" s="435">
        <v>0</v>
      </c>
      <c r="K61" s="435">
        <v>0</v>
      </c>
      <c r="L61" s="435">
        <v>0</v>
      </c>
      <c r="M61" s="435"/>
      <c r="N61" s="435"/>
      <c r="O61" s="86"/>
    </row>
    <row r="62" spans="1:15" ht="16" thickBot="1" x14ac:dyDescent="0.4">
      <c r="A62" s="432" t="s">
        <v>701</v>
      </c>
      <c r="B62" s="435">
        <v>54</v>
      </c>
      <c r="C62" s="435"/>
      <c r="D62" s="435"/>
      <c r="E62" s="435"/>
      <c r="F62" s="435">
        <v>0</v>
      </c>
      <c r="G62" s="435">
        <v>0</v>
      </c>
      <c r="H62" s="435">
        <v>0</v>
      </c>
      <c r="I62" s="435">
        <v>35</v>
      </c>
      <c r="J62" s="435">
        <v>0</v>
      </c>
      <c r="K62" s="435">
        <v>5</v>
      </c>
      <c r="L62" s="435">
        <v>38</v>
      </c>
      <c r="M62" s="435"/>
      <c r="N62" s="435"/>
      <c r="O62" s="86"/>
    </row>
    <row r="63" spans="1:15" ht="16" thickBot="1" x14ac:dyDescent="0.4">
      <c r="A63" s="432" t="s">
        <v>822</v>
      </c>
      <c r="B63" s="435">
        <v>55</v>
      </c>
      <c r="C63" s="435"/>
      <c r="D63" s="435"/>
      <c r="E63" s="435"/>
      <c r="F63" s="435">
        <v>0</v>
      </c>
      <c r="G63" s="435">
        <v>0</v>
      </c>
      <c r="H63" s="435">
        <v>0</v>
      </c>
      <c r="I63" s="435">
        <v>0</v>
      </c>
      <c r="J63" s="435">
        <v>0</v>
      </c>
      <c r="K63" s="435">
        <v>0</v>
      </c>
      <c r="L63" s="435">
        <v>0</v>
      </c>
      <c r="M63" s="435"/>
      <c r="N63" s="435"/>
      <c r="O63" s="606"/>
    </row>
    <row r="64" spans="1:15" ht="16" thickBot="1" x14ac:dyDescent="0.4">
      <c r="A64" s="432" t="s">
        <v>1039</v>
      </c>
      <c r="B64" s="435">
        <v>56</v>
      </c>
      <c r="C64" s="435"/>
      <c r="D64" s="435"/>
      <c r="E64" s="435"/>
      <c r="F64" s="435">
        <v>0</v>
      </c>
      <c r="G64" s="435">
        <v>0</v>
      </c>
      <c r="H64" s="435">
        <v>0</v>
      </c>
      <c r="I64" s="435">
        <v>0</v>
      </c>
      <c r="J64" s="435">
        <v>900</v>
      </c>
      <c r="K64" s="435">
        <v>0</v>
      </c>
      <c r="L64" s="435">
        <v>0</v>
      </c>
      <c r="M64" s="435"/>
      <c r="N64" s="435"/>
      <c r="O64" s="86"/>
    </row>
    <row r="65" spans="1:15" ht="16" thickBot="1" x14ac:dyDescent="0.4">
      <c r="A65" s="720" t="s">
        <v>702</v>
      </c>
      <c r="B65" s="718">
        <v>57</v>
      </c>
      <c r="C65" s="718"/>
      <c r="D65" s="718"/>
      <c r="E65" s="718"/>
      <c r="F65" s="718"/>
      <c r="G65" s="718"/>
      <c r="H65" s="718"/>
      <c r="I65" s="718"/>
      <c r="J65" s="718"/>
      <c r="K65" s="718"/>
      <c r="L65" s="718"/>
      <c r="M65" s="718"/>
      <c r="N65" s="718"/>
      <c r="O65" s="86"/>
    </row>
    <row r="66" spans="1:15" ht="16" thickBot="1" x14ac:dyDescent="0.4">
      <c r="A66" s="434" t="s">
        <v>24</v>
      </c>
      <c r="B66" s="435">
        <v>58</v>
      </c>
      <c r="C66" s="433"/>
      <c r="D66" s="435"/>
      <c r="E66" s="435"/>
      <c r="F66" s="435">
        <v>4</v>
      </c>
      <c r="G66" s="435">
        <v>0</v>
      </c>
      <c r="H66" s="435">
        <v>14</v>
      </c>
      <c r="I66" s="435">
        <v>0</v>
      </c>
      <c r="J66" s="435">
        <v>190</v>
      </c>
      <c r="K66" s="435">
        <v>0</v>
      </c>
      <c r="L66" s="435">
        <v>0</v>
      </c>
      <c r="M66" s="435"/>
      <c r="N66" s="435"/>
      <c r="O66" s="606"/>
    </row>
    <row r="67" spans="1:15" ht="16" thickBot="1" x14ac:dyDescent="0.4">
      <c r="A67" s="434" t="s">
        <v>823</v>
      </c>
      <c r="B67" s="435">
        <v>59</v>
      </c>
      <c r="C67" s="433"/>
      <c r="D67" s="435"/>
      <c r="E67" s="435"/>
      <c r="F67" s="435">
        <v>150</v>
      </c>
      <c r="G67" s="435">
        <v>150</v>
      </c>
      <c r="H67" s="435">
        <v>0</v>
      </c>
      <c r="I67" s="435">
        <v>0</v>
      </c>
      <c r="J67" s="435">
        <v>0</v>
      </c>
      <c r="K67" s="435">
        <v>0</v>
      </c>
      <c r="L67" s="435">
        <v>0</v>
      </c>
      <c r="M67" s="435"/>
      <c r="N67" s="435"/>
      <c r="O67" s="86"/>
    </row>
    <row r="68" spans="1:15" ht="16" thickBot="1" x14ac:dyDescent="0.4">
      <c r="A68" s="721" t="s">
        <v>703</v>
      </c>
      <c r="B68" s="718">
        <v>60</v>
      </c>
      <c r="C68" s="722"/>
      <c r="D68" s="718"/>
      <c r="E68" s="718"/>
      <c r="F68" s="718"/>
      <c r="G68" s="718"/>
      <c r="H68" s="718"/>
      <c r="I68" s="718"/>
      <c r="J68" s="718"/>
      <c r="K68" s="718"/>
      <c r="L68" s="718"/>
      <c r="M68" s="718"/>
      <c r="N68" s="718"/>
      <c r="O68" s="86"/>
    </row>
    <row r="69" spans="1:15" ht="16" thickBot="1" x14ac:dyDescent="0.4">
      <c r="A69" s="432" t="s">
        <v>1040</v>
      </c>
      <c r="B69" s="435">
        <v>61</v>
      </c>
      <c r="C69" s="435" t="s">
        <v>721</v>
      </c>
      <c r="D69" s="435"/>
      <c r="E69" s="435"/>
      <c r="F69" s="435">
        <v>180</v>
      </c>
      <c r="G69" s="435">
        <v>180</v>
      </c>
      <c r="H69" s="435">
        <v>460</v>
      </c>
      <c r="I69" s="435">
        <v>0</v>
      </c>
      <c r="J69" s="435">
        <v>0</v>
      </c>
      <c r="K69" s="435">
        <v>0</v>
      </c>
      <c r="L69" s="435">
        <v>0</v>
      </c>
      <c r="M69" s="435"/>
      <c r="N69" s="435"/>
      <c r="O69" s="86"/>
    </row>
    <row r="70" spans="1:15" ht="16" thickBot="1" x14ac:dyDescent="0.4">
      <c r="A70" s="432" t="s">
        <v>1041</v>
      </c>
      <c r="B70" s="435">
        <v>62</v>
      </c>
      <c r="C70" s="435"/>
      <c r="D70" s="435"/>
      <c r="E70" s="435"/>
      <c r="F70" s="435">
        <v>180</v>
      </c>
      <c r="G70" s="435">
        <v>180</v>
      </c>
      <c r="H70" s="435">
        <v>460</v>
      </c>
      <c r="I70" s="435">
        <v>0</v>
      </c>
      <c r="J70" s="435">
        <v>0</v>
      </c>
      <c r="K70" s="435">
        <v>0</v>
      </c>
      <c r="L70" s="435">
        <v>25</v>
      </c>
      <c r="M70" s="435"/>
      <c r="N70" s="435"/>
      <c r="O70" s="86"/>
    </row>
    <row r="71" spans="1:15" ht="16" thickBot="1" x14ac:dyDescent="0.4">
      <c r="A71" s="432" t="s">
        <v>722</v>
      </c>
      <c r="B71" s="435">
        <v>63</v>
      </c>
      <c r="C71" s="435"/>
      <c r="D71" s="435"/>
      <c r="E71" s="435"/>
      <c r="F71" s="435">
        <v>0</v>
      </c>
      <c r="G71" s="435">
        <v>0</v>
      </c>
      <c r="H71" s="435">
        <v>0</v>
      </c>
      <c r="I71" s="435">
        <v>0</v>
      </c>
      <c r="J71" s="435">
        <v>800</v>
      </c>
      <c r="K71" s="435">
        <v>0</v>
      </c>
      <c r="L71" s="435">
        <v>0</v>
      </c>
      <c r="M71" s="435"/>
      <c r="N71" s="435"/>
      <c r="O71" s="86"/>
    </row>
    <row r="72" spans="1:15" ht="16" thickBot="1" x14ac:dyDescent="0.4">
      <c r="A72" s="432" t="s">
        <v>723</v>
      </c>
      <c r="B72" s="435">
        <v>64</v>
      </c>
      <c r="C72" s="435" t="s">
        <v>724</v>
      </c>
      <c r="D72" s="435"/>
      <c r="E72" s="435"/>
      <c r="F72" s="435">
        <v>0</v>
      </c>
      <c r="G72" s="435">
        <v>0</v>
      </c>
      <c r="H72" s="435">
        <v>150</v>
      </c>
      <c r="I72" s="435">
        <v>0</v>
      </c>
      <c r="J72" s="435">
        <v>0</v>
      </c>
      <c r="K72" s="435">
        <v>150</v>
      </c>
      <c r="L72" s="435">
        <v>0</v>
      </c>
      <c r="M72" s="435"/>
      <c r="N72" s="435"/>
      <c r="O72" s="606"/>
    </row>
    <row r="73" spans="1:15" ht="16" thickBot="1" x14ac:dyDescent="0.4">
      <c r="A73" s="432" t="s">
        <v>725</v>
      </c>
      <c r="B73" s="435">
        <v>65</v>
      </c>
      <c r="C73" s="723" t="s">
        <v>1216</v>
      </c>
      <c r="D73" s="435"/>
      <c r="E73" s="435"/>
      <c r="F73" s="435">
        <v>240</v>
      </c>
      <c r="G73" s="435"/>
      <c r="H73" s="435"/>
      <c r="I73" s="435"/>
      <c r="J73" s="435"/>
      <c r="K73" s="435"/>
      <c r="L73" s="435">
        <v>60</v>
      </c>
      <c r="M73" s="435"/>
      <c r="N73" s="435"/>
      <c r="O73" s="86"/>
    </row>
    <row r="74" spans="1:15" ht="16" thickBot="1" x14ac:dyDescent="0.4">
      <c r="A74" s="717" t="s">
        <v>704</v>
      </c>
      <c r="B74" s="718">
        <v>66</v>
      </c>
      <c r="C74" s="718"/>
      <c r="D74" s="718"/>
      <c r="E74" s="718"/>
      <c r="F74" s="718"/>
      <c r="G74" s="718"/>
      <c r="H74" s="718"/>
      <c r="I74" s="718"/>
      <c r="J74" s="718"/>
      <c r="K74" s="718"/>
      <c r="L74" s="718"/>
      <c r="M74" s="718"/>
      <c r="N74" s="718"/>
      <c r="O74" s="86"/>
    </row>
    <row r="75" spans="1:15" ht="16" thickBot="1" x14ac:dyDescent="0.4">
      <c r="A75" s="432" t="s">
        <v>705</v>
      </c>
      <c r="B75" s="435">
        <v>67</v>
      </c>
      <c r="C75" s="435"/>
      <c r="D75" s="435"/>
      <c r="E75" s="435"/>
      <c r="F75" s="435">
        <v>210</v>
      </c>
      <c r="G75" s="435">
        <v>0</v>
      </c>
      <c r="H75" s="435">
        <v>0</v>
      </c>
      <c r="I75" s="435">
        <v>0</v>
      </c>
      <c r="J75" s="435">
        <v>0</v>
      </c>
      <c r="K75" s="435">
        <v>0</v>
      </c>
      <c r="L75" s="435">
        <v>0</v>
      </c>
      <c r="M75" s="435"/>
      <c r="N75" s="435"/>
      <c r="O75" s="86"/>
    </row>
    <row r="76" spans="1:15" ht="16" thickBot="1" x14ac:dyDescent="0.4">
      <c r="A76" s="432" t="s">
        <v>1042</v>
      </c>
      <c r="B76" s="435">
        <v>68</v>
      </c>
      <c r="C76" s="435"/>
      <c r="D76" s="435"/>
      <c r="E76" s="435"/>
      <c r="F76" s="435">
        <v>120</v>
      </c>
      <c r="G76" s="435">
        <v>72</v>
      </c>
      <c r="H76" s="435">
        <v>120</v>
      </c>
      <c r="I76" s="435">
        <v>170</v>
      </c>
      <c r="J76" s="435">
        <v>0</v>
      </c>
      <c r="K76" s="435">
        <v>20</v>
      </c>
      <c r="L76" s="435">
        <v>80</v>
      </c>
      <c r="M76" s="435"/>
      <c r="N76" s="435"/>
      <c r="O76" s="86"/>
    </row>
    <row r="77" spans="1:15" ht="16" thickBot="1" x14ac:dyDescent="0.4">
      <c r="A77" s="432" t="s">
        <v>1043</v>
      </c>
      <c r="B77" s="435">
        <v>69</v>
      </c>
      <c r="C77" s="435" t="s">
        <v>816</v>
      </c>
      <c r="D77" s="435"/>
      <c r="E77" s="435"/>
      <c r="F77" s="435">
        <v>140</v>
      </c>
      <c r="G77" s="435">
        <v>0</v>
      </c>
      <c r="H77" s="435">
        <v>70</v>
      </c>
      <c r="I77" s="435">
        <v>170</v>
      </c>
      <c r="J77" s="435">
        <v>0</v>
      </c>
      <c r="K77" s="435">
        <v>20</v>
      </c>
      <c r="L77" s="435">
        <v>110</v>
      </c>
      <c r="M77" s="435"/>
      <c r="N77" s="435"/>
      <c r="O77" s="86"/>
    </row>
    <row r="78" spans="1:15" ht="16" thickBot="1" x14ac:dyDescent="0.4">
      <c r="A78" s="432" t="s">
        <v>1044</v>
      </c>
      <c r="B78" s="435">
        <v>70</v>
      </c>
      <c r="C78" s="435" t="s">
        <v>721</v>
      </c>
      <c r="D78" s="435"/>
      <c r="E78" s="435"/>
      <c r="F78" s="435">
        <v>150</v>
      </c>
      <c r="G78" s="435">
        <v>80</v>
      </c>
      <c r="H78" s="435">
        <v>50</v>
      </c>
      <c r="I78" s="435">
        <v>200</v>
      </c>
      <c r="J78" s="435">
        <v>0</v>
      </c>
      <c r="K78" s="435">
        <v>20</v>
      </c>
      <c r="L78" s="435">
        <v>80</v>
      </c>
      <c r="M78" s="435"/>
      <c r="N78" s="435"/>
      <c r="O78" s="86"/>
    </row>
    <row r="79" spans="1:15" ht="16" thickBot="1" x14ac:dyDescent="0.4">
      <c r="A79" s="432" t="s">
        <v>1045</v>
      </c>
      <c r="B79" s="435">
        <v>71</v>
      </c>
      <c r="C79" s="435"/>
      <c r="D79" s="435"/>
      <c r="E79" s="435"/>
      <c r="F79" s="435">
        <v>200</v>
      </c>
      <c r="G79" s="435">
        <v>114</v>
      </c>
      <c r="H79" s="435">
        <v>80</v>
      </c>
      <c r="I79" s="435">
        <v>100</v>
      </c>
      <c r="J79" s="435">
        <v>0</v>
      </c>
      <c r="K79" s="435">
        <v>20</v>
      </c>
      <c r="L79" s="435">
        <v>30</v>
      </c>
      <c r="M79" s="435"/>
      <c r="N79" s="435"/>
      <c r="O79" s="86"/>
    </row>
    <row r="80" spans="1:15" ht="16" thickBot="1" x14ac:dyDescent="0.4">
      <c r="A80" s="432" t="s">
        <v>1046</v>
      </c>
      <c r="B80" s="435">
        <v>72</v>
      </c>
      <c r="C80" s="435"/>
      <c r="D80" s="435"/>
      <c r="E80" s="435"/>
      <c r="F80" s="435">
        <v>200</v>
      </c>
      <c r="G80" s="435">
        <v>114</v>
      </c>
      <c r="H80" s="435">
        <v>100</v>
      </c>
      <c r="I80" s="435">
        <v>100</v>
      </c>
      <c r="J80" s="435">
        <v>0</v>
      </c>
      <c r="K80" s="435">
        <v>0</v>
      </c>
      <c r="L80" s="435">
        <v>30</v>
      </c>
      <c r="M80" s="435"/>
      <c r="N80" s="435"/>
      <c r="O80" s="86"/>
    </row>
    <row r="81" spans="1:15" ht="16" thickBot="1" x14ac:dyDescent="0.4">
      <c r="A81" s="432" t="s">
        <v>1047</v>
      </c>
      <c r="B81" s="435">
        <v>73</v>
      </c>
      <c r="C81" s="435"/>
      <c r="D81" s="435"/>
      <c r="E81" s="435"/>
      <c r="F81" s="435">
        <v>240</v>
      </c>
      <c r="G81" s="435">
        <v>133</v>
      </c>
      <c r="H81" s="435">
        <v>80</v>
      </c>
      <c r="I81" s="435">
        <v>70</v>
      </c>
      <c r="J81" s="435">
        <v>0</v>
      </c>
      <c r="K81" s="435">
        <v>0</v>
      </c>
      <c r="L81" s="435">
        <v>20</v>
      </c>
      <c r="M81" s="435"/>
      <c r="N81" s="435"/>
      <c r="O81" s="86"/>
    </row>
    <row r="82" spans="1:15" ht="16" thickBot="1" x14ac:dyDescent="0.4">
      <c r="A82" s="432" t="s">
        <v>1048</v>
      </c>
      <c r="B82" s="435">
        <v>74</v>
      </c>
      <c r="C82" s="435" t="s">
        <v>721</v>
      </c>
      <c r="D82" s="435"/>
      <c r="E82" s="435"/>
      <c r="F82" s="435">
        <v>250</v>
      </c>
      <c r="G82" s="435">
        <v>140</v>
      </c>
      <c r="H82" s="435">
        <v>150</v>
      </c>
      <c r="I82" s="435">
        <v>0</v>
      </c>
      <c r="J82" s="435">
        <v>0</v>
      </c>
      <c r="K82" s="435">
        <v>0</v>
      </c>
      <c r="L82" s="435">
        <v>0</v>
      </c>
      <c r="M82" s="435"/>
      <c r="N82" s="435"/>
      <c r="O82" s="86"/>
    </row>
    <row r="83" spans="1:15" ht="16" thickBot="1" x14ac:dyDescent="0.4">
      <c r="A83" s="432" t="s">
        <v>1049</v>
      </c>
      <c r="B83" s="435">
        <v>75</v>
      </c>
      <c r="C83" s="435" t="s">
        <v>721</v>
      </c>
      <c r="D83" s="435"/>
      <c r="E83" s="435"/>
      <c r="F83" s="435">
        <v>260</v>
      </c>
      <c r="G83" s="435">
        <v>185</v>
      </c>
      <c r="H83" s="435">
        <f>K83*10</f>
        <v>0</v>
      </c>
      <c r="I83" s="435">
        <v>0</v>
      </c>
      <c r="J83" s="435">
        <v>0</v>
      </c>
      <c r="K83" s="435">
        <v>0</v>
      </c>
      <c r="L83" s="435">
        <v>130</v>
      </c>
      <c r="M83" s="435"/>
      <c r="N83" s="435"/>
      <c r="O83" s="606"/>
    </row>
    <row r="84" spans="1:15" ht="16" thickBot="1" x14ac:dyDescent="0.4">
      <c r="A84" s="432" t="s">
        <v>706</v>
      </c>
      <c r="B84" s="435">
        <v>76</v>
      </c>
      <c r="C84" s="435"/>
      <c r="D84" s="435"/>
      <c r="E84" s="435"/>
      <c r="F84" s="435">
        <v>0</v>
      </c>
      <c r="G84" s="435">
        <v>0</v>
      </c>
      <c r="H84" s="435">
        <v>0</v>
      </c>
      <c r="I84" s="435">
        <v>0</v>
      </c>
      <c r="J84" s="435">
        <v>0</v>
      </c>
      <c r="K84" s="435">
        <v>160</v>
      </c>
      <c r="L84" s="435">
        <v>130</v>
      </c>
      <c r="M84" s="435"/>
      <c r="N84" s="435"/>
      <c r="O84" s="86"/>
    </row>
    <row r="85" spans="1:15" ht="16" thickBot="1" x14ac:dyDescent="0.4">
      <c r="A85" s="717" t="s">
        <v>726</v>
      </c>
      <c r="B85" s="718">
        <v>77</v>
      </c>
      <c r="C85" s="718"/>
      <c r="D85" s="718"/>
      <c r="E85" s="718"/>
      <c r="F85" s="718"/>
      <c r="G85" s="718"/>
      <c r="H85" s="718"/>
      <c r="I85" s="718"/>
      <c r="J85" s="718"/>
      <c r="K85" s="718"/>
      <c r="L85" s="718"/>
      <c r="M85" s="718"/>
      <c r="N85" s="718"/>
      <c r="O85" s="86"/>
    </row>
    <row r="86" spans="1:15" ht="16" thickBot="1" x14ac:dyDescent="0.4">
      <c r="A86" s="432" t="s">
        <v>1050</v>
      </c>
      <c r="B86" s="435">
        <v>78</v>
      </c>
      <c r="C86" s="435" t="s">
        <v>1038</v>
      </c>
      <c r="D86" s="435"/>
      <c r="E86" s="435"/>
      <c r="F86" s="435">
        <v>30</v>
      </c>
      <c r="G86" s="435">
        <v>0</v>
      </c>
      <c r="H86" s="435">
        <v>150</v>
      </c>
      <c r="I86" s="435">
        <v>360</v>
      </c>
      <c r="J86" s="435">
        <v>0</v>
      </c>
      <c r="K86" s="435">
        <v>40</v>
      </c>
      <c r="L86" s="435">
        <v>0</v>
      </c>
      <c r="M86" s="435"/>
      <c r="N86" s="435"/>
      <c r="O86" s="86"/>
    </row>
    <row r="87" spans="1:15" ht="16" thickBot="1" x14ac:dyDescent="0.4">
      <c r="A87" s="432" t="s">
        <v>336</v>
      </c>
      <c r="B87" s="435">
        <v>79</v>
      </c>
      <c r="C87" s="435" t="s">
        <v>721</v>
      </c>
      <c r="D87" s="435"/>
      <c r="E87" s="435"/>
      <c r="F87" s="435">
        <v>460</v>
      </c>
      <c r="G87" s="435">
        <v>0</v>
      </c>
      <c r="H87" s="435">
        <f>K87*10</f>
        <v>0</v>
      </c>
      <c r="I87" s="435">
        <v>0</v>
      </c>
      <c r="J87" s="435">
        <v>0</v>
      </c>
      <c r="K87" s="435">
        <v>0</v>
      </c>
      <c r="L87" s="435">
        <v>0</v>
      </c>
      <c r="M87" s="435"/>
      <c r="N87" s="435"/>
      <c r="O87" s="606"/>
    </row>
    <row r="88" spans="1:15" ht="16" thickBot="1" x14ac:dyDescent="0.4">
      <c r="A88" s="432" t="s">
        <v>824</v>
      </c>
      <c r="B88" s="435">
        <v>80</v>
      </c>
      <c r="C88" s="435" t="s">
        <v>816</v>
      </c>
      <c r="D88" s="435"/>
      <c r="E88" s="435"/>
      <c r="F88" s="435">
        <v>0</v>
      </c>
      <c r="G88" s="435">
        <v>0</v>
      </c>
      <c r="H88" s="435">
        <v>150</v>
      </c>
      <c r="I88" s="435">
        <v>250</v>
      </c>
      <c r="J88" s="435">
        <v>0</v>
      </c>
      <c r="K88" s="435">
        <v>0</v>
      </c>
      <c r="L88" s="435">
        <v>0</v>
      </c>
      <c r="M88" s="435"/>
      <c r="N88" s="435"/>
      <c r="O88" s="86"/>
    </row>
    <row r="89" spans="1:15" ht="16" thickBot="1" x14ac:dyDescent="0.4">
      <c r="A89" s="432" t="s">
        <v>825</v>
      </c>
      <c r="B89" s="435">
        <v>81</v>
      </c>
      <c r="C89" s="435" t="s">
        <v>816</v>
      </c>
      <c r="D89" s="435"/>
      <c r="E89" s="435"/>
      <c r="F89" s="435">
        <v>0</v>
      </c>
      <c r="G89" s="435">
        <v>0</v>
      </c>
      <c r="H89" s="435">
        <v>130</v>
      </c>
      <c r="I89" s="435">
        <v>180</v>
      </c>
      <c r="J89" s="435">
        <v>60</v>
      </c>
      <c r="K89" s="435">
        <v>0</v>
      </c>
      <c r="L89" s="435">
        <v>0</v>
      </c>
      <c r="M89" s="435"/>
      <c r="N89" s="435"/>
      <c r="O89" s="86"/>
    </row>
    <row r="90" spans="1:15" ht="16" thickBot="1" x14ac:dyDescent="0.4">
      <c r="A90" s="721" t="s">
        <v>15</v>
      </c>
      <c r="B90" s="718">
        <v>82</v>
      </c>
      <c r="C90" s="722"/>
      <c r="D90" s="718"/>
      <c r="E90" s="718"/>
      <c r="F90" s="718"/>
      <c r="G90" s="718"/>
      <c r="H90" s="718"/>
      <c r="I90" s="718"/>
      <c r="J90" s="718"/>
      <c r="K90" s="718"/>
      <c r="L90" s="718"/>
      <c r="M90" s="718"/>
      <c r="N90" s="718"/>
      <c r="O90" s="86"/>
    </row>
    <row r="91" spans="1:15" ht="16" thickBot="1" x14ac:dyDescent="0.4">
      <c r="A91" s="434" t="s">
        <v>826</v>
      </c>
      <c r="B91" s="435">
        <v>83</v>
      </c>
      <c r="C91" s="433" t="s">
        <v>816</v>
      </c>
      <c r="D91" s="435"/>
      <c r="E91" s="435"/>
      <c r="F91" s="435">
        <v>0</v>
      </c>
      <c r="G91" s="435">
        <v>0</v>
      </c>
      <c r="H91" s="435">
        <v>0</v>
      </c>
      <c r="I91" s="435">
        <v>11</v>
      </c>
      <c r="J91" s="435">
        <v>0</v>
      </c>
      <c r="K91" s="435">
        <v>5</v>
      </c>
      <c r="L91" s="435">
        <v>4</v>
      </c>
      <c r="M91" s="435"/>
      <c r="N91" s="435"/>
      <c r="O91" s="86"/>
    </row>
    <row r="92" spans="1:15" ht="16" thickBot="1" x14ac:dyDescent="0.4">
      <c r="A92" s="432" t="s">
        <v>1051</v>
      </c>
      <c r="B92" s="435">
        <v>84</v>
      </c>
      <c r="C92" s="435" t="s">
        <v>721</v>
      </c>
      <c r="D92" s="435"/>
      <c r="E92" s="435"/>
      <c r="F92" s="435">
        <v>0</v>
      </c>
      <c r="G92" s="435">
        <v>0</v>
      </c>
      <c r="H92" s="435">
        <v>0</v>
      </c>
      <c r="I92" s="435">
        <v>400</v>
      </c>
      <c r="J92" s="435">
        <v>0</v>
      </c>
      <c r="K92" s="435">
        <v>60</v>
      </c>
      <c r="L92" s="435">
        <v>50</v>
      </c>
      <c r="M92" s="435"/>
      <c r="N92" s="435"/>
      <c r="O92" s="86"/>
    </row>
    <row r="93" spans="1:15" ht="16" thickBot="1" x14ac:dyDescent="0.4">
      <c r="A93" s="432" t="s">
        <v>1052</v>
      </c>
      <c r="B93" s="435">
        <v>85</v>
      </c>
      <c r="C93" s="435"/>
      <c r="D93" s="435"/>
      <c r="E93" s="435"/>
      <c r="F93" s="435">
        <v>0</v>
      </c>
      <c r="G93" s="435">
        <v>0</v>
      </c>
      <c r="H93" s="435">
        <v>0</v>
      </c>
      <c r="I93" s="435">
        <v>600</v>
      </c>
      <c r="J93" s="435">
        <v>0</v>
      </c>
      <c r="K93" s="435">
        <v>0</v>
      </c>
      <c r="L93" s="435">
        <v>0</v>
      </c>
      <c r="M93" s="435"/>
      <c r="N93" s="435"/>
      <c r="O93" s="86"/>
    </row>
    <row r="94" spans="1:15" ht="16" thickBot="1" x14ac:dyDescent="0.4">
      <c r="A94" s="432" t="s">
        <v>1053</v>
      </c>
      <c r="B94" s="435">
        <v>86</v>
      </c>
      <c r="C94" s="435" t="s">
        <v>1054</v>
      </c>
      <c r="D94" s="435"/>
      <c r="E94" s="435"/>
      <c r="F94" s="435">
        <v>135</v>
      </c>
      <c r="G94" s="435">
        <v>0</v>
      </c>
      <c r="H94" s="435">
        <v>0</v>
      </c>
      <c r="I94" s="435">
        <v>460</v>
      </c>
      <c r="J94" s="435">
        <v>0</v>
      </c>
      <c r="K94" s="435">
        <v>0</v>
      </c>
      <c r="L94" s="435">
        <v>0</v>
      </c>
      <c r="M94" s="435"/>
      <c r="N94" s="435"/>
      <c r="O94" s="86"/>
    </row>
    <row r="95" spans="1:15" ht="16" thickBot="1" x14ac:dyDescent="0.4">
      <c r="A95" s="432" t="s">
        <v>827</v>
      </c>
      <c r="B95" s="435">
        <v>87</v>
      </c>
      <c r="C95" s="435" t="s">
        <v>816</v>
      </c>
      <c r="D95" s="435"/>
      <c r="E95" s="435"/>
      <c r="F95" s="435">
        <v>0</v>
      </c>
      <c r="G95" s="435">
        <v>0</v>
      </c>
      <c r="H95" s="435">
        <v>0</v>
      </c>
      <c r="I95" s="435">
        <v>500</v>
      </c>
      <c r="J95" s="435">
        <v>0</v>
      </c>
      <c r="K95" s="435">
        <v>0</v>
      </c>
      <c r="L95" s="435">
        <v>180</v>
      </c>
      <c r="M95" s="435"/>
      <c r="N95" s="435"/>
      <c r="O95" s="86"/>
    </row>
    <row r="96" spans="1:15" ht="16" thickBot="1" x14ac:dyDescent="0.4">
      <c r="A96" s="432" t="s">
        <v>1055</v>
      </c>
      <c r="B96" s="435">
        <v>88</v>
      </c>
      <c r="C96" s="435"/>
      <c r="D96" s="435"/>
      <c r="E96" s="435"/>
      <c r="F96" s="435">
        <v>240</v>
      </c>
      <c r="G96" s="435">
        <v>120</v>
      </c>
      <c r="H96" s="435">
        <f>K96*10</f>
        <v>0</v>
      </c>
      <c r="I96" s="435">
        <v>0</v>
      </c>
      <c r="J96" s="435">
        <v>0</v>
      </c>
      <c r="K96" s="435">
        <v>0</v>
      </c>
      <c r="L96" s="435">
        <v>120</v>
      </c>
      <c r="M96" s="435"/>
      <c r="N96" s="435"/>
      <c r="O96" s="86"/>
    </row>
    <row r="97" spans="1:15" ht="16" thickBot="1" x14ac:dyDescent="0.4">
      <c r="A97" s="432" t="s">
        <v>1056</v>
      </c>
      <c r="B97" s="435">
        <v>89</v>
      </c>
      <c r="C97" s="435" t="s">
        <v>724</v>
      </c>
      <c r="D97" s="435"/>
      <c r="E97" s="435"/>
      <c r="F97" s="435">
        <v>240</v>
      </c>
      <c r="G97" s="435">
        <v>120</v>
      </c>
      <c r="H97" s="435">
        <v>0</v>
      </c>
      <c r="I97" s="435">
        <v>0</v>
      </c>
      <c r="J97" s="435">
        <v>0</v>
      </c>
      <c r="K97" s="435">
        <v>0</v>
      </c>
      <c r="L97" s="435">
        <v>60</v>
      </c>
      <c r="M97" s="435"/>
      <c r="N97" s="435"/>
      <c r="O97" s="86"/>
    </row>
    <row r="98" spans="1:15" ht="16" thickBot="1" x14ac:dyDescent="0.4">
      <c r="A98" s="432" t="s">
        <v>1057</v>
      </c>
      <c r="B98" s="435">
        <v>90</v>
      </c>
      <c r="C98" s="435" t="s">
        <v>724</v>
      </c>
      <c r="D98" s="435"/>
      <c r="E98" s="435"/>
      <c r="F98" s="435">
        <v>240</v>
      </c>
      <c r="G98" s="435">
        <v>120</v>
      </c>
      <c r="H98" s="435">
        <v>0</v>
      </c>
      <c r="I98" s="435">
        <v>0</v>
      </c>
      <c r="J98" s="435">
        <v>0</v>
      </c>
      <c r="K98" s="435">
        <v>80</v>
      </c>
      <c r="L98" s="435">
        <v>60</v>
      </c>
      <c r="M98" s="435"/>
      <c r="N98" s="435"/>
      <c r="O98" s="86"/>
    </row>
    <row r="99" spans="1:15" ht="16" thickBot="1" x14ac:dyDescent="0.4">
      <c r="A99" s="432" t="s">
        <v>1058</v>
      </c>
      <c r="B99" s="435">
        <v>91</v>
      </c>
      <c r="C99" s="435" t="s">
        <v>721</v>
      </c>
      <c r="D99" s="435"/>
      <c r="E99" s="435"/>
      <c r="F99" s="435">
        <v>270</v>
      </c>
      <c r="G99" s="435">
        <v>135</v>
      </c>
      <c r="H99" s="435">
        <v>0</v>
      </c>
      <c r="I99" s="435">
        <v>0</v>
      </c>
      <c r="J99" s="435">
        <v>0</v>
      </c>
      <c r="K99" s="435">
        <v>40</v>
      </c>
      <c r="L99" s="435">
        <v>0</v>
      </c>
      <c r="M99" s="435">
        <v>40</v>
      </c>
      <c r="N99" s="435"/>
      <c r="O99" s="86"/>
    </row>
    <row r="100" spans="1:15" ht="16" thickBot="1" x14ac:dyDescent="0.4">
      <c r="A100" s="432" t="s">
        <v>1059</v>
      </c>
      <c r="B100" s="435">
        <v>92</v>
      </c>
      <c r="C100" s="435" t="s">
        <v>1054</v>
      </c>
      <c r="D100" s="435"/>
      <c r="E100" s="435"/>
      <c r="F100" s="435">
        <v>155</v>
      </c>
      <c r="G100" s="435">
        <v>11</v>
      </c>
      <c r="H100" s="435">
        <v>0</v>
      </c>
      <c r="I100" s="435">
        <v>0</v>
      </c>
      <c r="J100" s="435">
        <v>260</v>
      </c>
      <c r="K100" s="435">
        <v>0</v>
      </c>
      <c r="L100" s="435">
        <v>0</v>
      </c>
      <c r="M100" s="435"/>
      <c r="N100" s="435"/>
      <c r="O100" s="86"/>
    </row>
    <row r="101" spans="1:15" ht="16" thickBot="1" x14ac:dyDescent="0.4">
      <c r="A101" s="432" t="s">
        <v>828</v>
      </c>
      <c r="B101" s="435">
        <v>93</v>
      </c>
      <c r="C101" s="435"/>
      <c r="D101" s="435"/>
      <c r="E101" s="435"/>
      <c r="F101" s="435">
        <v>210</v>
      </c>
      <c r="G101" s="435">
        <v>0</v>
      </c>
      <c r="H101" s="435">
        <v>0</v>
      </c>
      <c r="I101" s="435">
        <v>0</v>
      </c>
      <c r="J101" s="435">
        <v>550</v>
      </c>
      <c r="K101" s="435">
        <v>0</v>
      </c>
      <c r="L101" s="435">
        <v>0</v>
      </c>
      <c r="M101" s="435"/>
      <c r="N101" s="435"/>
      <c r="O101" s="86"/>
    </row>
    <row r="102" spans="1:15" ht="16" thickBot="1" x14ac:dyDescent="0.4">
      <c r="A102" s="432" t="s">
        <v>727</v>
      </c>
      <c r="B102" s="435">
        <v>94</v>
      </c>
      <c r="C102" s="435" t="s">
        <v>721</v>
      </c>
      <c r="D102" s="435"/>
      <c r="E102" s="435"/>
      <c r="F102" s="435">
        <v>198</v>
      </c>
      <c r="G102" s="435">
        <v>0</v>
      </c>
      <c r="H102" s="435">
        <f>K102*10</f>
        <v>0</v>
      </c>
      <c r="I102" s="435">
        <v>0</v>
      </c>
      <c r="J102" s="435">
        <v>550</v>
      </c>
      <c r="K102" s="435">
        <v>0</v>
      </c>
      <c r="L102" s="435">
        <v>0</v>
      </c>
      <c r="M102" s="435"/>
      <c r="N102" s="435"/>
      <c r="O102" s="606"/>
    </row>
    <row r="103" spans="1:15" ht="16" thickBot="1" x14ac:dyDescent="0.4">
      <c r="A103" s="434" t="s">
        <v>25</v>
      </c>
      <c r="B103" s="435">
        <v>95</v>
      </c>
      <c r="C103" s="433"/>
      <c r="D103" s="435"/>
      <c r="E103" s="435"/>
      <c r="F103" s="435">
        <v>0</v>
      </c>
      <c r="G103" s="435">
        <v>0</v>
      </c>
      <c r="H103" s="435">
        <f>K103*10</f>
        <v>0</v>
      </c>
      <c r="I103" s="435">
        <v>0</v>
      </c>
      <c r="J103" s="435">
        <v>450</v>
      </c>
      <c r="K103" s="435">
        <v>0</v>
      </c>
      <c r="L103" s="435">
        <v>0</v>
      </c>
      <c r="M103" s="435"/>
      <c r="N103" s="435"/>
      <c r="O103" s="86"/>
    </row>
    <row r="104" spans="1:15" ht="16" thickBot="1" x14ac:dyDescent="0.4">
      <c r="A104" s="434" t="s">
        <v>829</v>
      </c>
      <c r="B104" s="435">
        <v>96</v>
      </c>
      <c r="C104" s="433" t="s">
        <v>724</v>
      </c>
      <c r="D104" s="431"/>
      <c r="E104" s="431"/>
      <c r="F104" s="431">
        <v>0</v>
      </c>
      <c r="G104" s="431">
        <v>0</v>
      </c>
      <c r="H104" s="431">
        <v>0</v>
      </c>
      <c r="I104" s="431">
        <v>0</v>
      </c>
      <c r="J104" s="431">
        <v>0</v>
      </c>
      <c r="K104" s="431">
        <v>250</v>
      </c>
      <c r="L104" s="431">
        <v>200</v>
      </c>
      <c r="M104" s="431"/>
      <c r="N104" s="431"/>
      <c r="O104" s="86"/>
    </row>
    <row r="105" spans="1:15" ht="16" thickBot="1" x14ac:dyDescent="0.4">
      <c r="A105" s="434" t="s">
        <v>830</v>
      </c>
      <c r="B105" s="435">
        <v>97</v>
      </c>
      <c r="C105" s="433" t="s">
        <v>724</v>
      </c>
      <c r="D105" s="431"/>
      <c r="E105" s="431"/>
      <c r="F105" s="431">
        <v>0</v>
      </c>
      <c r="G105" s="431">
        <v>0</v>
      </c>
      <c r="H105" s="431">
        <v>0</v>
      </c>
      <c r="I105" s="431">
        <v>0</v>
      </c>
      <c r="J105" s="431">
        <v>0</v>
      </c>
      <c r="K105" s="431">
        <v>270</v>
      </c>
      <c r="L105" s="431">
        <v>220</v>
      </c>
      <c r="M105" s="431"/>
      <c r="N105" s="431"/>
      <c r="O105" s="606"/>
    </row>
    <row r="106" spans="1:15" ht="16" thickBot="1" x14ac:dyDescent="0.4">
      <c r="A106" s="434" t="s">
        <v>707</v>
      </c>
      <c r="B106" s="435">
        <v>98</v>
      </c>
      <c r="C106" s="433" t="s">
        <v>728</v>
      </c>
      <c r="D106" s="435"/>
      <c r="E106" s="435"/>
      <c r="F106" s="435">
        <v>87</v>
      </c>
      <c r="G106" s="435">
        <v>60</v>
      </c>
      <c r="H106" s="435">
        <v>0</v>
      </c>
      <c r="I106" s="435">
        <v>0</v>
      </c>
      <c r="J106" s="435">
        <v>0</v>
      </c>
      <c r="K106" s="435">
        <v>31</v>
      </c>
      <c r="L106" s="435">
        <v>136</v>
      </c>
      <c r="M106" s="431"/>
      <c r="N106" s="431"/>
      <c r="O106" s="86"/>
    </row>
    <row r="107" spans="1:15" ht="16" thickBot="1" x14ac:dyDescent="0.4">
      <c r="A107" s="721" t="s">
        <v>708</v>
      </c>
      <c r="B107" s="718">
        <v>99</v>
      </c>
      <c r="C107" s="722"/>
      <c r="D107" s="718"/>
      <c r="E107" s="718"/>
      <c r="F107" s="718"/>
      <c r="G107" s="718"/>
      <c r="H107" s="718"/>
      <c r="I107" s="718"/>
      <c r="J107" s="718"/>
      <c r="K107" s="718"/>
      <c r="L107" s="718"/>
      <c r="M107" s="718"/>
      <c r="N107" s="718"/>
      <c r="O107" s="86"/>
    </row>
    <row r="108" spans="1:15" ht="16" thickBot="1" x14ac:dyDescent="0.4">
      <c r="A108" s="432" t="s">
        <v>709</v>
      </c>
      <c r="B108" s="435">
        <v>100</v>
      </c>
      <c r="C108" s="435"/>
      <c r="D108" s="435"/>
      <c r="E108" s="435"/>
      <c r="F108" s="435">
        <v>77</v>
      </c>
      <c r="G108" s="435">
        <v>0</v>
      </c>
      <c r="H108" s="435">
        <v>0</v>
      </c>
      <c r="I108" s="435">
        <v>0</v>
      </c>
      <c r="J108" s="435">
        <v>0</v>
      </c>
      <c r="K108" s="435">
        <v>0</v>
      </c>
      <c r="L108" s="435">
        <v>0</v>
      </c>
      <c r="M108" s="435"/>
      <c r="N108" s="435"/>
      <c r="O108" s="86"/>
    </row>
    <row r="109" spans="1:15" ht="16" thickBot="1" x14ac:dyDescent="0.4">
      <c r="A109" s="432" t="s">
        <v>831</v>
      </c>
      <c r="B109" s="435">
        <v>101</v>
      </c>
      <c r="C109" s="435" t="s">
        <v>724</v>
      </c>
      <c r="D109" s="435"/>
      <c r="E109" s="435"/>
      <c r="F109" s="435">
        <v>150</v>
      </c>
      <c r="G109" s="435">
        <v>86</v>
      </c>
      <c r="H109" s="435">
        <v>0</v>
      </c>
      <c r="I109" s="435">
        <v>0</v>
      </c>
      <c r="J109" s="435">
        <v>0</v>
      </c>
      <c r="K109" s="435">
        <v>0</v>
      </c>
      <c r="L109" s="435">
        <v>60</v>
      </c>
      <c r="M109" s="435"/>
      <c r="N109" s="435"/>
      <c r="O109" s="86"/>
    </row>
    <row r="110" spans="1:15" ht="16" thickBot="1" x14ac:dyDescent="0.4">
      <c r="A110" s="432" t="s">
        <v>1060</v>
      </c>
      <c r="B110" s="435">
        <v>102</v>
      </c>
      <c r="C110" s="719" t="s">
        <v>1061</v>
      </c>
      <c r="D110" s="435"/>
      <c r="E110" s="435"/>
      <c r="F110" s="435">
        <v>30</v>
      </c>
      <c r="G110" s="435">
        <v>0</v>
      </c>
      <c r="H110" s="435">
        <v>0</v>
      </c>
      <c r="I110" s="435">
        <v>180</v>
      </c>
      <c r="J110" s="435">
        <v>0</v>
      </c>
      <c r="K110" s="435">
        <v>0</v>
      </c>
      <c r="L110" s="435">
        <v>0</v>
      </c>
      <c r="M110" s="435"/>
      <c r="N110" s="435"/>
      <c r="O110" s="86"/>
    </row>
    <row r="111" spans="1:15" ht="16" thickBot="1" x14ac:dyDescent="0.4">
      <c r="A111" s="724" t="s">
        <v>1062</v>
      </c>
      <c r="B111" s="435">
        <v>103</v>
      </c>
      <c r="C111" s="668" t="s">
        <v>1063</v>
      </c>
      <c r="D111" s="668"/>
      <c r="E111" s="668"/>
      <c r="F111" s="435">
        <v>240</v>
      </c>
      <c r="G111" s="435">
        <v>149</v>
      </c>
      <c r="H111" s="435">
        <v>140</v>
      </c>
      <c r="I111" s="435">
        <v>0</v>
      </c>
      <c r="J111" s="435">
        <v>0</v>
      </c>
      <c r="K111" s="435">
        <v>0</v>
      </c>
      <c r="L111" s="435">
        <v>30</v>
      </c>
      <c r="M111" s="435"/>
      <c r="N111" s="668"/>
      <c r="O111" s="86"/>
    </row>
    <row r="112" spans="1:15" ht="16" thickBot="1" x14ac:dyDescent="0.4">
      <c r="A112" s="721" t="s">
        <v>13</v>
      </c>
      <c r="B112" s="718">
        <v>104</v>
      </c>
      <c r="C112" s="722"/>
      <c r="D112" s="718"/>
      <c r="E112" s="718"/>
      <c r="F112" s="718"/>
      <c r="G112" s="718"/>
      <c r="H112" s="718"/>
      <c r="I112" s="718"/>
      <c r="J112" s="718"/>
      <c r="K112" s="718"/>
      <c r="L112" s="718"/>
      <c r="M112" s="718">
        <v>0</v>
      </c>
      <c r="N112" s="718">
        <v>0</v>
      </c>
      <c r="O112" s="86"/>
    </row>
    <row r="113" spans="1:15" ht="16" thickBot="1" x14ac:dyDescent="0.4">
      <c r="A113" s="434" t="s">
        <v>832</v>
      </c>
      <c r="B113" s="435">
        <v>105</v>
      </c>
      <c r="C113" s="433"/>
      <c r="D113" s="435"/>
      <c r="E113" s="435"/>
      <c r="F113" s="435"/>
      <c r="G113" s="435"/>
      <c r="H113" s="435"/>
      <c r="I113" s="435"/>
      <c r="J113" s="435"/>
      <c r="K113" s="435"/>
      <c r="L113" s="435"/>
      <c r="M113" s="435"/>
      <c r="N113" s="435"/>
      <c r="O113" s="86"/>
    </row>
    <row r="114" spans="1:15" ht="16" thickBot="1" x14ac:dyDescent="0.4">
      <c r="A114" s="434" t="s">
        <v>833</v>
      </c>
      <c r="B114" s="435">
        <v>106</v>
      </c>
      <c r="C114" s="433" t="s">
        <v>816</v>
      </c>
      <c r="D114" s="435"/>
      <c r="E114" s="435"/>
      <c r="F114" s="435">
        <v>120</v>
      </c>
      <c r="G114" s="435">
        <v>0</v>
      </c>
      <c r="H114" s="435">
        <v>0</v>
      </c>
      <c r="I114" s="435">
        <v>180</v>
      </c>
      <c r="J114" s="435">
        <v>0</v>
      </c>
      <c r="K114" s="435">
        <v>60</v>
      </c>
      <c r="L114" s="435">
        <v>50</v>
      </c>
      <c r="M114" s="435"/>
      <c r="N114" s="435"/>
      <c r="O114" s="86"/>
    </row>
    <row r="115" spans="1:15" ht="16" thickBot="1" x14ac:dyDescent="0.4">
      <c r="A115" s="434" t="s">
        <v>1064</v>
      </c>
      <c r="B115" s="435">
        <v>107</v>
      </c>
      <c r="C115" s="433" t="s">
        <v>816</v>
      </c>
      <c r="D115" s="435"/>
      <c r="E115" s="435"/>
      <c r="F115" s="435">
        <v>130</v>
      </c>
      <c r="G115" s="435">
        <v>0</v>
      </c>
      <c r="H115" s="435">
        <v>90</v>
      </c>
      <c r="I115" s="435">
        <v>160</v>
      </c>
      <c r="J115" s="435">
        <v>0</v>
      </c>
      <c r="K115" s="435">
        <v>40</v>
      </c>
      <c r="L115" s="435">
        <v>80</v>
      </c>
      <c r="M115" s="435"/>
      <c r="N115" s="435"/>
      <c r="O115" s="86"/>
    </row>
    <row r="116" spans="1:15" ht="16" thickBot="1" x14ac:dyDescent="0.4">
      <c r="A116" s="434" t="s">
        <v>1065</v>
      </c>
      <c r="B116" s="435">
        <v>108</v>
      </c>
      <c r="C116" s="433" t="s">
        <v>816</v>
      </c>
      <c r="D116" s="435"/>
      <c r="E116" s="435"/>
      <c r="F116" s="435">
        <v>140</v>
      </c>
      <c r="G116" s="435">
        <v>0</v>
      </c>
      <c r="H116" s="435">
        <v>100</v>
      </c>
      <c r="I116" s="435">
        <v>200</v>
      </c>
      <c r="J116" s="435">
        <v>0</v>
      </c>
      <c r="K116" s="435">
        <v>0</v>
      </c>
      <c r="L116" s="435">
        <v>30</v>
      </c>
      <c r="M116" s="435"/>
      <c r="N116" s="435"/>
      <c r="O116" s="86"/>
    </row>
    <row r="117" spans="1:15" ht="16" thickBot="1" x14ac:dyDescent="0.4">
      <c r="A117" s="434" t="s">
        <v>1066</v>
      </c>
      <c r="B117" s="435">
        <v>109</v>
      </c>
      <c r="C117" s="433" t="s">
        <v>816</v>
      </c>
      <c r="D117" s="435"/>
      <c r="E117" s="435"/>
      <c r="F117" s="435">
        <v>200</v>
      </c>
      <c r="G117" s="435">
        <v>0</v>
      </c>
      <c r="H117" s="435">
        <v>100</v>
      </c>
      <c r="I117" s="435">
        <v>100</v>
      </c>
      <c r="J117" s="435">
        <v>0</v>
      </c>
      <c r="K117" s="435">
        <v>0</v>
      </c>
      <c r="L117" s="435">
        <v>0</v>
      </c>
      <c r="M117" s="435"/>
      <c r="N117" s="435"/>
      <c r="O117" s="86"/>
    </row>
    <row r="118" spans="1:15" ht="16" thickBot="1" x14ac:dyDescent="0.4">
      <c r="A118" s="434" t="s">
        <v>1067</v>
      </c>
      <c r="B118" s="435">
        <v>110</v>
      </c>
      <c r="C118" s="433" t="s">
        <v>816</v>
      </c>
      <c r="D118" s="435"/>
      <c r="E118" s="435"/>
      <c r="F118" s="435">
        <v>200</v>
      </c>
      <c r="G118" s="435">
        <v>0</v>
      </c>
      <c r="H118" s="435">
        <v>80</v>
      </c>
      <c r="I118" s="435">
        <v>80</v>
      </c>
      <c r="J118" s="435">
        <v>0</v>
      </c>
      <c r="K118" s="435">
        <v>30</v>
      </c>
      <c r="L118" s="435">
        <v>40</v>
      </c>
      <c r="M118" s="435"/>
      <c r="N118" s="435"/>
      <c r="O118" s="86"/>
    </row>
    <row r="119" spans="1:15" ht="16" thickBot="1" x14ac:dyDescent="0.4">
      <c r="A119" s="434" t="s">
        <v>1068</v>
      </c>
      <c r="B119" s="435">
        <v>111</v>
      </c>
      <c r="C119" s="433" t="s">
        <v>816</v>
      </c>
      <c r="D119" s="435"/>
      <c r="E119" s="435"/>
      <c r="F119" s="435">
        <v>210</v>
      </c>
      <c r="G119" s="435">
        <v>0</v>
      </c>
      <c r="H119" s="435">
        <v>80</v>
      </c>
      <c r="I119" s="435">
        <v>110</v>
      </c>
      <c r="J119" s="435">
        <v>0</v>
      </c>
      <c r="K119" s="435">
        <v>0</v>
      </c>
      <c r="L119" s="435">
        <v>0</v>
      </c>
      <c r="M119" s="435"/>
      <c r="N119" s="435"/>
      <c r="O119" s="86"/>
    </row>
    <row r="120" spans="1:15" ht="16" thickBot="1" x14ac:dyDescent="0.4">
      <c r="A120" s="434" t="s">
        <v>1069</v>
      </c>
      <c r="B120" s="435">
        <v>112</v>
      </c>
      <c r="C120" s="433" t="s">
        <v>816</v>
      </c>
      <c r="D120" s="435"/>
      <c r="E120" s="435"/>
      <c r="F120" s="435">
        <v>240</v>
      </c>
      <c r="G120" s="435">
        <v>0</v>
      </c>
      <c r="H120" s="435">
        <v>80</v>
      </c>
      <c r="I120" s="435">
        <v>80</v>
      </c>
      <c r="J120" s="435">
        <v>0</v>
      </c>
      <c r="K120" s="435">
        <v>0</v>
      </c>
      <c r="L120" s="435">
        <v>0</v>
      </c>
      <c r="M120" s="435"/>
      <c r="N120" s="435"/>
      <c r="O120" s="86"/>
    </row>
    <row r="121" spans="1:15" ht="16" thickBot="1" x14ac:dyDescent="0.4">
      <c r="A121" s="434" t="s">
        <v>834</v>
      </c>
      <c r="B121" s="435">
        <v>113</v>
      </c>
      <c r="C121" s="433" t="s">
        <v>816</v>
      </c>
      <c r="D121" s="435"/>
      <c r="E121" s="435"/>
      <c r="F121" s="435">
        <v>150</v>
      </c>
      <c r="G121" s="435">
        <v>0</v>
      </c>
      <c r="H121" s="435">
        <v>50</v>
      </c>
      <c r="I121" s="435">
        <v>200</v>
      </c>
      <c r="J121" s="435">
        <v>0</v>
      </c>
      <c r="K121" s="435">
        <v>20</v>
      </c>
      <c r="L121" s="435">
        <v>80</v>
      </c>
      <c r="M121" s="435"/>
      <c r="N121" s="435"/>
      <c r="O121" s="86"/>
    </row>
    <row r="122" spans="1:15" ht="16" thickBot="1" x14ac:dyDescent="0.4">
      <c r="A122" s="434" t="s">
        <v>835</v>
      </c>
      <c r="B122" s="435">
        <v>114</v>
      </c>
      <c r="C122" s="433" t="s">
        <v>816</v>
      </c>
      <c r="D122" s="435"/>
      <c r="E122" s="435"/>
      <c r="F122" s="435">
        <v>120</v>
      </c>
      <c r="G122" s="435">
        <v>0</v>
      </c>
      <c r="H122" s="435">
        <v>120</v>
      </c>
      <c r="I122" s="435">
        <v>170</v>
      </c>
      <c r="J122" s="435">
        <v>0</v>
      </c>
      <c r="K122" s="435">
        <v>20</v>
      </c>
      <c r="L122" s="435">
        <v>60</v>
      </c>
      <c r="M122" s="435"/>
      <c r="N122" s="435"/>
      <c r="O122" s="86"/>
    </row>
    <row r="123" spans="1:15" ht="16" thickBot="1" x14ac:dyDescent="0.4">
      <c r="A123" s="434" t="s">
        <v>1070</v>
      </c>
      <c r="B123" s="435">
        <v>115</v>
      </c>
      <c r="C123" s="433" t="s">
        <v>724</v>
      </c>
      <c r="D123" s="431"/>
      <c r="E123" s="431"/>
      <c r="F123" s="431">
        <v>0</v>
      </c>
      <c r="G123" s="431">
        <v>0</v>
      </c>
      <c r="H123" s="431">
        <v>230</v>
      </c>
      <c r="I123" s="431">
        <v>0</v>
      </c>
      <c r="J123" s="431">
        <v>0</v>
      </c>
      <c r="K123" s="431">
        <v>0</v>
      </c>
      <c r="L123" s="431">
        <v>90</v>
      </c>
      <c r="M123" s="435"/>
      <c r="N123" s="435"/>
      <c r="O123" s="86"/>
    </row>
    <row r="124" spans="1:15" ht="16" thickBot="1" x14ac:dyDescent="0.4">
      <c r="A124" s="434" t="s">
        <v>1071</v>
      </c>
      <c r="B124" s="435">
        <v>116</v>
      </c>
      <c r="C124" s="725"/>
      <c r="D124" s="435"/>
      <c r="E124" s="435"/>
      <c r="F124" s="435">
        <v>190</v>
      </c>
      <c r="G124" s="435"/>
      <c r="H124" s="435">
        <v>190</v>
      </c>
      <c r="I124" s="435"/>
      <c r="J124" s="435"/>
      <c r="K124" s="435"/>
      <c r="L124" s="435"/>
      <c r="M124" s="435"/>
      <c r="N124" s="435"/>
      <c r="O124" s="86"/>
    </row>
    <row r="125" spans="1:15" ht="16" thickBot="1" x14ac:dyDescent="0.4">
      <c r="A125" s="434" t="s">
        <v>1072</v>
      </c>
      <c r="B125" s="435">
        <v>117</v>
      </c>
      <c r="C125" s="433"/>
      <c r="D125" s="435"/>
      <c r="E125" s="435"/>
      <c r="F125" s="435">
        <v>200</v>
      </c>
      <c r="G125" s="435">
        <v>118</v>
      </c>
      <c r="H125" s="435">
        <v>200</v>
      </c>
      <c r="I125" s="435">
        <v>0</v>
      </c>
      <c r="J125" s="435">
        <v>0</v>
      </c>
      <c r="K125" s="435">
        <v>0</v>
      </c>
      <c r="L125" s="435">
        <v>20</v>
      </c>
      <c r="M125" s="435"/>
      <c r="N125" s="435"/>
      <c r="O125" s="86"/>
    </row>
    <row r="126" spans="1:15" ht="16" thickBot="1" x14ac:dyDescent="0.4">
      <c r="A126" s="434" t="s">
        <v>1073</v>
      </c>
      <c r="B126" s="435">
        <v>118</v>
      </c>
      <c r="C126" s="433"/>
      <c r="D126" s="435"/>
      <c r="E126" s="435"/>
      <c r="F126" s="435">
        <v>30</v>
      </c>
      <c r="G126" s="435">
        <v>0</v>
      </c>
      <c r="H126" s="435">
        <v>130</v>
      </c>
      <c r="I126" s="435">
        <v>330</v>
      </c>
      <c r="J126" s="435">
        <v>0</v>
      </c>
      <c r="K126" s="435">
        <v>0</v>
      </c>
      <c r="L126" s="435">
        <v>0</v>
      </c>
      <c r="M126" s="435"/>
      <c r="N126" s="435"/>
      <c r="O126" s="86"/>
    </row>
    <row r="127" spans="1:15" ht="16" thickBot="1" x14ac:dyDescent="0.4">
      <c r="A127" s="432" t="s">
        <v>1074</v>
      </c>
      <c r="B127" s="435">
        <v>119</v>
      </c>
      <c r="C127" s="435"/>
      <c r="D127" s="435"/>
      <c r="E127" s="435"/>
      <c r="F127" s="435">
        <v>100</v>
      </c>
      <c r="G127" s="435">
        <v>0</v>
      </c>
      <c r="H127" s="435">
        <v>180</v>
      </c>
      <c r="I127" s="435">
        <v>60</v>
      </c>
      <c r="J127" s="435">
        <v>0</v>
      </c>
      <c r="K127" s="435">
        <v>0</v>
      </c>
      <c r="L127" s="435">
        <v>120</v>
      </c>
      <c r="M127" s="435"/>
      <c r="N127" s="435"/>
      <c r="O127" s="86"/>
    </row>
    <row r="128" spans="1:15" ht="16" thickBot="1" x14ac:dyDescent="0.4">
      <c r="A128" s="432" t="s">
        <v>1075</v>
      </c>
      <c r="B128" s="435">
        <v>120</v>
      </c>
      <c r="C128" s="435"/>
      <c r="D128" s="435"/>
      <c r="E128" s="435"/>
      <c r="F128" s="435">
        <v>120</v>
      </c>
      <c r="G128" s="435">
        <v>82</v>
      </c>
      <c r="H128" s="435">
        <v>80</v>
      </c>
      <c r="I128" s="435">
        <v>150</v>
      </c>
      <c r="J128" s="435"/>
      <c r="K128" s="435">
        <v>20</v>
      </c>
      <c r="L128" s="435"/>
      <c r="M128" s="435"/>
      <c r="N128" s="435"/>
      <c r="O128" s="86"/>
    </row>
    <row r="129" spans="1:15" ht="16" thickBot="1" x14ac:dyDescent="0.4">
      <c r="A129" s="432" t="s">
        <v>1076</v>
      </c>
      <c r="B129" s="435">
        <v>121</v>
      </c>
      <c r="C129" s="435" t="s">
        <v>721</v>
      </c>
      <c r="D129" s="435"/>
      <c r="E129" s="435"/>
      <c r="F129" s="435">
        <v>120</v>
      </c>
      <c r="G129" s="435">
        <v>80</v>
      </c>
      <c r="H129" s="435">
        <v>120</v>
      </c>
      <c r="I129" s="435">
        <v>170</v>
      </c>
      <c r="J129" s="435">
        <v>0</v>
      </c>
      <c r="K129" s="435">
        <v>20</v>
      </c>
      <c r="L129" s="435">
        <v>0</v>
      </c>
      <c r="M129" s="435"/>
      <c r="N129" s="435"/>
      <c r="O129" s="86"/>
    </row>
    <row r="130" spans="1:15" ht="16" thickBot="1" x14ac:dyDescent="0.4">
      <c r="A130" s="432" t="s">
        <v>1077</v>
      </c>
      <c r="B130" s="435">
        <v>122</v>
      </c>
      <c r="C130" s="435" t="s">
        <v>816</v>
      </c>
      <c r="D130" s="435"/>
      <c r="E130" s="435"/>
      <c r="F130" s="435">
        <v>120</v>
      </c>
      <c r="G130" s="435">
        <v>0</v>
      </c>
      <c r="H130" s="435">
        <v>120</v>
      </c>
      <c r="I130" s="435">
        <v>170</v>
      </c>
      <c r="J130" s="435">
        <v>0</v>
      </c>
      <c r="K130" s="435">
        <v>20</v>
      </c>
      <c r="L130" s="435">
        <v>60</v>
      </c>
      <c r="M130" s="435"/>
      <c r="N130" s="435"/>
      <c r="O130" s="86"/>
    </row>
    <row r="131" spans="1:15" ht="16" thickBot="1" x14ac:dyDescent="0.4">
      <c r="A131" s="432" t="s">
        <v>710</v>
      </c>
      <c r="B131" s="435">
        <v>123</v>
      </c>
      <c r="C131" s="435" t="s">
        <v>836</v>
      </c>
      <c r="D131" s="435"/>
      <c r="E131" s="435"/>
      <c r="F131" s="435">
        <v>120</v>
      </c>
      <c r="G131" s="435">
        <v>80</v>
      </c>
      <c r="H131" s="435">
        <v>12</v>
      </c>
      <c r="I131" s="435">
        <v>170</v>
      </c>
      <c r="J131" s="435">
        <v>0</v>
      </c>
      <c r="K131" s="435">
        <v>20</v>
      </c>
      <c r="L131" s="435">
        <v>80</v>
      </c>
      <c r="M131" s="435"/>
      <c r="N131" s="435"/>
      <c r="O131" s="86"/>
    </row>
    <row r="132" spans="1:15" ht="16" thickBot="1" x14ac:dyDescent="0.4">
      <c r="A132" s="432" t="s">
        <v>711</v>
      </c>
      <c r="B132" s="435">
        <v>124</v>
      </c>
      <c r="C132" s="435"/>
      <c r="D132" s="435"/>
      <c r="E132" s="435"/>
      <c r="F132" s="435">
        <v>120</v>
      </c>
      <c r="G132" s="435">
        <v>82</v>
      </c>
      <c r="H132" s="435">
        <v>180</v>
      </c>
      <c r="I132" s="435">
        <v>60</v>
      </c>
      <c r="J132" s="435">
        <v>0</v>
      </c>
      <c r="K132" s="435">
        <v>0</v>
      </c>
      <c r="L132" s="435">
        <v>110</v>
      </c>
      <c r="M132" s="435"/>
      <c r="N132" s="435"/>
      <c r="O132" s="86"/>
    </row>
    <row r="133" spans="1:15" ht="16" thickBot="1" x14ac:dyDescent="0.4">
      <c r="A133" s="434" t="s">
        <v>1078</v>
      </c>
      <c r="B133" s="435">
        <v>125</v>
      </c>
      <c r="C133" s="433"/>
      <c r="D133" s="435"/>
      <c r="E133" s="435"/>
      <c r="F133" s="435">
        <v>130</v>
      </c>
      <c r="G133" s="435">
        <v>90</v>
      </c>
      <c r="H133" s="435">
        <v>100</v>
      </c>
      <c r="I133" s="435">
        <v>200</v>
      </c>
      <c r="J133" s="435">
        <v>0</v>
      </c>
      <c r="K133" s="435">
        <v>0</v>
      </c>
      <c r="L133" s="435">
        <v>30</v>
      </c>
      <c r="M133" s="435"/>
      <c r="N133" s="435"/>
      <c r="O133" s="86"/>
    </row>
    <row r="134" spans="1:15" ht="16" thickBot="1" x14ac:dyDescent="0.4">
      <c r="A134" s="434" t="s">
        <v>1079</v>
      </c>
      <c r="B134" s="435">
        <v>126</v>
      </c>
      <c r="C134" s="433" t="s">
        <v>836</v>
      </c>
      <c r="D134" s="435"/>
      <c r="E134" s="435"/>
      <c r="F134" s="435">
        <v>130</v>
      </c>
      <c r="G134" s="435">
        <v>90</v>
      </c>
      <c r="H134" s="435">
        <v>90</v>
      </c>
      <c r="I134" s="435">
        <v>160</v>
      </c>
      <c r="J134" s="435">
        <v>0</v>
      </c>
      <c r="K134" s="435">
        <v>40</v>
      </c>
      <c r="L134" s="435">
        <v>70</v>
      </c>
      <c r="M134" s="435"/>
      <c r="N134" s="435"/>
      <c r="O134" s="86"/>
    </row>
    <row r="135" spans="1:15" ht="16" thickBot="1" x14ac:dyDescent="0.4">
      <c r="A135" s="434" t="s">
        <v>1080</v>
      </c>
      <c r="B135" s="435">
        <v>127</v>
      </c>
      <c r="C135" s="433" t="s">
        <v>816</v>
      </c>
      <c r="D135" s="435"/>
      <c r="E135" s="435"/>
      <c r="F135" s="435">
        <v>130</v>
      </c>
      <c r="G135" s="435">
        <v>0</v>
      </c>
      <c r="H135" s="435">
        <v>130</v>
      </c>
      <c r="I135" s="435">
        <v>210</v>
      </c>
      <c r="J135" s="435">
        <v>0</v>
      </c>
      <c r="K135" s="435">
        <v>0</v>
      </c>
      <c r="L135" s="435">
        <v>20</v>
      </c>
      <c r="M135" s="435"/>
      <c r="N135" s="435"/>
      <c r="O135" s="86"/>
    </row>
    <row r="136" spans="1:15" ht="16" thickBot="1" x14ac:dyDescent="0.4">
      <c r="A136" s="434" t="s">
        <v>1081</v>
      </c>
      <c r="B136" s="435">
        <v>128</v>
      </c>
      <c r="C136" s="433" t="s">
        <v>836</v>
      </c>
      <c r="D136" s="435"/>
      <c r="E136" s="435"/>
      <c r="F136" s="435">
        <v>140</v>
      </c>
      <c r="G136" s="435">
        <v>85</v>
      </c>
      <c r="H136" s="435">
        <v>100</v>
      </c>
      <c r="I136" s="435">
        <v>200</v>
      </c>
      <c r="J136" s="435">
        <v>0</v>
      </c>
      <c r="K136" s="435">
        <v>0</v>
      </c>
      <c r="L136" s="435">
        <v>40</v>
      </c>
      <c r="M136" s="435"/>
      <c r="N136" s="435"/>
      <c r="O136" s="86"/>
    </row>
    <row r="137" spans="1:15" ht="16" thickBot="1" x14ac:dyDescent="0.4">
      <c r="A137" s="434" t="s">
        <v>1082</v>
      </c>
      <c r="B137" s="435">
        <v>129</v>
      </c>
      <c r="C137" s="433"/>
      <c r="D137" s="435"/>
      <c r="E137" s="435"/>
      <c r="F137" s="435">
        <v>140</v>
      </c>
      <c r="G137" s="435"/>
      <c r="H137" s="435">
        <v>140</v>
      </c>
      <c r="I137" s="435">
        <v>140</v>
      </c>
      <c r="J137" s="435"/>
      <c r="K137" s="435"/>
      <c r="L137" s="435"/>
      <c r="M137" s="435"/>
      <c r="N137" s="435"/>
      <c r="O137" s="86"/>
    </row>
    <row r="138" spans="1:15" ht="16" thickBot="1" x14ac:dyDescent="0.4">
      <c r="A138" s="434" t="s">
        <v>1083</v>
      </c>
      <c r="B138" s="435">
        <v>130</v>
      </c>
      <c r="C138" s="433" t="s">
        <v>836</v>
      </c>
      <c r="D138" s="435"/>
      <c r="E138" s="435"/>
      <c r="F138" s="435">
        <v>150</v>
      </c>
      <c r="G138" s="435">
        <v>80</v>
      </c>
      <c r="H138" s="435">
        <v>50</v>
      </c>
      <c r="I138" s="435">
        <v>20</v>
      </c>
      <c r="J138" s="435">
        <v>0</v>
      </c>
      <c r="K138" s="435">
        <v>20</v>
      </c>
      <c r="L138" s="435">
        <v>80</v>
      </c>
      <c r="M138" s="435"/>
      <c r="N138" s="435"/>
      <c r="O138" s="86"/>
    </row>
    <row r="139" spans="1:15" ht="16" thickBot="1" x14ac:dyDescent="0.4">
      <c r="A139" s="432" t="s">
        <v>1084</v>
      </c>
      <c r="B139" s="435">
        <v>131</v>
      </c>
      <c r="C139" s="435"/>
      <c r="D139" s="435"/>
      <c r="E139" s="435"/>
      <c r="F139" s="435">
        <v>150</v>
      </c>
      <c r="G139" s="435">
        <v>90</v>
      </c>
      <c r="H139" s="435">
        <v>100</v>
      </c>
      <c r="I139" s="435">
        <v>100</v>
      </c>
      <c r="J139" s="435">
        <v>0</v>
      </c>
      <c r="K139" s="435">
        <v>20</v>
      </c>
      <c r="L139" s="435">
        <v>80</v>
      </c>
      <c r="M139" s="435"/>
      <c r="N139" s="435"/>
      <c r="O139" s="86"/>
    </row>
    <row r="140" spans="1:15" ht="16" thickBot="1" x14ac:dyDescent="0.4">
      <c r="A140" s="432" t="s">
        <v>1085</v>
      </c>
      <c r="B140" s="435">
        <v>132</v>
      </c>
      <c r="C140" s="435" t="s">
        <v>836</v>
      </c>
      <c r="D140" s="435"/>
      <c r="E140" s="435"/>
      <c r="F140" s="435">
        <v>150</v>
      </c>
      <c r="G140" s="435">
        <v>90</v>
      </c>
      <c r="H140" s="435">
        <v>130</v>
      </c>
      <c r="I140" s="435">
        <v>130</v>
      </c>
      <c r="J140" s="435">
        <v>0</v>
      </c>
      <c r="K140" s="435">
        <v>0</v>
      </c>
      <c r="L140" s="435">
        <v>50</v>
      </c>
      <c r="M140" s="435"/>
      <c r="N140" s="435"/>
      <c r="O140" s="606"/>
    </row>
    <row r="141" spans="1:15" ht="16" thickBot="1" x14ac:dyDescent="0.4">
      <c r="A141" s="434" t="s">
        <v>1086</v>
      </c>
      <c r="B141" s="435">
        <v>133</v>
      </c>
      <c r="C141" s="433" t="s">
        <v>836</v>
      </c>
      <c r="D141" s="435"/>
      <c r="E141" s="435"/>
      <c r="F141" s="435">
        <v>150</v>
      </c>
      <c r="G141" s="435">
        <v>90</v>
      </c>
      <c r="H141" s="435">
        <v>150</v>
      </c>
      <c r="I141" s="435">
        <v>150</v>
      </c>
      <c r="J141" s="435">
        <v>0</v>
      </c>
      <c r="K141" s="435">
        <v>0</v>
      </c>
      <c r="L141" s="435">
        <v>30</v>
      </c>
      <c r="M141" s="435"/>
      <c r="N141" s="435"/>
      <c r="O141" s="86"/>
    </row>
    <row r="142" spans="1:15" ht="16" thickBot="1" x14ac:dyDescent="0.4">
      <c r="A142" s="434" t="s">
        <v>1087</v>
      </c>
      <c r="B142" s="435">
        <v>134</v>
      </c>
      <c r="C142" s="433" t="s">
        <v>816</v>
      </c>
      <c r="D142" s="435"/>
      <c r="E142" s="435"/>
      <c r="F142" s="435">
        <v>160</v>
      </c>
      <c r="G142" s="435">
        <v>0</v>
      </c>
      <c r="H142" s="435">
        <v>160</v>
      </c>
      <c r="I142" s="435">
        <v>160</v>
      </c>
      <c r="J142" s="435">
        <v>0</v>
      </c>
      <c r="K142" s="435">
        <v>0</v>
      </c>
      <c r="L142" s="435">
        <v>0</v>
      </c>
      <c r="M142" s="435"/>
      <c r="N142" s="435"/>
      <c r="O142" s="86"/>
    </row>
    <row r="143" spans="1:15" ht="16" thickBot="1" x14ac:dyDescent="0.4">
      <c r="A143" s="724" t="s">
        <v>1088</v>
      </c>
      <c r="B143" s="435">
        <v>135</v>
      </c>
      <c r="C143" s="726" t="s">
        <v>1089</v>
      </c>
      <c r="D143" s="668"/>
      <c r="E143" s="668"/>
      <c r="F143" s="435">
        <v>190</v>
      </c>
      <c r="G143" s="435">
        <v>0</v>
      </c>
      <c r="H143" s="435">
        <v>90</v>
      </c>
      <c r="I143" s="435">
        <v>140</v>
      </c>
      <c r="J143" s="435">
        <v>0</v>
      </c>
      <c r="K143" s="435">
        <v>0</v>
      </c>
      <c r="L143" s="435">
        <v>0</v>
      </c>
      <c r="M143" s="435"/>
      <c r="N143" s="435"/>
      <c r="O143" s="606"/>
    </row>
    <row r="144" spans="1:15" ht="16" thickBot="1" x14ac:dyDescent="0.4">
      <c r="A144" s="434" t="s">
        <v>1090</v>
      </c>
      <c r="B144" s="435">
        <v>136</v>
      </c>
      <c r="C144" s="433" t="s">
        <v>836</v>
      </c>
      <c r="D144" s="435"/>
      <c r="E144" s="435"/>
      <c r="F144" s="435">
        <v>200</v>
      </c>
      <c r="G144" s="435">
        <v>114</v>
      </c>
      <c r="H144" s="435">
        <v>80</v>
      </c>
      <c r="I144" s="435">
        <v>80</v>
      </c>
      <c r="J144" s="435">
        <v>0</v>
      </c>
      <c r="K144" s="435">
        <v>0</v>
      </c>
      <c r="L144" s="435">
        <v>0</v>
      </c>
      <c r="M144" s="435"/>
      <c r="N144" s="435"/>
      <c r="O144" s="86"/>
    </row>
    <row r="145" spans="1:15" ht="16" thickBot="1" x14ac:dyDescent="0.4">
      <c r="A145" s="434" t="s">
        <v>1091</v>
      </c>
      <c r="B145" s="435">
        <v>137</v>
      </c>
      <c r="C145" s="433" t="s">
        <v>836</v>
      </c>
      <c r="D145" s="435"/>
      <c r="E145" s="435"/>
      <c r="F145" s="435">
        <v>200</v>
      </c>
      <c r="G145" s="435">
        <v>114</v>
      </c>
      <c r="H145" s="435">
        <v>100</v>
      </c>
      <c r="I145" s="435">
        <v>100</v>
      </c>
      <c r="J145" s="435">
        <v>0</v>
      </c>
      <c r="K145" s="435">
        <v>0</v>
      </c>
      <c r="L145" s="435">
        <v>30</v>
      </c>
      <c r="M145" s="435"/>
      <c r="N145" s="435"/>
      <c r="O145" s="86"/>
    </row>
    <row r="146" spans="1:15" ht="16" thickBot="1" x14ac:dyDescent="0.4">
      <c r="A146" s="434" t="s">
        <v>1092</v>
      </c>
      <c r="B146" s="435">
        <v>138</v>
      </c>
      <c r="C146" s="433" t="s">
        <v>836</v>
      </c>
      <c r="D146" s="435"/>
      <c r="E146" s="435"/>
      <c r="F146" s="435">
        <v>240</v>
      </c>
      <c r="G146" s="435">
        <v>133</v>
      </c>
      <c r="H146" s="435">
        <v>50</v>
      </c>
      <c r="I146" s="435">
        <v>50</v>
      </c>
      <c r="J146" s="435">
        <v>0</v>
      </c>
      <c r="K146" s="435">
        <v>0</v>
      </c>
      <c r="L146" s="435">
        <v>40</v>
      </c>
      <c r="M146" s="435"/>
      <c r="N146" s="435"/>
      <c r="O146" s="86"/>
    </row>
    <row r="147" spans="1:15" ht="16" thickBot="1" x14ac:dyDescent="0.4">
      <c r="A147" s="434" t="s">
        <v>1093</v>
      </c>
      <c r="B147" s="435">
        <v>139</v>
      </c>
      <c r="C147" s="433" t="s">
        <v>1038</v>
      </c>
      <c r="D147" s="435"/>
      <c r="E147" s="435"/>
      <c r="F147" s="435">
        <v>180</v>
      </c>
      <c r="G147" s="435">
        <v>90</v>
      </c>
      <c r="H147" s="435">
        <v>0</v>
      </c>
      <c r="I147" s="435">
        <v>0</v>
      </c>
      <c r="J147" s="435">
        <v>0</v>
      </c>
      <c r="K147" s="435">
        <v>0</v>
      </c>
      <c r="L147" s="435">
        <v>0</v>
      </c>
      <c r="M147" s="435"/>
      <c r="N147" s="435"/>
      <c r="O147" s="86"/>
    </row>
    <row r="148" spans="1:15" ht="16" thickBot="1" x14ac:dyDescent="0.4">
      <c r="A148" s="721" t="s">
        <v>712</v>
      </c>
      <c r="B148" s="718">
        <v>140</v>
      </c>
      <c r="C148" s="722"/>
      <c r="D148" s="718"/>
      <c r="E148" s="718"/>
      <c r="F148" s="718"/>
      <c r="G148" s="718"/>
      <c r="H148" s="718"/>
      <c r="I148" s="718"/>
      <c r="J148" s="718"/>
      <c r="K148" s="718"/>
      <c r="L148" s="718"/>
      <c r="M148" s="718"/>
      <c r="N148" s="718"/>
      <c r="O148" s="86"/>
    </row>
    <row r="149" spans="1:15" ht="31.5" thickBot="1" x14ac:dyDescent="0.4">
      <c r="A149" s="727" t="s">
        <v>1094</v>
      </c>
      <c r="B149" s="435">
        <v>141</v>
      </c>
      <c r="C149" s="431" t="s">
        <v>721</v>
      </c>
      <c r="D149" s="728"/>
      <c r="E149" s="431"/>
      <c r="F149" s="728">
        <v>120</v>
      </c>
      <c r="G149" s="728">
        <v>120</v>
      </c>
      <c r="H149" s="728">
        <v>520</v>
      </c>
      <c r="I149" s="728">
        <v>0</v>
      </c>
      <c r="J149" s="728">
        <v>0</v>
      </c>
      <c r="K149" s="728">
        <v>0</v>
      </c>
      <c r="L149" s="728">
        <v>0</v>
      </c>
      <c r="M149" s="431"/>
      <c r="N149" s="431"/>
      <c r="O149" s="86"/>
    </row>
    <row r="150" spans="1:15" ht="16" thickBot="1" x14ac:dyDescent="0.4">
      <c r="A150" s="434" t="s">
        <v>713</v>
      </c>
      <c r="B150" s="435">
        <v>142</v>
      </c>
      <c r="C150" s="433" t="s">
        <v>724</v>
      </c>
      <c r="D150" s="435"/>
      <c r="E150" s="435"/>
      <c r="F150" s="435">
        <v>0</v>
      </c>
      <c r="G150" s="435">
        <v>0</v>
      </c>
      <c r="H150" s="435">
        <v>0</v>
      </c>
      <c r="I150" s="435">
        <v>110</v>
      </c>
      <c r="J150" s="435">
        <v>0</v>
      </c>
      <c r="K150" s="435">
        <v>50</v>
      </c>
      <c r="L150" s="435">
        <v>40</v>
      </c>
      <c r="M150" s="435">
        <v>200</v>
      </c>
      <c r="N150" s="435"/>
      <c r="O150" s="86"/>
    </row>
    <row r="151" spans="1:15" ht="16" thickBot="1" x14ac:dyDescent="0.4">
      <c r="A151" s="720" t="s">
        <v>14</v>
      </c>
      <c r="B151" s="718">
        <v>143</v>
      </c>
      <c r="C151" s="718"/>
      <c r="D151" s="718"/>
      <c r="E151" s="718"/>
      <c r="F151" s="718"/>
      <c r="G151" s="718"/>
      <c r="H151" s="718"/>
      <c r="I151" s="718"/>
      <c r="J151" s="718"/>
      <c r="K151" s="718"/>
      <c r="L151" s="718"/>
      <c r="M151" s="718"/>
      <c r="N151" s="718"/>
      <c r="O151" s="86"/>
    </row>
    <row r="152" spans="1:15" ht="16" thickBot="1" x14ac:dyDescent="0.4">
      <c r="A152" s="432" t="s">
        <v>338</v>
      </c>
      <c r="B152" s="435">
        <v>144</v>
      </c>
      <c r="C152" s="431" t="s">
        <v>721</v>
      </c>
      <c r="D152" s="431"/>
      <c r="E152" s="431"/>
      <c r="F152" s="431">
        <v>0</v>
      </c>
      <c r="G152" s="431">
        <v>0</v>
      </c>
      <c r="H152" s="431">
        <v>0</v>
      </c>
      <c r="I152" s="431">
        <v>300</v>
      </c>
      <c r="J152" s="431">
        <v>0</v>
      </c>
      <c r="K152" s="431">
        <v>100</v>
      </c>
      <c r="L152" s="431">
        <v>180</v>
      </c>
      <c r="M152" s="431"/>
      <c r="N152" s="431"/>
      <c r="O152" s="86"/>
    </row>
    <row r="153" spans="1:15" ht="16" thickBot="1" x14ac:dyDescent="0.4">
      <c r="A153" s="432" t="s">
        <v>1095</v>
      </c>
      <c r="B153" s="435">
        <v>145</v>
      </c>
      <c r="C153" s="431" t="s">
        <v>816</v>
      </c>
      <c r="D153" s="431"/>
      <c r="E153" s="431"/>
      <c r="F153" s="431">
        <v>0</v>
      </c>
      <c r="G153" s="431">
        <v>0</v>
      </c>
      <c r="H153" s="431">
        <v>120</v>
      </c>
      <c r="I153" s="431">
        <v>150</v>
      </c>
      <c r="J153" s="431">
        <v>0</v>
      </c>
      <c r="K153" s="431">
        <v>50</v>
      </c>
      <c r="L153" s="431">
        <v>90</v>
      </c>
      <c r="M153" s="431"/>
      <c r="N153" s="431"/>
      <c r="O153" s="86"/>
    </row>
    <row r="154" spans="1:15" ht="16" thickBot="1" x14ac:dyDescent="0.4">
      <c r="A154" s="432" t="s">
        <v>837</v>
      </c>
      <c r="B154" s="435">
        <v>146</v>
      </c>
      <c r="C154" s="431" t="s">
        <v>816</v>
      </c>
      <c r="D154" s="431"/>
      <c r="E154" s="431"/>
      <c r="F154" s="431">
        <v>0</v>
      </c>
      <c r="G154" s="431">
        <v>0</v>
      </c>
      <c r="H154" s="431">
        <v>140</v>
      </c>
      <c r="I154" s="431">
        <v>220</v>
      </c>
      <c r="J154" s="431">
        <v>0</v>
      </c>
      <c r="K154" s="431">
        <v>0</v>
      </c>
      <c r="L154" s="431">
        <v>0</v>
      </c>
      <c r="M154" s="431"/>
      <c r="N154" s="431"/>
      <c r="O154" s="86"/>
    </row>
    <row r="155" spans="1:15" ht="16" thickBot="1" x14ac:dyDescent="0.4">
      <c r="A155" s="430" t="s">
        <v>337</v>
      </c>
      <c r="B155" s="435">
        <v>147</v>
      </c>
      <c r="C155" s="431" t="s">
        <v>721</v>
      </c>
      <c r="D155" s="431"/>
      <c r="E155" s="431"/>
      <c r="F155" s="431">
        <v>330</v>
      </c>
      <c r="G155" s="431">
        <v>100</v>
      </c>
      <c r="H155" s="431">
        <f>K155*10</f>
        <v>0</v>
      </c>
      <c r="I155" s="431">
        <v>0</v>
      </c>
      <c r="J155" s="431">
        <v>0</v>
      </c>
      <c r="K155" s="431">
        <v>0</v>
      </c>
      <c r="L155" s="431">
        <v>120</v>
      </c>
      <c r="M155" s="431"/>
      <c r="N155" s="431"/>
      <c r="O155" s="86"/>
    </row>
    <row r="156" spans="1:15" ht="16" thickBot="1" x14ac:dyDescent="0.4">
      <c r="A156" s="430" t="s">
        <v>838</v>
      </c>
      <c r="B156" s="435">
        <v>148</v>
      </c>
      <c r="C156" s="431" t="s">
        <v>816</v>
      </c>
      <c r="D156" s="431"/>
      <c r="E156" s="431"/>
      <c r="F156" s="431">
        <v>240</v>
      </c>
      <c r="G156" s="431">
        <v>0</v>
      </c>
      <c r="H156" s="431">
        <v>0</v>
      </c>
      <c r="I156" s="431">
        <v>0</v>
      </c>
      <c r="J156" s="431">
        <v>0</v>
      </c>
      <c r="K156" s="431">
        <v>0</v>
      </c>
      <c r="L156" s="431">
        <v>30</v>
      </c>
      <c r="M156" s="431"/>
      <c r="N156" s="431"/>
      <c r="O156" s="86"/>
    </row>
    <row r="157" spans="1:15" ht="16" thickBot="1" x14ac:dyDescent="0.4">
      <c r="A157" s="432" t="s">
        <v>714</v>
      </c>
      <c r="B157" s="435">
        <v>149</v>
      </c>
      <c r="C157" s="435"/>
      <c r="D157" s="435"/>
      <c r="E157" s="435"/>
      <c r="F157" s="435">
        <v>0</v>
      </c>
      <c r="G157" s="435">
        <v>0</v>
      </c>
      <c r="H157" s="435">
        <v>0</v>
      </c>
      <c r="I157" s="435">
        <v>0</v>
      </c>
      <c r="J157" s="435">
        <v>0</v>
      </c>
      <c r="K157" s="435">
        <v>0</v>
      </c>
      <c r="L157" s="435">
        <v>900</v>
      </c>
      <c r="M157" s="435"/>
      <c r="N157" s="435"/>
      <c r="O157" s="86"/>
    </row>
    <row r="158" spans="1:15" ht="16" thickBot="1" x14ac:dyDescent="0.4">
      <c r="A158" s="432" t="s">
        <v>715</v>
      </c>
      <c r="B158" s="435">
        <v>150</v>
      </c>
      <c r="C158" s="435"/>
      <c r="D158" s="435"/>
      <c r="E158" s="435"/>
      <c r="F158" s="435">
        <v>0</v>
      </c>
      <c r="G158" s="435">
        <v>0</v>
      </c>
      <c r="H158" s="435">
        <v>100</v>
      </c>
      <c r="I158" s="435">
        <v>150</v>
      </c>
      <c r="J158" s="435">
        <v>0</v>
      </c>
      <c r="K158" s="435">
        <v>50</v>
      </c>
      <c r="L158" s="435">
        <v>40</v>
      </c>
      <c r="M158" s="435">
        <v>20</v>
      </c>
      <c r="N158" s="435"/>
      <c r="O158" s="86"/>
    </row>
    <row r="159" spans="1:15" ht="16" thickBot="1" x14ac:dyDescent="0.4">
      <c r="A159" s="432" t="s">
        <v>716</v>
      </c>
      <c r="B159" s="435">
        <v>151</v>
      </c>
      <c r="C159" s="435"/>
      <c r="D159" s="435"/>
      <c r="E159" s="435"/>
      <c r="F159" s="435">
        <v>0</v>
      </c>
      <c r="G159" s="435">
        <v>0</v>
      </c>
      <c r="H159" s="435">
        <v>110</v>
      </c>
      <c r="I159" s="435">
        <v>110</v>
      </c>
      <c r="J159" s="435">
        <v>0</v>
      </c>
      <c r="K159" s="435">
        <v>60</v>
      </c>
      <c r="L159" s="435">
        <v>50</v>
      </c>
      <c r="M159" s="435"/>
      <c r="N159" s="435"/>
      <c r="O159" s="606"/>
    </row>
    <row r="160" spans="1:15" ht="16" thickBot="1" x14ac:dyDescent="0.4">
      <c r="A160" s="432" t="s">
        <v>717</v>
      </c>
      <c r="B160" s="435">
        <v>152</v>
      </c>
      <c r="C160" s="435"/>
      <c r="D160" s="435"/>
      <c r="E160" s="435"/>
      <c r="F160" s="435">
        <v>0</v>
      </c>
      <c r="G160" s="435">
        <v>0</v>
      </c>
      <c r="H160" s="435">
        <v>115</v>
      </c>
      <c r="I160" s="435">
        <v>180</v>
      </c>
      <c r="J160" s="435">
        <v>0</v>
      </c>
      <c r="K160" s="435">
        <v>40</v>
      </c>
      <c r="L160" s="435">
        <v>35</v>
      </c>
      <c r="M160" s="435"/>
      <c r="N160" s="435"/>
      <c r="O160" s="86"/>
    </row>
    <row r="161" spans="1:15" ht="16" thickBot="1" x14ac:dyDescent="0.4">
      <c r="A161" s="432" t="s">
        <v>1096</v>
      </c>
      <c r="B161" s="435">
        <v>153</v>
      </c>
      <c r="C161" s="435" t="s">
        <v>1089</v>
      </c>
      <c r="D161" s="435"/>
      <c r="E161" s="435"/>
      <c r="F161" s="435">
        <v>0</v>
      </c>
      <c r="G161" s="435">
        <v>0</v>
      </c>
      <c r="H161" s="435">
        <v>70</v>
      </c>
      <c r="I161" s="435">
        <v>210</v>
      </c>
      <c r="J161" s="435">
        <v>0</v>
      </c>
      <c r="K161" s="435">
        <v>50</v>
      </c>
      <c r="L161" s="435">
        <v>90</v>
      </c>
      <c r="M161" s="435"/>
      <c r="N161" s="435"/>
      <c r="O161" s="86"/>
    </row>
    <row r="162" spans="1:15" ht="16" thickBot="1" x14ac:dyDescent="0.4">
      <c r="A162" s="432" t="s">
        <v>1097</v>
      </c>
      <c r="B162" s="435">
        <v>154</v>
      </c>
      <c r="C162" s="435" t="s">
        <v>1089</v>
      </c>
      <c r="D162" s="435"/>
      <c r="E162" s="435"/>
      <c r="F162" s="435">
        <v>0</v>
      </c>
      <c r="G162" s="435">
        <v>0</v>
      </c>
      <c r="H162" s="435">
        <v>100</v>
      </c>
      <c r="I162" s="435">
        <v>150</v>
      </c>
      <c r="J162" s="435">
        <v>0</v>
      </c>
      <c r="K162" s="435">
        <v>50</v>
      </c>
      <c r="L162" s="435">
        <v>10</v>
      </c>
      <c r="M162" s="435"/>
      <c r="N162" s="435"/>
      <c r="O162" s="86"/>
    </row>
    <row r="163" spans="1:15" ht="16" thickBot="1" x14ac:dyDescent="0.4">
      <c r="A163" s="432" t="s">
        <v>1098</v>
      </c>
      <c r="B163" s="435">
        <v>155</v>
      </c>
      <c r="C163" s="431" t="s">
        <v>1089</v>
      </c>
      <c r="D163" s="431"/>
      <c r="E163" s="431"/>
      <c r="F163" s="431">
        <v>0</v>
      </c>
      <c r="G163" s="431">
        <v>0</v>
      </c>
      <c r="H163" s="431">
        <v>100</v>
      </c>
      <c r="I163" s="431">
        <v>260</v>
      </c>
      <c r="J163" s="431">
        <v>0</v>
      </c>
      <c r="K163" s="431">
        <v>40</v>
      </c>
      <c r="L163" s="431">
        <v>70</v>
      </c>
      <c r="M163" s="431"/>
      <c r="N163" s="431"/>
      <c r="O163" s="86"/>
    </row>
    <row r="164" spans="1:15" ht="16" thickBot="1" x14ac:dyDescent="0.4">
      <c r="A164" s="432" t="s">
        <v>1099</v>
      </c>
      <c r="B164" s="435">
        <v>156</v>
      </c>
      <c r="C164" s="431" t="s">
        <v>816</v>
      </c>
      <c r="D164" s="431"/>
      <c r="E164" s="431"/>
      <c r="F164" s="431">
        <v>0</v>
      </c>
      <c r="G164" s="431">
        <v>0</v>
      </c>
      <c r="H164" s="431">
        <v>120</v>
      </c>
      <c r="I164" s="431">
        <v>190</v>
      </c>
      <c r="J164" s="431">
        <v>40</v>
      </c>
      <c r="K164" s="431">
        <v>0</v>
      </c>
      <c r="L164" s="431">
        <v>50</v>
      </c>
      <c r="M164" s="431"/>
      <c r="N164" s="431"/>
      <c r="O164" s="86"/>
    </row>
    <row r="165" spans="1:15" ht="16" thickBot="1" x14ac:dyDescent="0.4">
      <c r="A165" s="432" t="s">
        <v>1100</v>
      </c>
      <c r="B165" s="435">
        <v>157</v>
      </c>
      <c r="C165" s="431" t="s">
        <v>816</v>
      </c>
      <c r="D165" s="431"/>
      <c r="E165" s="431"/>
      <c r="F165" s="431">
        <v>0</v>
      </c>
      <c r="G165" s="431">
        <v>0</v>
      </c>
      <c r="H165" s="431">
        <v>120</v>
      </c>
      <c r="I165" s="431">
        <v>240</v>
      </c>
      <c r="J165" s="431">
        <v>0</v>
      </c>
      <c r="K165" s="431">
        <v>0</v>
      </c>
      <c r="L165" s="431">
        <v>60</v>
      </c>
      <c r="M165" s="431"/>
      <c r="N165" s="431"/>
      <c r="O165" s="606"/>
    </row>
    <row r="166" spans="1:15" ht="16" thickBot="1" x14ac:dyDescent="0.4">
      <c r="A166" s="729" t="s">
        <v>1101</v>
      </c>
      <c r="B166" s="435">
        <v>158</v>
      </c>
      <c r="C166" s="431"/>
      <c r="D166" s="431"/>
      <c r="E166" s="431"/>
      <c r="F166" s="431">
        <v>0</v>
      </c>
      <c r="G166" s="431">
        <v>0</v>
      </c>
      <c r="H166" s="431">
        <v>130</v>
      </c>
      <c r="I166" s="431">
        <v>170</v>
      </c>
      <c r="J166" s="431">
        <v>0</v>
      </c>
      <c r="K166" s="431">
        <v>40</v>
      </c>
      <c r="L166" s="431">
        <v>0</v>
      </c>
      <c r="M166" s="431"/>
      <c r="N166" s="431"/>
      <c r="O166" s="86"/>
    </row>
    <row r="167" spans="1:15" ht="16" thickBot="1" x14ac:dyDescent="0.4">
      <c r="A167" s="432" t="s">
        <v>1102</v>
      </c>
      <c r="B167" s="435">
        <v>159</v>
      </c>
      <c r="C167" s="431" t="s">
        <v>816</v>
      </c>
      <c r="D167" s="431"/>
      <c r="E167" s="431"/>
      <c r="F167" s="431">
        <v>0</v>
      </c>
      <c r="G167" s="431">
        <v>0</v>
      </c>
      <c r="H167" s="431">
        <v>140</v>
      </c>
      <c r="I167" s="431">
        <v>140</v>
      </c>
      <c r="J167" s="431">
        <v>0</v>
      </c>
      <c r="K167" s="431">
        <v>40</v>
      </c>
      <c r="L167" s="431">
        <v>90</v>
      </c>
      <c r="M167" s="431"/>
      <c r="N167" s="431"/>
      <c r="O167" s="86"/>
    </row>
    <row r="168" spans="1:15" ht="16" thickBot="1" x14ac:dyDescent="0.4">
      <c r="A168" s="432" t="s">
        <v>1103</v>
      </c>
      <c r="B168" s="435">
        <v>160</v>
      </c>
      <c r="C168" s="431" t="s">
        <v>816</v>
      </c>
      <c r="D168" s="431"/>
      <c r="E168" s="431"/>
      <c r="F168" s="431">
        <v>0</v>
      </c>
      <c r="G168" s="431">
        <v>0</v>
      </c>
      <c r="H168" s="431">
        <v>150</v>
      </c>
      <c r="I168" s="431">
        <v>200</v>
      </c>
      <c r="J168" s="431">
        <v>0</v>
      </c>
      <c r="K168" s="431">
        <v>0</v>
      </c>
      <c r="L168" s="431">
        <v>70</v>
      </c>
      <c r="M168" s="431"/>
      <c r="N168" s="431"/>
      <c r="O168" s="86"/>
    </row>
    <row r="169" spans="1:15" ht="16" thickBot="1" x14ac:dyDescent="0.4">
      <c r="A169" s="432" t="s">
        <v>1104</v>
      </c>
      <c r="B169" s="435">
        <v>161</v>
      </c>
      <c r="C169" s="431" t="s">
        <v>1089</v>
      </c>
      <c r="D169" s="431"/>
      <c r="E169" s="431"/>
      <c r="F169" s="431">
        <v>0</v>
      </c>
      <c r="G169" s="431">
        <v>0</v>
      </c>
      <c r="H169" s="431">
        <v>160</v>
      </c>
      <c r="I169" s="431">
        <v>160</v>
      </c>
      <c r="J169" s="431">
        <v>0</v>
      </c>
      <c r="K169" s="431">
        <v>20</v>
      </c>
      <c r="L169" s="431">
        <v>80</v>
      </c>
      <c r="M169" s="431"/>
      <c r="N169" s="431"/>
      <c r="O169" s="86"/>
    </row>
    <row r="170" spans="1:15" ht="16" thickBot="1" x14ac:dyDescent="0.4">
      <c r="A170" s="432" t="s">
        <v>1105</v>
      </c>
      <c r="B170" s="435">
        <v>162</v>
      </c>
      <c r="C170" s="431" t="s">
        <v>1089</v>
      </c>
      <c r="D170" s="431"/>
      <c r="E170" s="431"/>
      <c r="F170" s="431">
        <v>0</v>
      </c>
      <c r="G170" s="431">
        <v>0</v>
      </c>
      <c r="H170" s="431">
        <v>200</v>
      </c>
      <c r="I170" s="431">
        <v>300</v>
      </c>
      <c r="J170" s="431">
        <v>0</v>
      </c>
      <c r="K170" s="431">
        <v>0</v>
      </c>
      <c r="L170" s="431">
        <v>0</v>
      </c>
      <c r="M170" s="431"/>
      <c r="N170" s="431"/>
      <c r="O170" s="86"/>
    </row>
    <row r="171" spans="1:15" ht="16" thickBot="1" x14ac:dyDescent="0.4">
      <c r="A171" s="717" t="s">
        <v>839</v>
      </c>
      <c r="B171" s="718">
        <v>163</v>
      </c>
      <c r="C171" s="717"/>
      <c r="D171" s="717"/>
      <c r="E171" s="717"/>
      <c r="F171" s="717"/>
      <c r="G171" s="717"/>
      <c r="H171" s="717"/>
      <c r="I171" s="717"/>
      <c r="J171" s="717"/>
      <c r="K171" s="717"/>
      <c r="L171" s="717"/>
      <c r="M171" s="717"/>
      <c r="N171" s="717"/>
      <c r="O171" s="86"/>
    </row>
    <row r="172" spans="1:15" ht="16" thickBot="1" x14ac:dyDescent="0.4">
      <c r="A172" s="432" t="s">
        <v>1106</v>
      </c>
      <c r="B172" s="435">
        <v>164</v>
      </c>
      <c r="C172" s="431" t="s">
        <v>816</v>
      </c>
      <c r="D172" s="431"/>
      <c r="E172" s="431"/>
      <c r="F172" s="431">
        <v>0</v>
      </c>
      <c r="G172" s="431">
        <v>0</v>
      </c>
      <c r="H172" s="431">
        <v>90</v>
      </c>
      <c r="I172" s="431">
        <v>250</v>
      </c>
      <c r="J172" s="431">
        <v>0</v>
      </c>
      <c r="K172" s="431">
        <v>0</v>
      </c>
      <c r="L172" s="431">
        <v>60</v>
      </c>
      <c r="M172" s="431"/>
      <c r="N172" s="431"/>
      <c r="O172" s="606"/>
    </row>
    <row r="173" spans="1:15" ht="16" thickBot="1" x14ac:dyDescent="0.4">
      <c r="A173" s="432" t="s">
        <v>1107</v>
      </c>
      <c r="B173" s="435">
        <v>165</v>
      </c>
      <c r="C173" s="431" t="s">
        <v>816</v>
      </c>
      <c r="D173" s="431"/>
      <c r="E173" s="431"/>
      <c r="F173" s="431">
        <v>0</v>
      </c>
      <c r="G173" s="431">
        <v>0</v>
      </c>
      <c r="H173" s="431">
        <v>100</v>
      </c>
      <c r="I173" s="431">
        <v>210</v>
      </c>
      <c r="J173" s="431">
        <v>0</v>
      </c>
      <c r="K173" s="431">
        <v>0</v>
      </c>
      <c r="L173" s="431">
        <v>60</v>
      </c>
      <c r="M173" s="431"/>
      <c r="N173" s="431"/>
      <c r="O173" s="86"/>
    </row>
    <row r="174" spans="1:15" ht="16" thickBot="1" x14ac:dyDescent="0.4">
      <c r="A174" s="432" t="s">
        <v>1108</v>
      </c>
      <c r="B174" s="435">
        <v>166</v>
      </c>
      <c r="C174" s="431" t="s">
        <v>816</v>
      </c>
      <c r="D174" s="431"/>
      <c r="E174" s="431"/>
      <c r="F174" s="431">
        <v>0</v>
      </c>
      <c r="G174" s="431">
        <v>0</v>
      </c>
      <c r="H174" s="431">
        <v>140</v>
      </c>
      <c r="I174" s="431">
        <v>240</v>
      </c>
      <c r="J174" s="431">
        <v>0</v>
      </c>
      <c r="K174" s="431">
        <v>40</v>
      </c>
      <c r="L174" s="431">
        <v>60</v>
      </c>
      <c r="M174" s="431"/>
      <c r="N174" s="431"/>
      <c r="O174" s="606"/>
    </row>
    <row r="175" spans="1:15" ht="16" thickBot="1" x14ac:dyDescent="0.4">
      <c r="A175" s="432" t="s">
        <v>1109</v>
      </c>
      <c r="B175" s="435">
        <v>167</v>
      </c>
      <c r="C175" s="431" t="s">
        <v>816</v>
      </c>
      <c r="D175" s="431"/>
      <c r="E175" s="431"/>
      <c r="F175" s="431">
        <v>0</v>
      </c>
      <c r="G175" s="431">
        <v>0</v>
      </c>
      <c r="H175" s="431">
        <v>150</v>
      </c>
      <c r="I175" s="431">
        <v>150</v>
      </c>
      <c r="J175" s="431">
        <v>0</v>
      </c>
      <c r="K175" s="431">
        <v>40</v>
      </c>
      <c r="L175" s="431">
        <v>60</v>
      </c>
      <c r="M175" s="431"/>
      <c r="N175" s="431"/>
      <c r="O175" s="86"/>
    </row>
    <row r="176" spans="1:15" ht="16" thickBot="1" x14ac:dyDescent="0.4">
      <c r="A176" s="432" t="s">
        <v>1110</v>
      </c>
      <c r="B176" s="435">
        <v>168</v>
      </c>
      <c r="C176" s="431" t="s">
        <v>816</v>
      </c>
      <c r="D176" s="431"/>
      <c r="E176" s="431"/>
      <c r="F176" s="431">
        <v>0</v>
      </c>
      <c r="G176" s="431">
        <v>0</v>
      </c>
      <c r="H176" s="431">
        <v>200</v>
      </c>
      <c r="I176" s="431">
        <v>300</v>
      </c>
      <c r="J176" s="431">
        <v>0</v>
      </c>
      <c r="K176" s="431">
        <v>0</v>
      </c>
      <c r="L176" s="431">
        <v>20</v>
      </c>
      <c r="M176" s="431"/>
      <c r="N176" s="431"/>
      <c r="O176" s="606"/>
    </row>
    <row r="177" spans="1:15" ht="16" thickBot="1" x14ac:dyDescent="0.4">
      <c r="A177" s="717" t="s">
        <v>718</v>
      </c>
      <c r="B177" s="718">
        <v>169</v>
      </c>
      <c r="C177" s="718"/>
      <c r="D177" s="718"/>
      <c r="E177" s="718"/>
      <c r="F177" s="718"/>
      <c r="G177" s="718"/>
      <c r="H177" s="718"/>
      <c r="I177" s="718"/>
      <c r="J177" s="718"/>
      <c r="K177" s="718"/>
      <c r="L177" s="718"/>
      <c r="M177" s="718"/>
      <c r="N177" s="718"/>
      <c r="O177" s="603"/>
    </row>
    <row r="178" spans="1:15" ht="16" thickBot="1" x14ac:dyDescent="0.4">
      <c r="A178" s="434" t="s">
        <v>92</v>
      </c>
      <c r="B178" s="435">
        <v>170</v>
      </c>
      <c r="C178" s="433"/>
      <c r="D178" s="435"/>
      <c r="E178" s="435"/>
      <c r="F178" s="435">
        <v>0</v>
      </c>
      <c r="G178" s="435">
        <v>0</v>
      </c>
      <c r="H178" s="435">
        <f>K178*10</f>
        <v>0</v>
      </c>
      <c r="I178" s="435">
        <v>0</v>
      </c>
      <c r="J178" s="435">
        <v>0</v>
      </c>
      <c r="K178" s="435">
        <v>0</v>
      </c>
      <c r="L178" s="435">
        <v>900</v>
      </c>
      <c r="M178" s="435"/>
      <c r="N178" s="435"/>
      <c r="O178" s="714"/>
    </row>
    <row r="179" spans="1:15" ht="16" thickBot="1" x14ac:dyDescent="0.4">
      <c r="A179" s="432" t="s">
        <v>840</v>
      </c>
      <c r="B179" s="435">
        <v>171</v>
      </c>
      <c r="C179" s="431" t="s">
        <v>724</v>
      </c>
      <c r="D179" s="431"/>
      <c r="E179" s="431"/>
      <c r="F179" s="431">
        <v>210</v>
      </c>
      <c r="G179" s="431">
        <v>210</v>
      </c>
      <c r="H179" s="431">
        <v>0</v>
      </c>
      <c r="I179" s="431">
        <v>0</v>
      </c>
      <c r="J179" s="431">
        <v>0</v>
      </c>
      <c r="K179" s="431">
        <v>0</v>
      </c>
      <c r="L179" s="431">
        <v>240</v>
      </c>
      <c r="M179" s="431"/>
      <c r="N179" s="431"/>
      <c r="O179" s="714"/>
    </row>
    <row r="180" spans="1:15" ht="16" thickBot="1" x14ac:dyDescent="0.4">
      <c r="A180" s="432" t="s">
        <v>1111</v>
      </c>
      <c r="B180" s="435">
        <v>172</v>
      </c>
      <c r="C180" s="431" t="s">
        <v>1112</v>
      </c>
      <c r="D180" s="431"/>
      <c r="E180" s="431"/>
      <c r="F180" s="431">
        <v>370</v>
      </c>
      <c r="G180" s="431">
        <v>0</v>
      </c>
      <c r="H180" s="431">
        <v>0</v>
      </c>
      <c r="I180" s="431">
        <v>0</v>
      </c>
      <c r="J180" s="431">
        <v>0</v>
      </c>
      <c r="K180" s="431">
        <v>0</v>
      </c>
      <c r="L180" s="431">
        <v>80</v>
      </c>
      <c r="M180" s="431"/>
      <c r="N180" s="431"/>
      <c r="O180" s="714"/>
    </row>
    <row r="181" spans="1:15" ht="16" thickBot="1" x14ac:dyDescent="0.4">
      <c r="A181" s="432" t="s">
        <v>1113</v>
      </c>
      <c r="B181" s="435">
        <v>173</v>
      </c>
      <c r="C181" s="431" t="s">
        <v>1112</v>
      </c>
      <c r="D181" s="431"/>
      <c r="E181" s="431"/>
      <c r="F181" s="431">
        <v>390</v>
      </c>
      <c r="G181" s="431">
        <v>50</v>
      </c>
      <c r="H181" s="431">
        <v>0</v>
      </c>
      <c r="I181" s="431">
        <v>0</v>
      </c>
      <c r="J181" s="431">
        <v>0</v>
      </c>
      <c r="K181" s="431">
        <v>0</v>
      </c>
      <c r="L181" s="431">
        <v>60</v>
      </c>
      <c r="M181" s="431"/>
      <c r="N181" s="431"/>
      <c r="O181" s="714"/>
    </row>
    <row r="182" spans="1:15" ht="16" thickBot="1" x14ac:dyDescent="0.4">
      <c r="A182" s="432" t="s">
        <v>1114</v>
      </c>
      <c r="B182" s="435">
        <v>174</v>
      </c>
      <c r="C182" s="431" t="s">
        <v>1112</v>
      </c>
      <c r="D182" s="431"/>
      <c r="E182" s="431"/>
      <c r="F182" s="431">
        <v>400</v>
      </c>
      <c r="G182" s="431">
        <v>50</v>
      </c>
      <c r="H182" s="431">
        <v>0</v>
      </c>
      <c r="I182" s="431">
        <v>0</v>
      </c>
      <c r="J182" s="431">
        <v>0</v>
      </c>
      <c r="K182" s="431">
        <v>0</v>
      </c>
      <c r="L182" s="431">
        <v>50</v>
      </c>
      <c r="M182" s="431"/>
      <c r="N182" s="431"/>
      <c r="O182" s="714"/>
    </row>
    <row r="183" spans="1:15" ht="16" thickBot="1" x14ac:dyDescent="0.4">
      <c r="A183" s="432" t="s">
        <v>1115</v>
      </c>
      <c r="B183" s="435">
        <v>175</v>
      </c>
      <c r="C183" s="435" t="s">
        <v>724</v>
      </c>
      <c r="D183" s="435"/>
      <c r="E183" s="435"/>
      <c r="F183" s="435">
        <v>0</v>
      </c>
      <c r="G183" s="435">
        <v>0</v>
      </c>
      <c r="H183" s="435">
        <v>180</v>
      </c>
      <c r="I183" s="435">
        <v>0</v>
      </c>
      <c r="J183" s="435">
        <v>0</v>
      </c>
      <c r="K183" s="435">
        <v>0</v>
      </c>
      <c r="L183" s="435">
        <v>120</v>
      </c>
      <c r="M183" s="435"/>
      <c r="N183" s="435"/>
      <c r="O183" s="714"/>
    </row>
    <row r="184" spans="1:15" ht="16" thickBot="1" x14ac:dyDescent="0.4">
      <c r="A184" s="717" t="s">
        <v>719</v>
      </c>
      <c r="B184" s="718">
        <v>176</v>
      </c>
      <c r="C184" s="718"/>
      <c r="D184" s="718"/>
      <c r="E184" s="718"/>
      <c r="F184" s="718"/>
      <c r="G184" s="718"/>
      <c r="H184" s="718"/>
      <c r="I184" s="718"/>
      <c r="J184" s="718"/>
      <c r="K184" s="718"/>
      <c r="L184" s="718"/>
      <c r="M184" s="718"/>
      <c r="N184" s="718"/>
      <c r="O184" s="714"/>
    </row>
    <row r="185" spans="1:15" ht="16" thickBot="1" x14ac:dyDescent="0.4">
      <c r="A185" s="277" t="s">
        <v>1116</v>
      </c>
      <c r="B185" s="435">
        <v>177</v>
      </c>
      <c r="C185" s="89" t="s">
        <v>1117</v>
      </c>
      <c r="D185" s="276"/>
      <c r="E185" s="276"/>
      <c r="F185" s="276">
        <v>150</v>
      </c>
      <c r="G185" s="276"/>
      <c r="H185" s="276">
        <v>200</v>
      </c>
      <c r="I185" s="276"/>
      <c r="J185" s="276"/>
      <c r="K185" s="276">
        <v>18.096</v>
      </c>
      <c r="L185" s="276">
        <v>82</v>
      </c>
      <c r="M185" s="276"/>
      <c r="N185" s="276"/>
      <c r="O185" s="714"/>
    </row>
    <row r="186" spans="1:15" ht="16" thickBot="1" x14ac:dyDescent="0.4">
      <c r="A186" s="432" t="s">
        <v>690</v>
      </c>
      <c r="B186" s="435">
        <v>178</v>
      </c>
      <c r="C186" s="435" t="s">
        <v>724</v>
      </c>
      <c r="D186" s="435"/>
      <c r="E186" s="435"/>
      <c r="F186" s="435">
        <v>0</v>
      </c>
      <c r="G186" s="435">
        <v>0</v>
      </c>
      <c r="H186" s="435">
        <v>460</v>
      </c>
      <c r="I186" s="435">
        <v>0</v>
      </c>
      <c r="J186" s="435">
        <v>0</v>
      </c>
      <c r="K186" s="435">
        <v>0</v>
      </c>
      <c r="L186" s="435">
        <v>0</v>
      </c>
      <c r="M186" s="435"/>
      <c r="N186" s="435"/>
      <c r="O186" s="714"/>
    </row>
    <row r="187" spans="1:15" ht="16" thickBot="1" x14ac:dyDescent="0.4">
      <c r="A187" s="717" t="s">
        <v>841</v>
      </c>
      <c r="B187" s="718">
        <v>179</v>
      </c>
      <c r="C187" s="717"/>
      <c r="D187" s="717"/>
      <c r="E187" s="717"/>
      <c r="F187" s="717"/>
      <c r="G187" s="717"/>
      <c r="H187" s="717"/>
      <c r="I187" s="717"/>
      <c r="J187" s="717"/>
      <c r="K187" s="717"/>
      <c r="L187" s="717"/>
      <c r="M187" s="717"/>
      <c r="N187" s="717"/>
      <c r="O187" s="714"/>
    </row>
    <row r="188" spans="1:15" ht="16" thickBot="1" x14ac:dyDescent="0.4">
      <c r="A188" s="432" t="s">
        <v>842</v>
      </c>
      <c r="B188" s="435">
        <v>180</v>
      </c>
      <c r="C188" s="435" t="s">
        <v>816</v>
      </c>
      <c r="D188" s="435"/>
      <c r="E188" s="435"/>
      <c r="F188" s="435">
        <v>380</v>
      </c>
      <c r="G188" s="435">
        <v>0</v>
      </c>
      <c r="H188" s="435">
        <v>0</v>
      </c>
      <c r="I188" s="435">
        <v>0</v>
      </c>
      <c r="J188" s="435">
        <v>0</v>
      </c>
      <c r="K188" s="435">
        <v>0</v>
      </c>
      <c r="L188" s="435">
        <v>75</v>
      </c>
      <c r="M188" s="435"/>
      <c r="N188" s="435"/>
      <c r="O188" s="714"/>
    </row>
    <row r="189" spans="1:15" ht="16" thickBot="1" x14ac:dyDescent="0.4">
      <c r="A189" s="432" t="s">
        <v>1118</v>
      </c>
      <c r="B189" s="435">
        <v>181</v>
      </c>
      <c r="C189" s="435" t="s">
        <v>1119</v>
      </c>
      <c r="D189" s="435"/>
      <c r="E189" s="435"/>
      <c r="F189" s="435">
        <v>100</v>
      </c>
      <c r="G189" s="435">
        <v>32</v>
      </c>
      <c r="H189" s="435">
        <v>100</v>
      </c>
      <c r="I189" s="435">
        <v>300</v>
      </c>
      <c r="J189" s="435">
        <v>0</v>
      </c>
      <c r="K189" s="435">
        <v>33</v>
      </c>
      <c r="L189" s="435">
        <v>156</v>
      </c>
      <c r="M189" s="435"/>
      <c r="N189" s="435"/>
      <c r="O189" s="714"/>
    </row>
    <row r="190" spans="1:15" s="85" customFormat="1" ht="14.5" thickBot="1" x14ac:dyDescent="0.35">
      <c r="A190" s="601" t="s">
        <v>891</v>
      </c>
      <c r="B190" s="1146"/>
      <c r="C190" s="604"/>
      <c r="D190" s="604"/>
      <c r="E190" s="604"/>
      <c r="F190" s="604"/>
      <c r="G190" s="604"/>
      <c r="H190" s="604"/>
      <c r="I190" s="604"/>
      <c r="J190" s="604"/>
      <c r="K190" s="604"/>
      <c r="L190" s="604"/>
      <c r="M190" s="604"/>
      <c r="N190" s="604"/>
      <c r="O190" s="605"/>
    </row>
    <row r="191" spans="1:15" s="85" customFormat="1" ht="16" thickBot="1" x14ac:dyDescent="0.4">
      <c r="A191" s="664" t="s">
        <v>1227</v>
      </c>
      <c r="B191" s="435">
        <v>183</v>
      </c>
      <c r="C191" s="665" t="s">
        <v>1228</v>
      </c>
      <c r="D191" s="665"/>
      <c r="E191" s="665"/>
      <c r="F191" s="665">
        <v>0</v>
      </c>
      <c r="G191" s="665">
        <v>0</v>
      </c>
      <c r="H191" s="665">
        <v>0</v>
      </c>
      <c r="I191" s="665">
        <v>510</v>
      </c>
      <c r="J191" s="665">
        <v>0</v>
      </c>
      <c r="K191" s="665">
        <v>0</v>
      </c>
      <c r="L191" s="665">
        <v>180</v>
      </c>
      <c r="M191" s="665"/>
      <c r="N191" s="665"/>
      <c r="O191" s="665"/>
    </row>
    <row r="192" spans="1:15" ht="16" thickBot="1" x14ac:dyDescent="0.4">
      <c r="A192" s="666"/>
      <c r="B192" s="435">
        <v>184</v>
      </c>
      <c r="C192" s="667"/>
      <c r="D192" s="667"/>
      <c r="E192" s="667"/>
      <c r="F192" s="667"/>
      <c r="G192" s="667"/>
      <c r="H192" s="667"/>
      <c r="I192" s="667"/>
      <c r="J192" s="667"/>
      <c r="K192" s="667"/>
      <c r="L192" s="667"/>
      <c r="M192" s="667"/>
      <c r="N192" s="667"/>
      <c r="O192" s="667"/>
    </row>
    <row r="193" spans="1:15" ht="16" thickBot="1" x14ac:dyDescent="0.4">
      <c r="A193" s="666"/>
      <c r="B193" s="435">
        <v>185</v>
      </c>
      <c r="C193" s="667"/>
      <c r="D193" s="667"/>
      <c r="E193" s="667"/>
      <c r="F193" s="667"/>
      <c r="G193" s="667"/>
      <c r="H193" s="667"/>
      <c r="I193" s="667"/>
      <c r="J193" s="667"/>
      <c r="K193" s="667"/>
      <c r="L193" s="667"/>
      <c r="M193" s="667"/>
      <c r="N193" s="667"/>
      <c r="O193" s="667"/>
    </row>
    <row r="194" spans="1:15" ht="16" thickBot="1" x14ac:dyDescent="0.4">
      <c r="A194" s="666"/>
      <c r="B194" s="435">
        <v>186</v>
      </c>
      <c r="C194" s="667"/>
      <c r="D194" s="667"/>
      <c r="E194" s="667"/>
      <c r="F194" s="667"/>
      <c r="G194" s="667"/>
      <c r="H194" s="667"/>
      <c r="I194" s="667"/>
      <c r="J194" s="667"/>
      <c r="K194" s="667"/>
      <c r="L194" s="667"/>
      <c r="M194" s="667"/>
      <c r="N194" s="667"/>
      <c r="O194" s="667"/>
    </row>
    <row r="195" spans="1:15" ht="16" thickBot="1" x14ac:dyDescent="0.4">
      <c r="A195" s="666"/>
      <c r="B195" s="435">
        <v>187</v>
      </c>
      <c r="C195" s="667"/>
      <c r="D195" s="667"/>
      <c r="E195" s="667"/>
      <c r="F195" s="667"/>
      <c r="G195" s="667"/>
      <c r="H195" s="667"/>
      <c r="I195" s="667"/>
      <c r="J195" s="667"/>
      <c r="K195" s="667"/>
      <c r="L195" s="667"/>
      <c r="M195" s="667"/>
      <c r="N195" s="667"/>
      <c r="O195" s="667"/>
    </row>
    <row r="196" spans="1:15" ht="16" thickBot="1" x14ac:dyDescent="0.4">
      <c r="A196" s="666"/>
      <c r="B196" s="435">
        <v>188</v>
      </c>
      <c r="C196" s="667"/>
      <c r="D196" s="667"/>
      <c r="E196" s="667"/>
      <c r="F196" s="667"/>
      <c r="G196" s="667"/>
      <c r="H196" s="667"/>
      <c r="I196" s="667"/>
      <c r="J196" s="667"/>
      <c r="K196" s="667"/>
      <c r="L196" s="667"/>
      <c r="M196" s="667"/>
      <c r="N196" s="667"/>
      <c r="O196" s="667"/>
    </row>
    <row r="197" spans="1:15" ht="16" thickBot="1" x14ac:dyDescent="0.4">
      <c r="A197" s="666"/>
      <c r="B197" s="435">
        <v>189</v>
      </c>
      <c r="C197" s="667"/>
      <c r="D197" s="667"/>
      <c r="E197" s="667"/>
      <c r="F197" s="667"/>
      <c r="G197" s="667"/>
      <c r="H197" s="667"/>
      <c r="I197" s="667"/>
      <c r="J197" s="667"/>
      <c r="K197" s="667"/>
      <c r="L197" s="667"/>
      <c r="M197" s="667"/>
      <c r="N197" s="667"/>
      <c r="O197" s="667"/>
    </row>
    <row r="198" spans="1:15" ht="16" thickBot="1" x14ac:dyDescent="0.4">
      <c r="A198" s="666"/>
      <c r="B198" s="435">
        <v>190</v>
      </c>
      <c r="C198" s="667"/>
      <c r="D198" s="667"/>
      <c r="E198" s="667"/>
      <c r="F198" s="667"/>
      <c r="G198" s="667"/>
      <c r="H198" s="667"/>
      <c r="I198" s="667"/>
      <c r="J198" s="667"/>
      <c r="K198" s="667"/>
      <c r="L198" s="667"/>
      <c r="M198" s="667"/>
      <c r="N198" s="667"/>
      <c r="O198" s="667"/>
    </row>
    <row r="199" spans="1:15" s="85" customFormat="1" ht="15" thickBot="1" x14ac:dyDescent="0.4">
      <c r="A199" s="669" t="s">
        <v>846</v>
      </c>
      <c r="B199" s="1147"/>
    </row>
  </sheetData>
  <mergeCells count="2">
    <mergeCell ref="D43:O43"/>
    <mergeCell ref="E45:N45"/>
  </mergeCells>
  <hyperlinks>
    <hyperlink ref="A199" location="'Mi-Dü-Zukauf'!Druckbereich" display="zurück zur Dateneingabe" xr:uid="{00000000-0004-0000-1400-000000000000}"/>
    <hyperlink ref="A43" location="Saatgut!A1" display="zurück zur Dateneingabe" xr:uid="{00000000-0004-0000-1400-000001000000}"/>
    <hyperlink ref="C61" r:id="rId1" xr:uid="{00000000-0004-0000-1400-000002000000}"/>
    <hyperlink ref="C110" r:id="rId2" xr:uid="{00000000-0004-0000-1400-000003000000}"/>
  </hyperlinks>
  <pageMargins left="0.7" right="0.7" top="0.78740157499999996" bottom="0.78740157499999996"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2"/>
  <dimension ref="A1:T195"/>
  <sheetViews>
    <sheetView showGridLines="0" zoomScale="55" zoomScaleNormal="55" workbookViewId="0">
      <pane ySplit="1" topLeftCell="A141" activePane="bottomLeft" state="frozen"/>
      <selection pane="bottomLeft" activeCell="B173" sqref="B173"/>
    </sheetView>
  </sheetViews>
  <sheetFormatPr baseColWidth="10" defaultColWidth="11.54296875" defaultRowHeight="14" x14ac:dyDescent="0.3"/>
  <cols>
    <col min="1" max="1" width="11.54296875" style="104"/>
    <col min="2" max="2" width="44.26953125" style="104" customWidth="1"/>
    <col min="3" max="16384" width="11.54296875" style="104"/>
  </cols>
  <sheetData>
    <row r="1" spans="1:20" ht="18" thickBot="1" x14ac:dyDescent="0.5">
      <c r="A1" s="611"/>
      <c r="B1" s="500" t="s">
        <v>188</v>
      </c>
      <c r="C1" s="291"/>
      <c r="D1" s="608" t="s">
        <v>676</v>
      </c>
      <c r="E1" s="292"/>
      <c r="F1" s="292"/>
      <c r="G1" s="515" t="s">
        <v>240</v>
      </c>
      <c r="H1" s="515" t="s">
        <v>239</v>
      </c>
      <c r="I1" s="505" t="s">
        <v>32</v>
      </c>
      <c r="J1" s="505" t="s">
        <v>13</v>
      </c>
      <c r="K1" s="505" t="s">
        <v>668</v>
      </c>
      <c r="L1" s="505" t="s">
        <v>867</v>
      </c>
      <c r="M1" s="505" t="s">
        <v>868</v>
      </c>
      <c r="N1" s="505" t="s">
        <v>16</v>
      </c>
      <c r="O1" s="505" t="s">
        <v>611</v>
      </c>
      <c r="P1" s="505" t="s">
        <v>18</v>
      </c>
      <c r="Q1" s="505" t="s">
        <v>19</v>
      </c>
      <c r="R1" s="505" t="s">
        <v>20</v>
      </c>
    </row>
    <row r="2" spans="1:20" ht="16" thickBot="1" x14ac:dyDescent="0.4">
      <c r="A2" s="611"/>
      <c r="B2" s="500" t="s">
        <v>187</v>
      </c>
      <c r="C2" s="291"/>
      <c r="D2" s="292" t="s">
        <v>876</v>
      </c>
      <c r="E2" s="292" t="s">
        <v>37</v>
      </c>
      <c r="F2" s="292"/>
      <c r="G2" s="506" t="s">
        <v>877</v>
      </c>
      <c r="H2" s="506" t="s">
        <v>877</v>
      </c>
      <c r="I2" s="1603" t="s">
        <v>618</v>
      </c>
      <c r="J2" s="1604"/>
      <c r="K2" s="1604"/>
      <c r="L2" s="1604"/>
      <c r="M2" s="1604"/>
      <c r="N2" s="1604"/>
      <c r="O2" s="1604"/>
      <c r="P2" s="1604"/>
      <c r="Q2" s="1604"/>
      <c r="R2" s="1605"/>
    </row>
    <row r="3" spans="1:20" ht="16" thickBot="1" x14ac:dyDescent="0.4">
      <c r="A3" s="440"/>
      <c r="B3" s="114" t="s">
        <v>669</v>
      </c>
      <c r="C3" s="287"/>
      <c r="D3" s="287">
        <v>0</v>
      </c>
      <c r="E3" s="287">
        <v>0</v>
      </c>
      <c r="F3" s="89"/>
      <c r="G3" s="277"/>
      <c r="H3" s="277"/>
      <c r="I3" s="271">
        <v>0</v>
      </c>
      <c r="J3" s="271">
        <v>0</v>
      </c>
      <c r="K3" s="271">
        <v>0</v>
      </c>
      <c r="L3" s="271">
        <v>0</v>
      </c>
      <c r="M3" s="271">
        <v>0</v>
      </c>
      <c r="N3" s="271">
        <v>0</v>
      </c>
      <c r="O3" s="271">
        <v>0</v>
      </c>
      <c r="P3" s="271">
        <v>0</v>
      </c>
      <c r="Q3" s="271">
        <v>0</v>
      </c>
      <c r="R3" s="115">
        <v>0</v>
      </c>
      <c r="S3" s="610"/>
      <c r="T3" s="610"/>
    </row>
    <row r="4" spans="1:20" ht="16" thickBot="1" x14ac:dyDescent="0.4">
      <c r="A4" s="1606" t="s">
        <v>688</v>
      </c>
      <c r="B4" s="116" t="s">
        <v>118</v>
      </c>
      <c r="C4" s="287"/>
      <c r="D4" s="287">
        <v>80</v>
      </c>
      <c r="E4" s="287">
        <v>1</v>
      </c>
      <c r="F4" s="89" t="s">
        <v>730</v>
      </c>
      <c r="G4" s="89">
        <v>86</v>
      </c>
      <c r="H4" s="89"/>
      <c r="I4" s="272">
        <v>0</v>
      </c>
      <c r="J4" s="89">
        <v>18.100000000000001</v>
      </c>
      <c r="K4" s="89"/>
      <c r="L4" s="487">
        <v>8</v>
      </c>
      <c r="M4" s="487">
        <v>6</v>
      </c>
      <c r="N4" s="487"/>
      <c r="O4" s="487">
        <v>2</v>
      </c>
      <c r="P4" s="276"/>
      <c r="Q4" s="276"/>
      <c r="R4" s="276"/>
      <c r="S4" s="610"/>
      <c r="T4" s="610"/>
    </row>
    <row r="5" spans="1:20" ht="16" thickBot="1" x14ac:dyDescent="0.4">
      <c r="A5" s="1601"/>
      <c r="B5" s="116" t="s">
        <v>119</v>
      </c>
      <c r="C5" s="287"/>
      <c r="D5" s="287">
        <v>80</v>
      </c>
      <c r="E5" s="287">
        <v>2</v>
      </c>
      <c r="F5" s="89" t="s">
        <v>730</v>
      </c>
      <c r="G5" s="89">
        <v>86</v>
      </c>
      <c r="H5" s="89"/>
      <c r="I5" s="272">
        <v>0</v>
      </c>
      <c r="J5" s="89">
        <v>21.099999999999998</v>
      </c>
      <c r="K5" s="89"/>
      <c r="L5" s="487">
        <v>8</v>
      </c>
      <c r="M5" s="487">
        <v>6</v>
      </c>
      <c r="N5" s="487"/>
      <c r="O5" s="487">
        <v>2</v>
      </c>
      <c r="P5" s="276"/>
      <c r="Q5" s="276"/>
      <c r="R5" s="276"/>
      <c r="S5" s="610"/>
      <c r="T5" s="610"/>
    </row>
    <row r="6" spans="1:20" ht="16" thickBot="1" x14ac:dyDescent="0.4">
      <c r="A6" s="1601"/>
      <c r="B6" s="116" t="s">
        <v>120</v>
      </c>
      <c r="C6" s="287"/>
      <c r="D6" s="287">
        <v>80</v>
      </c>
      <c r="E6" s="287">
        <v>3</v>
      </c>
      <c r="F6" s="89" t="s">
        <v>730</v>
      </c>
      <c r="G6" s="89">
        <v>86</v>
      </c>
      <c r="H6" s="89"/>
      <c r="I6" s="272">
        <v>0</v>
      </c>
      <c r="J6" s="89">
        <v>24.1</v>
      </c>
      <c r="K6" s="89"/>
      <c r="L6" s="487">
        <v>8</v>
      </c>
      <c r="M6" s="487">
        <v>6</v>
      </c>
      <c r="N6" s="487"/>
      <c r="O6" s="487">
        <v>2</v>
      </c>
      <c r="P6" s="276"/>
      <c r="Q6" s="276"/>
      <c r="R6" s="276"/>
      <c r="S6" s="610"/>
      <c r="T6" s="610"/>
    </row>
    <row r="7" spans="1:20" ht="16" thickBot="1" x14ac:dyDescent="0.4">
      <c r="A7" s="1601"/>
      <c r="B7" s="116" t="s">
        <v>121</v>
      </c>
      <c r="C7" s="287"/>
      <c r="D7" s="287">
        <v>75</v>
      </c>
      <c r="E7" s="287">
        <v>4</v>
      </c>
      <c r="F7" s="89" t="s">
        <v>730</v>
      </c>
      <c r="G7" s="89">
        <v>86</v>
      </c>
      <c r="H7" s="89"/>
      <c r="I7" s="272">
        <v>0</v>
      </c>
      <c r="J7" s="487">
        <v>18.100000000000001</v>
      </c>
      <c r="K7" s="487"/>
      <c r="L7" s="487">
        <v>8</v>
      </c>
      <c r="M7" s="487">
        <v>6</v>
      </c>
      <c r="N7" s="487"/>
      <c r="O7" s="487">
        <v>2</v>
      </c>
      <c r="P7" s="276"/>
      <c r="Q7" s="276"/>
      <c r="R7" s="276"/>
      <c r="S7" s="610"/>
      <c r="T7" s="610"/>
    </row>
    <row r="8" spans="1:20" ht="16" thickBot="1" x14ac:dyDescent="0.4">
      <c r="A8" s="1601"/>
      <c r="B8" s="116" t="s">
        <v>122</v>
      </c>
      <c r="C8" s="287"/>
      <c r="D8" s="287">
        <v>60</v>
      </c>
      <c r="E8" s="287">
        <v>5</v>
      </c>
      <c r="F8" s="89" t="s">
        <v>730</v>
      </c>
      <c r="G8" s="89">
        <v>86</v>
      </c>
      <c r="H8" s="89"/>
      <c r="I8" s="272">
        <v>0</v>
      </c>
      <c r="J8" s="487">
        <v>21.099999999999998</v>
      </c>
      <c r="K8" s="487"/>
      <c r="L8" s="487">
        <v>8</v>
      </c>
      <c r="M8" s="487">
        <v>6</v>
      </c>
      <c r="N8" s="487"/>
      <c r="O8" s="487">
        <v>2</v>
      </c>
      <c r="P8" s="276"/>
      <c r="Q8" s="276"/>
      <c r="R8" s="276"/>
      <c r="S8" s="610"/>
      <c r="T8" s="610"/>
    </row>
    <row r="9" spans="1:20" ht="16" thickBot="1" x14ac:dyDescent="0.4">
      <c r="A9" s="1601"/>
      <c r="B9" s="116" t="s">
        <v>123</v>
      </c>
      <c r="C9" s="287"/>
      <c r="D9" s="287">
        <v>60</v>
      </c>
      <c r="E9" s="287">
        <v>6</v>
      </c>
      <c r="F9" s="89" t="s">
        <v>730</v>
      </c>
      <c r="G9" s="89">
        <v>86</v>
      </c>
      <c r="H9" s="89"/>
      <c r="I9" s="272"/>
      <c r="J9" s="487">
        <v>24.1</v>
      </c>
      <c r="K9" s="487"/>
      <c r="L9" s="487">
        <v>8</v>
      </c>
      <c r="M9" s="487">
        <v>6</v>
      </c>
      <c r="N9" s="487"/>
      <c r="O9" s="487">
        <v>2</v>
      </c>
      <c r="P9" s="276"/>
      <c r="Q9" s="276"/>
      <c r="R9" s="276"/>
      <c r="S9" s="610"/>
      <c r="T9" s="610"/>
    </row>
    <row r="10" spans="1:20" ht="16" thickBot="1" x14ac:dyDescent="0.4">
      <c r="A10" s="1601"/>
      <c r="B10" s="116" t="s">
        <v>124</v>
      </c>
      <c r="C10" s="287"/>
      <c r="D10" s="287">
        <v>70</v>
      </c>
      <c r="E10" s="287">
        <v>7</v>
      </c>
      <c r="F10" s="89" t="s">
        <v>730</v>
      </c>
      <c r="G10" s="89">
        <v>86</v>
      </c>
      <c r="H10" s="89"/>
      <c r="I10" s="272"/>
      <c r="J10" s="487">
        <v>17.899999999999999</v>
      </c>
      <c r="K10" s="487"/>
      <c r="L10" s="487">
        <v>8</v>
      </c>
      <c r="M10" s="487">
        <v>6</v>
      </c>
      <c r="N10" s="487"/>
      <c r="O10" s="487">
        <v>2</v>
      </c>
      <c r="P10" s="276"/>
      <c r="Q10" s="276"/>
      <c r="R10" s="276"/>
      <c r="S10" s="610"/>
      <c r="T10" s="610"/>
    </row>
    <row r="11" spans="1:20" ht="16" thickBot="1" x14ac:dyDescent="0.4">
      <c r="A11" s="1601"/>
      <c r="B11" s="116" t="s">
        <v>125</v>
      </c>
      <c r="C11" s="287"/>
      <c r="D11" s="287">
        <v>70</v>
      </c>
      <c r="E11" s="287">
        <v>8</v>
      </c>
      <c r="F11" s="89" t="s">
        <v>730</v>
      </c>
      <c r="G11" s="89">
        <v>86</v>
      </c>
      <c r="H11" s="89"/>
      <c r="I11" s="272"/>
      <c r="J11" s="487">
        <v>13.799999999999999</v>
      </c>
      <c r="K11" s="487"/>
      <c r="L11" s="487">
        <v>8</v>
      </c>
      <c r="M11" s="487">
        <v>6</v>
      </c>
      <c r="N11" s="487"/>
      <c r="O11" s="487">
        <v>2</v>
      </c>
      <c r="P11" s="276"/>
      <c r="Q11" s="276"/>
      <c r="R11" s="276"/>
      <c r="S11" s="610"/>
      <c r="T11" s="610"/>
    </row>
    <row r="12" spans="1:20" ht="16" thickBot="1" x14ac:dyDescent="0.4">
      <c r="A12" s="1601"/>
      <c r="B12" s="116" t="s">
        <v>126</v>
      </c>
      <c r="C12" s="287"/>
      <c r="D12" s="287">
        <v>70</v>
      </c>
      <c r="E12" s="287">
        <v>9</v>
      </c>
      <c r="F12" s="89" t="s">
        <v>730</v>
      </c>
      <c r="G12" s="89">
        <v>86</v>
      </c>
      <c r="H12" s="89"/>
      <c r="I12" s="272"/>
      <c r="J12" s="487">
        <v>17.899999999999999</v>
      </c>
      <c r="K12" s="487"/>
      <c r="L12" s="487">
        <v>8</v>
      </c>
      <c r="M12" s="487">
        <v>6</v>
      </c>
      <c r="N12" s="487"/>
      <c r="O12" s="487">
        <v>2</v>
      </c>
      <c r="P12" s="276"/>
      <c r="Q12" s="276"/>
      <c r="R12" s="276"/>
      <c r="S12" s="610"/>
      <c r="T12" s="610"/>
    </row>
    <row r="13" spans="1:20" ht="16" thickBot="1" x14ac:dyDescent="0.4">
      <c r="A13" s="1601"/>
      <c r="B13" s="116" t="s">
        <v>127</v>
      </c>
      <c r="C13" s="287"/>
      <c r="D13" s="287">
        <v>50</v>
      </c>
      <c r="E13" s="287">
        <v>10</v>
      </c>
      <c r="F13" s="89" t="s">
        <v>730</v>
      </c>
      <c r="G13" s="89">
        <v>86</v>
      </c>
      <c r="H13" s="89"/>
      <c r="I13" s="272"/>
      <c r="J13" s="487">
        <v>13.799999999999999</v>
      </c>
      <c r="K13" s="487"/>
      <c r="L13" s="487">
        <v>8</v>
      </c>
      <c r="M13" s="487">
        <v>6</v>
      </c>
      <c r="N13" s="487"/>
      <c r="O13" s="487">
        <v>2</v>
      </c>
      <c r="P13" s="276"/>
      <c r="Q13" s="276"/>
      <c r="R13" s="276"/>
      <c r="S13" s="610"/>
      <c r="T13" s="610"/>
    </row>
    <row r="14" spans="1:20" ht="16" thickBot="1" x14ac:dyDescent="0.4">
      <c r="A14" s="1601"/>
      <c r="B14" s="116" t="s">
        <v>128</v>
      </c>
      <c r="C14" s="287"/>
      <c r="D14" s="287">
        <v>70</v>
      </c>
      <c r="E14" s="287">
        <v>11</v>
      </c>
      <c r="F14" s="89" t="s">
        <v>730</v>
      </c>
      <c r="G14" s="89">
        <v>86</v>
      </c>
      <c r="H14" s="89"/>
      <c r="I14" s="272"/>
      <c r="J14" s="487">
        <v>15.1</v>
      </c>
      <c r="K14" s="487"/>
      <c r="L14" s="487">
        <v>8</v>
      </c>
      <c r="M14" s="487">
        <v>6</v>
      </c>
      <c r="N14" s="487"/>
      <c r="O14" s="487">
        <v>2</v>
      </c>
      <c r="P14" s="276"/>
      <c r="Q14" s="276"/>
      <c r="R14" s="276"/>
      <c r="S14" s="610"/>
      <c r="T14" s="610"/>
    </row>
    <row r="15" spans="1:20" ht="16" thickBot="1" x14ac:dyDescent="0.4">
      <c r="A15" s="1601"/>
      <c r="B15" s="116" t="s">
        <v>129</v>
      </c>
      <c r="C15" s="287"/>
      <c r="D15" s="287">
        <v>55</v>
      </c>
      <c r="E15" s="287">
        <v>12</v>
      </c>
      <c r="F15" s="89" t="s">
        <v>730</v>
      </c>
      <c r="G15" s="89">
        <v>86</v>
      </c>
      <c r="H15" s="89"/>
      <c r="I15" s="272"/>
      <c r="J15" s="487">
        <v>15.1</v>
      </c>
      <c r="K15" s="487"/>
      <c r="L15" s="487">
        <v>8</v>
      </c>
      <c r="M15" s="487">
        <v>6</v>
      </c>
      <c r="N15" s="487"/>
      <c r="O15" s="487">
        <v>2</v>
      </c>
      <c r="P15" s="276"/>
      <c r="Q15" s="276"/>
      <c r="R15" s="276"/>
      <c r="S15" s="610"/>
      <c r="T15" s="610"/>
    </row>
    <row r="16" spans="1:20" ht="16" thickBot="1" x14ac:dyDescent="0.4">
      <c r="A16" s="1601"/>
      <c r="B16" s="116" t="s">
        <v>130</v>
      </c>
      <c r="C16" s="287"/>
      <c r="D16" s="287">
        <v>55</v>
      </c>
      <c r="E16" s="287">
        <v>13</v>
      </c>
      <c r="F16" s="89" t="s">
        <v>730</v>
      </c>
      <c r="G16" s="89">
        <v>86</v>
      </c>
      <c r="H16" s="89"/>
      <c r="I16" s="272"/>
      <c r="J16" s="487">
        <v>15.1</v>
      </c>
      <c r="K16" s="487"/>
      <c r="L16" s="487">
        <v>8</v>
      </c>
      <c r="M16" s="487">
        <v>6</v>
      </c>
      <c r="N16" s="487"/>
      <c r="O16" s="487">
        <v>2</v>
      </c>
      <c r="P16" s="276"/>
      <c r="Q16" s="276"/>
      <c r="R16" s="276"/>
      <c r="S16" s="610"/>
      <c r="T16" s="610"/>
    </row>
    <row r="17" spans="1:20" ht="16" thickBot="1" x14ac:dyDescent="0.4">
      <c r="A17" s="1601"/>
      <c r="B17" s="116" t="s">
        <v>131</v>
      </c>
      <c r="C17" s="287"/>
      <c r="D17" s="287">
        <v>70</v>
      </c>
      <c r="E17" s="287">
        <v>14</v>
      </c>
      <c r="F17" s="89" t="s">
        <v>730</v>
      </c>
      <c r="G17" s="89">
        <v>86</v>
      </c>
      <c r="H17" s="89"/>
      <c r="I17" s="272"/>
      <c r="J17" s="487">
        <v>17.899999999999999</v>
      </c>
      <c r="K17" s="487"/>
      <c r="L17" s="487">
        <v>8</v>
      </c>
      <c r="M17" s="487">
        <v>6</v>
      </c>
      <c r="N17" s="487"/>
      <c r="O17" s="487">
        <v>2</v>
      </c>
      <c r="P17" s="276"/>
      <c r="Q17" s="276"/>
      <c r="R17" s="276"/>
      <c r="S17" s="610"/>
      <c r="T17" s="610"/>
    </row>
    <row r="18" spans="1:20" ht="16" thickBot="1" x14ac:dyDescent="0.4">
      <c r="A18" s="1601"/>
      <c r="B18" s="116" t="s">
        <v>132</v>
      </c>
      <c r="C18" s="287"/>
      <c r="D18" s="287">
        <v>60</v>
      </c>
      <c r="E18" s="287">
        <v>15</v>
      </c>
      <c r="F18" s="89" t="s">
        <v>730</v>
      </c>
      <c r="G18" s="89">
        <v>86</v>
      </c>
      <c r="H18" s="89"/>
      <c r="I18" s="272"/>
      <c r="J18" s="487">
        <v>16</v>
      </c>
      <c r="K18" s="487"/>
      <c r="L18" s="487">
        <v>8</v>
      </c>
      <c r="M18" s="487">
        <v>8</v>
      </c>
      <c r="N18" s="487"/>
      <c r="O18" s="487">
        <v>2</v>
      </c>
      <c r="P18" s="276"/>
      <c r="Q18" s="276"/>
      <c r="R18" s="276"/>
      <c r="S18" s="610"/>
      <c r="T18" s="610"/>
    </row>
    <row r="19" spans="1:20" ht="16" thickBot="1" x14ac:dyDescent="0.4">
      <c r="A19" s="1601"/>
      <c r="B19" s="116" t="s">
        <v>133</v>
      </c>
      <c r="C19" s="287"/>
      <c r="D19" s="287">
        <v>55</v>
      </c>
      <c r="E19" s="287">
        <v>16</v>
      </c>
      <c r="F19" s="89" t="s">
        <v>730</v>
      </c>
      <c r="G19" s="89">
        <v>86</v>
      </c>
      <c r="H19" s="89"/>
      <c r="I19" s="272"/>
      <c r="J19" s="487">
        <v>22.599999999999998</v>
      </c>
      <c r="K19" s="487"/>
      <c r="L19" s="487">
        <v>8</v>
      </c>
      <c r="M19" s="487">
        <v>6</v>
      </c>
      <c r="N19" s="487"/>
      <c r="O19" s="487">
        <v>2</v>
      </c>
      <c r="P19" s="276"/>
      <c r="Q19" s="276"/>
      <c r="R19" s="276"/>
      <c r="S19" s="610"/>
      <c r="T19" s="610"/>
    </row>
    <row r="20" spans="1:20" ht="16" thickBot="1" x14ac:dyDescent="0.4">
      <c r="A20" s="1602"/>
      <c r="B20" s="90" t="s">
        <v>245</v>
      </c>
      <c r="C20" s="91" t="s">
        <v>201</v>
      </c>
      <c r="D20" s="179"/>
      <c r="E20" s="287">
        <v>17</v>
      </c>
      <c r="F20" s="89" t="s">
        <v>730</v>
      </c>
      <c r="G20" s="179">
        <v>86</v>
      </c>
      <c r="H20" s="179">
        <v>3.6</v>
      </c>
      <c r="I20" s="287"/>
      <c r="J20" s="91">
        <v>5</v>
      </c>
      <c r="K20" s="91"/>
      <c r="L20" s="91">
        <v>3</v>
      </c>
      <c r="M20" s="91">
        <v>17</v>
      </c>
      <c r="N20" s="287"/>
      <c r="O20" s="91">
        <v>0</v>
      </c>
      <c r="P20" s="276"/>
      <c r="Q20" s="276"/>
      <c r="R20" s="276"/>
      <c r="S20" s="610"/>
      <c r="T20" s="610"/>
    </row>
    <row r="21" spans="1:20" ht="16" thickBot="1" x14ac:dyDescent="0.4">
      <c r="A21" s="1598" t="s">
        <v>689</v>
      </c>
      <c r="B21" s="116" t="s">
        <v>134</v>
      </c>
      <c r="C21" s="287"/>
      <c r="D21" s="287">
        <v>40</v>
      </c>
      <c r="E21" s="287">
        <v>18</v>
      </c>
      <c r="F21" s="89" t="s">
        <v>730</v>
      </c>
      <c r="G21" s="89">
        <v>91</v>
      </c>
      <c r="H21" s="89"/>
      <c r="I21" s="272"/>
      <c r="J21" s="89">
        <v>33.5</v>
      </c>
      <c r="K21" s="89"/>
      <c r="L21" s="487">
        <v>18</v>
      </c>
      <c r="M21" s="487">
        <v>10</v>
      </c>
      <c r="N21" s="487"/>
      <c r="O21" s="487">
        <v>5</v>
      </c>
      <c r="P21" s="276"/>
      <c r="Q21" s="276"/>
      <c r="R21" s="276"/>
      <c r="S21" s="610"/>
      <c r="T21" s="610"/>
    </row>
    <row r="22" spans="1:20" ht="16" thickBot="1" x14ac:dyDescent="0.4">
      <c r="A22" s="1599"/>
      <c r="B22" s="116" t="s">
        <v>135</v>
      </c>
      <c r="C22" s="287"/>
      <c r="D22" s="287">
        <v>30</v>
      </c>
      <c r="E22" s="287">
        <v>19</v>
      </c>
      <c r="F22" s="89" t="s">
        <v>730</v>
      </c>
      <c r="G22" s="89">
        <v>91</v>
      </c>
      <c r="H22" s="89"/>
      <c r="I22" s="272"/>
      <c r="J22" s="89">
        <v>50.8</v>
      </c>
      <c r="K22" s="89"/>
      <c r="L22" s="487">
        <v>17.7</v>
      </c>
      <c r="M22" s="487">
        <v>9.3000000000000007</v>
      </c>
      <c r="N22" s="487"/>
      <c r="O22" s="487">
        <v>3</v>
      </c>
      <c r="P22" s="276"/>
      <c r="Q22" s="276"/>
      <c r="R22" s="276"/>
      <c r="S22" s="610"/>
      <c r="T22" s="610"/>
    </row>
    <row r="23" spans="1:20" ht="16" thickBot="1" x14ac:dyDescent="0.4">
      <c r="A23" s="1599"/>
      <c r="B23" s="116" t="s">
        <v>137</v>
      </c>
      <c r="C23" s="287"/>
      <c r="D23" s="287">
        <v>35</v>
      </c>
      <c r="E23" s="287">
        <v>20</v>
      </c>
      <c r="F23" s="89" t="s">
        <v>730</v>
      </c>
      <c r="G23" s="89">
        <v>91</v>
      </c>
      <c r="H23" s="89"/>
      <c r="I23" s="272"/>
      <c r="J23" s="89">
        <v>33.5</v>
      </c>
      <c r="K23" s="89"/>
      <c r="L23" s="487">
        <v>18</v>
      </c>
      <c r="M23" s="487">
        <v>10</v>
      </c>
      <c r="N23" s="487"/>
      <c r="O23" s="487">
        <v>5</v>
      </c>
      <c r="P23" s="276"/>
      <c r="Q23" s="276"/>
      <c r="R23" s="276"/>
      <c r="S23" s="610"/>
      <c r="T23" s="610"/>
    </row>
    <row r="24" spans="1:20" ht="16" thickBot="1" x14ac:dyDescent="0.4">
      <c r="A24" s="1599"/>
      <c r="B24" s="116" t="s">
        <v>138</v>
      </c>
      <c r="C24" s="287"/>
      <c r="D24" s="287">
        <v>30</v>
      </c>
      <c r="E24" s="287">
        <v>21</v>
      </c>
      <c r="F24" s="89" t="s">
        <v>730</v>
      </c>
      <c r="G24" s="89">
        <v>91</v>
      </c>
      <c r="H24" s="89"/>
      <c r="I24" s="272"/>
      <c r="J24" s="89">
        <v>29.1</v>
      </c>
      <c r="K24" s="89"/>
      <c r="L24" s="487">
        <v>16</v>
      </c>
      <c r="M24" s="487">
        <v>24</v>
      </c>
      <c r="N24" s="487"/>
      <c r="O24" s="487">
        <v>7</v>
      </c>
      <c r="P24" s="276"/>
      <c r="Q24" s="276"/>
      <c r="R24" s="276"/>
      <c r="S24" s="610"/>
      <c r="T24" s="610"/>
    </row>
    <row r="25" spans="1:20" ht="16" thickBot="1" x14ac:dyDescent="0.4">
      <c r="A25" s="1600"/>
      <c r="B25" s="116" t="s">
        <v>139</v>
      </c>
      <c r="C25" s="287"/>
      <c r="D25" s="287">
        <v>20</v>
      </c>
      <c r="E25" s="287">
        <v>22</v>
      </c>
      <c r="F25" s="89" t="s">
        <v>730</v>
      </c>
      <c r="G25" s="89">
        <v>91</v>
      </c>
      <c r="H25" s="89"/>
      <c r="I25" s="272"/>
      <c r="J25" s="89">
        <v>35</v>
      </c>
      <c r="K25" s="89"/>
      <c r="L25" s="487">
        <v>12</v>
      </c>
      <c r="M25" s="487">
        <v>10</v>
      </c>
      <c r="N25" s="487"/>
      <c r="O25" s="487">
        <v>8</v>
      </c>
      <c r="P25" s="276"/>
      <c r="Q25" s="276"/>
      <c r="R25" s="276"/>
      <c r="S25" s="610"/>
      <c r="T25" s="610"/>
    </row>
    <row r="26" spans="1:20" ht="16" thickBot="1" x14ac:dyDescent="0.4">
      <c r="A26" s="1598" t="s">
        <v>892</v>
      </c>
      <c r="B26" s="116" t="s">
        <v>142</v>
      </c>
      <c r="C26" s="287"/>
      <c r="D26" s="287">
        <v>35</v>
      </c>
      <c r="E26" s="287">
        <v>23</v>
      </c>
      <c r="F26" s="89" t="s">
        <v>730</v>
      </c>
      <c r="G26" s="89">
        <v>86</v>
      </c>
      <c r="H26" s="89"/>
      <c r="I26" s="272"/>
      <c r="J26" s="89">
        <v>41</v>
      </c>
      <c r="K26" s="89"/>
      <c r="L26" s="487">
        <v>12</v>
      </c>
      <c r="M26" s="487">
        <v>14</v>
      </c>
      <c r="N26" s="487"/>
      <c r="O26" s="487">
        <v>2</v>
      </c>
      <c r="P26" s="276"/>
      <c r="Q26" s="276"/>
      <c r="R26" s="276"/>
      <c r="S26" s="610"/>
      <c r="T26" s="610"/>
    </row>
    <row r="27" spans="1:20" ht="16" thickBot="1" x14ac:dyDescent="0.4">
      <c r="A27" s="1599"/>
      <c r="B27" s="116" t="s">
        <v>143</v>
      </c>
      <c r="C27" s="287"/>
      <c r="D27" s="287">
        <v>35</v>
      </c>
      <c r="E27" s="287">
        <v>24</v>
      </c>
      <c r="F27" s="89" t="s">
        <v>730</v>
      </c>
      <c r="G27" s="89">
        <v>86</v>
      </c>
      <c r="H27" s="89"/>
      <c r="I27" s="272"/>
      <c r="J27" s="89">
        <v>41</v>
      </c>
      <c r="K27" s="89"/>
      <c r="L27" s="487">
        <v>12</v>
      </c>
      <c r="M27" s="487">
        <v>14</v>
      </c>
      <c r="N27" s="487"/>
      <c r="O27" s="487">
        <v>0.4</v>
      </c>
      <c r="P27" s="276"/>
      <c r="Q27" s="276"/>
      <c r="R27" s="276"/>
      <c r="S27" s="610"/>
      <c r="T27" s="610"/>
    </row>
    <row r="28" spans="1:20" ht="16" thickBot="1" x14ac:dyDescent="0.4">
      <c r="A28" s="1599"/>
      <c r="B28" s="116" t="s">
        <v>144</v>
      </c>
      <c r="C28" s="287"/>
      <c r="D28" s="287">
        <v>35</v>
      </c>
      <c r="E28" s="287">
        <v>25</v>
      </c>
      <c r="F28" s="89" t="s">
        <v>730</v>
      </c>
      <c r="G28" s="89">
        <v>86</v>
      </c>
      <c r="H28" s="89"/>
      <c r="I28" s="272"/>
      <c r="J28" s="89">
        <v>36</v>
      </c>
      <c r="K28" s="89"/>
      <c r="L28" s="487">
        <v>11</v>
      </c>
      <c r="M28" s="487">
        <v>14</v>
      </c>
      <c r="N28" s="487"/>
      <c r="O28" s="487">
        <v>2</v>
      </c>
      <c r="P28" s="276"/>
      <c r="Q28" s="276"/>
      <c r="R28" s="276"/>
      <c r="S28" s="610"/>
      <c r="T28" s="610"/>
    </row>
    <row r="29" spans="1:20" ht="16" thickBot="1" x14ac:dyDescent="0.4">
      <c r="A29" s="1599"/>
      <c r="B29" s="116" t="s">
        <v>145</v>
      </c>
      <c r="C29" s="287"/>
      <c r="D29" s="287">
        <v>30</v>
      </c>
      <c r="E29" s="287">
        <v>26</v>
      </c>
      <c r="F29" s="89" t="s">
        <v>730</v>
      </c>
      <c r="G29" s="89">
        <v>86</v>
      </c>
      <c r="H29" s="89"/>
      <c r="I29" s="272"/>
      <c r="J29" s="89">
        <v>44.800000000000004</v>
      </c>
      <c r="K29" s="89"/>
      <c r="L29" s="487">
        <v>10.199999999999999</v>
      </c>
      <c r="M29" s="487">
        <v>16.599999999999998</v>
      </c>
      <c r="N29" s="487"/>
      <c r="O29" s="487">
        <v>2</v>
      </c>
      <c r="P29" s="276"/>
      <c r="Q29" s="276"/>
      <c r="R29" s="276"/>
      <c r="S29" s="610"/>
      <c r="T29" s="610"/>
    </row>
    <row r="30" spans="1:20" ht="16" thickBot="1" x14ac:dyDescent="0.4">
      <c r="A30" s="1599"/>
      <c r="B30" s="116" t="s">
        <v>29</v>
      </c>
      <c r="C30" s="287"/>
      <c r="D30" s="593">
        <v>20</v>
      </c>
      <c r="E30" s="287">
        <v>27</v>
      </c>
      <c r="F30" s="89" t="s">
        <v>730</v>
      </c>
      <c r="G30" s="89">
        <v>91</v>
      </c>
      <c r="H30" s="89"/>
      <c r="I30" s="272"/>
      <c r="J30" s="487">
        <v>44</v>
      </c>
      <c r="K30" s="487"/>
      <c r="L30" s="487">
        <v>15</v>
      </c>
      <c r="M30" s="487">
        <v>19.399999999999999</v>
      </c>
      <c r="N30" s="487"/>
      <c r="O30" s="487">
        <v>3</v>
      </c>
      <c r="P30" s="276"/>
      <c r="Q30" s="276"/>
      <c r="R30" s="276"/>
      <c r="S30" s="610"/>
      <c r="T30" s="610"/>
    </row>
    <row r="31" spans="1:20" ht="16" thickBot="1" x14ac:dyDescent="0.4">
      <c r="A31" s="1599"/>
      <c r="B31" s="116" t="s">
        <v>146</v>
      </c>
      <c r="C31" s="287"/>
      <c r="D31" s="287">
        <v>15</v>
      </c>
      <c r="E31" s="287">
        <v>28</v>
      </c>
      <c r="F31" s="89" t="s">
        <v>730</v>
      </c>
      <c r="G31" s="89">
        <v>86</v>
      </c>
      <c r="H31" s="89"/>
      <c r="I31" s="272"/>
      <c r="J31" s="487">
        <v>35.799999999999997</v>
      </c>
      <c r="K31" s="487"/>
      <c r="L31" s="487">
        <v>11</v>
      </c>
      <c r="M31" s="487">
        <v>14</v>
      </c>
      <c r="N31" s="487"/>
      <c r="O31" s="487">
        <v>2</v>
      </c>
      <c r="P31" s="276"/>
      <c r="Q31" s="276"/>
      <c r="R31" s="276"/>
      <c r="S31" s="610"/>
      <c r="T31" s="610"/>
    </row>
    <row r="32" spans="1:20" ht="16" thickBot="1" x14ac:dyDescent="0.4">
      <c r="A32" s="1600"/>
      <c r="B32" s="116" t="s">
        <v>147</v>
      </c>
      <c r="C32" s="287"/>
      <c r="D32" s="287">
        <v>15</v>
      </c>
      <c r="E32" s="287">
        <v>29</v>
      </c>
      <c r="F32" s="89" t="s">
        <v>730</v>
      </c>
      <c r="G32" s="89">
        <v>86</v>
      </c>
      <c r="H32" s="89"/>
      <c r="I32" s="272"/>
      <c r="J32" s="89">
        <v>36</v>
      </c>
      <c r="K32" s="89"/>
      <c r="L32" s="487">
        <v>13.899999999999999</v>
      </c>
      <c r="M32" s="487">
        <v>16.599999999999998</v>
      </c>
      <c r="N32" s="487"/>
      <c r="O32" s="487">
        <v>2</v>
      </c>
      <c r="P32" s="276"/>
      <c r="Q32" s="276"/>
      <c r="R32" s="276"/>
      <c r="S32" s="610"/>
      <c r="T32" s="610"/>
    </row>
    <row r="33" spans="1:20" ht="16" thickBot="1" x14ac:dyDescent="0.4">
      <c r="A33" s="1598" t="s">
        <v>330</v>
      </c>
      <c r="B33" s="116" t="s">
        <v>148</v>
      </c>
      <c r="C33" s="287"/>
      <c r="D33" s="287">
        <v>90</v>
      </c>
      <c r="E33" s="287">
        <v>30</v>
      </c>
      <c r="F33" s="89" t="s">
        <v>730</v>
      </c>
      <c r="G33" s="89">
        <v>86</v>
      </c>
      <c r="H33" s="89"/>
      <c r="I33" s="272"/>
      <c r="J33" s="89">
        <v>13.799999999999999</v>
      </c>
      <c r="K33" s="89"/>
      <c r="L33" s="487">
        <v>8</v>
      </c>
      <c r="M33" s="487">
        <v>5</v>
      </c>
      <c r="N33" s="487"/>
      <c r="O33" s="487">
        <v>2</v>
      </c>
      <c r="P33" s="276"/>
      <c r="Q33" s="276"/>
      <c r="R33" s="276"/>
      <c r="S33" s="610"/>
      <c r="T33" s="610"/>
    </row>
    <row r="34" spans="1:20" ht="16" thickBot="1" x14ac:dyDescent="0.4">
      <c r="A34" s="1599"/>
      <c r="B34" s="116" t="s">
        <v>149</v>
      </c>
      <c r="C34" s="287"/>
      <c r="D34" s="287">
        <v>120</v>
      </c>
      <c r="E34" s="287">
        <v>31</v>
      </c>
      <c r="F34" s="89" t="s">
        <v>730</v>
      </c>
      <c r="G34" s="89">
        <v>86</v>
      </c>
      <c r="H34" s="89"/>
      <c r="I34" s="272"/>
      <c r="J34" s="89">
        <v>13.799999999999999</v>
      </c>
      <c r="K34" s="89"/>
      <c r="L34" s="487">
        <v>8</v>
      </c>
      <c r="M34" s="487">
        <v>5</v>
      </c>
      <c r="N34" s="487"/>
      <c r="O34" s="487">
        <v>2</v>
      </c>
      <c r="P34" s="276"/>
      <c r="Q34" s="276"/>
      <c r="R34" s="276"/>
      <c r="S34" s="610"/>
      <c r="T34" s="610"/>
    </row>
    <row r="35" spans="1:20" ht="16" thickBot="1" x14ac:dyDescent="0.4">
      <c r="A35" s="1599"/>
      <c r="B35" s="116" t="s">
        <v>150</v>
      </c>
      <c r="C35" s="287" t="s">
        <v>201</v>
      </c>
      <c r="D35" s="287">
        <v>450</v>
      </c>
      <c r="E35" s="287">
        <v>32</v>
      </c>
      <c r="F35" s="89" t="s">
        <v>730</v>
      </c>
      <c r="G35" s="89">
        <v>33</v>
      </c>
      <c r="H35" s="89"/>
      <c r="I35" s="272"/>
      <c r="J35" s="89">
        <v>4.5</v>
      </c>
      <c r="K35" s="89"/>
      <c r="L35" s="487">
        <v>1.9</v>
      </c>
      <c r="M35" s="487">
        <v>5.3000000000000007</v>
      </c>
      <c r="N35" s="487"/>
      <c r="O35" s="487">
        <v>1</v>
      </c>
      <c r="P35" s="276"/>
      <c r="Q35" s="276"/>
      <c r="R35" s="276"/>
      <c r="S35" s="610"/>
      <c r="T35" s="610"/>
    </row>
    <row r="36" spans="1:20" ht="16" thickBot="1" x14ac:dyDescent="0.4">
      <c r="A36" s="1599"/>
      <c r="B36" s="278" t="s">
        <v>733</v>
      </c>
      <c r="C36" s="287" t="s">
        <v>201</v>
      </c>
      <c r="D36" s="287"/>
      <c r="E36" s="287">
        <v>33</v>
      </c>
      <c r="F36" s="89" t="s">
        <v>730</v>
      </c>
      <c r="G36" s="287">
        <v>33</v>
      </c>
      <c r="H36" s="287">
        <v>8.5</v>
      </c>
      <c r="I36" s="287"/>
      <c r="J36" s="287">
        <v>4.5</v>
      </c>
      <c r="K36" s="287"/>
      <c r="L36" s="287">
        <v>1.9</v>
      </c>
      <c r="M36" s="287">
        <v>5.3</v>
      </c>
      <c r="N36" s="287"/>
      <c r="O36" s="287">
        <v>1</v>
      </c>
      <c r="P36" s="276"/>
      <c r="Q36" s="276"/>
      <c r="R36" s="276"/>
      <c r="S36" s="610"/>
      <c r="T36" s="610"/>
    </row>
    <row r="37" spans="1:20" ht="16" thickBot="1" x14ac:dyDescent="0.4">
      <c r="A37" s="1599"/>
      <c r="B37" s="116" t="s">
        <v>687</v>
      </c>
      <c r="C37" s="287"/>
      <c r="D37" s="287">
        <v>550</v>
      </c>
      <c r="E37" s="287">
        <v>34</v>
      </c>
      <c r="F37" s="89" t="s">
        <v>730</v>
      </c>
      <c r="G37" s="89">
        <v>30</v>
      </c>
      <c r="H37" s="89"/>
      <c r="I37" s="272"/>
      <c r="J37" s="89">
        <v>4.5</v>
      </c>
      <c r="K37" s="89"/>
      <c r="L37" s="487">
        <v>1.9</v>
      </c>
      <c r="M37" s="487">
        <v>5.3000000000000007</v>
      </c>
      <c r="N37" s="487"/>
      <c r="O37" s="487">
        <v>0.70000000000000007</v>
      </c>
      <c r="P37" s="276"/>
      <c r="Q37" s="276"/>
      <c r="R37" s="276"/>
      <c r="S37" s="610"/>
      <c r="T37" s="610"/>
    </row>
    <row r="38" spans="1:20" ht="16" thickBot="1" x14ac:dyDescent="0.4">
      <c r="A38" s="1599"/>
      <c r="B38" s="116" t="s">
        <v>151</v>
      </c>
      <c r="C38" s="287"/>
      <c r="D38" s="287">
        <v>130</v>
      </c>
      <c r="E38" s="287">
        <v>35</v>
      </c>
      <c r="F38" s="89" t="s">
        <v>730</v>
      </c>
      <c r="G38" s="89">
        <v>60</v>
      </c>
      <c r="H38" s="89"/>
      <c r="I38" s="272"/>
      <c r="J38" s="89">
        <v>10.1</v>
      </c>
      <c r="K38" s="89"/>
      <c r="L38" s="487">
        <v>5.8</v>
      </c>
      <c r="M38" s="487">
        <v>3.5999999999999996</v>
      </c>
      <c r="N38" s="487"/>
      <c r="O38" s="487">
        <v>1.4000000000000001</v>
      </c>
      <c r="P38" s="276"/>
      <c r="Q38" s="276"/>
      <c r="R38" s="276"/>
      <c r="S38" s="610"/>
      <c r="T38" s="610"/>
    </row>
    <row r="39" spans="1:20" ht="16" thickBot="1" x14ac:dyDescent="0.4">
      <c r="A39" s="1599"/>
      <c r="B39" s="116" t="s">
        <v>219</v>
      </c>
      <c r="C39" s="287"/>
      <c r="D39" s="287">
        <v>150</v>
      </c>
      <c r="E39" s="287">
        <v>36</v>
      </c>
      <c r="F39" s="89" t="s">
        <v>730</v>
      </c>
      <c r="G39" s="89">
        <v>50</v>
      </c>
      <c r="H39" s="89"/>
      <c r="I39" s="272"/>
      <c r="J39" s="89">
        <v>7.6</v>
      </c>
      <c r="K39" s="89"/>
      <c r="L39" s="89">
        <v>3.2</v>
      </c>
      <c r="M39" s="89">
        <v>3.5999999999999996</v>
      </c>
      <c r="N39" s="89"/>
      <c r="O39" s="89">
        <v>1</v>
      </c>
      <c r="P39" s="276"/>
      <c r="Q39" s="276"/>
      <c r="R39" s="276"/>
      <c r="S39" s="610"/>
      <c r="T39" s="610"/>
    </row>
    <row r="40" spans="1:20" ht="16" thickBot="1" x14ac:dyDescent="0.4">
      <c r="A40" s="1599"/>
      <c r="B40" s="116" t="s">
        <v>152</v>
      </c>
      <c r="C40" s="287"/>
      <c r="D40" s="287">
        <v>30</v>
      </c>
      <c r="E40" s="287">
        <v>37</v>
      </c>
      <c r="F40" s="89" t="s">
        <v>730</v>
      </c>
      <c r="G40" s="89">
        <v>86</v>
      </c>
      <c r="H40" s="89"/>
      <c r="I40" s="272"/>
      <c r="J40" s="89">
        <v>13.799999999999999</v>
      </c>
      <c r="K40" s="89"/>
      <c r="L40" s="119">
        <v>10</v>
      </c>
      <c r="M40" s="119">
        <v>5</v>
      </c>
      <c r="N40" s="119"/>
      <c r="O40" s="119">
        <v>1.7000000000000002</v>
      </c>
      <c r="P40" s="276"/>
      <c r="Q40" s="276"/>
      <c r="R40" s="276"/>
      <c r="S40" s="610"/>
      <c r="T40" s="610"/>
    </row>
    <row r="41" spans="1:20" ht="16" thickBot="1" x14ac:dyDescent="0.4">
      <c r="A41" s="1599"/>
      <c r="B41" s="116" t="s">
        <v>153</v>
      </c>
      <c r="C41" s="287"/>
      <c r="D41" s="287">
        <v>30</v>
      </c>
      <c r="E41" s="287">
        <v>38</v>
      </c>
      <c r="F41" s="89" t="s">
        <v>730</v>
      </c>
      <c r="G41" s="89">
        <v>86</v>
      </c>
      <c r="H41" s="89"/>
      <c r="I41" s="272"/>
      <c r="J41" s="89">
        <v>13.799999999999999</v>
      </c>
      <c r="K41" s="89"/>
      <c r="L41" s="119">
        <v>10</v>
      </c>
      <c r="M41" s="119">
        <v>5</v>
      </c>
      <c r="N41" s="119"/>
      <c r="O41" s="119">
        <v>1.7000000000000002</v>
      </c>
      <c r="P41" s="276"/>
      <c r="Q41" s="276"/>
      <c r="R41" s="276"/>
      <c r="S41" s="610"/>
      <c r="T41" s="610"/>
    </row>
    <row r="42" spans="1:20" ht="16" thickBot="1" x14ac:dyDescent="0.4">
      <c r="A42" s="1599"/>
      <c r="B42" s="116" t="s">
        <v>154</v>
      </c>
      <c r="C42" s="287"/>
      <c r="D42" s="287">
        <v>50</v>
      </c>
      <c r="E42" s="287">
        <v>39</v>
      </c>
      <c r="F42" s="89" t="s">
        <v>730</v>
      </c>
      <c r="G42" s="89">
        <v>86</v>
      </c>
      <c r="H42" s="89"/>
      <c r="I42" s="272"/>
      <c r="J42" s="89">
        <v>13.799999999999999</v>
      </c>
      <c r="K42" s="89"/>
      <c r="L42" s="119">
        <v>10</v>
      </c>
      <c r="M42" s="119">
        <v>5</v>
      </c>
      <c r="N42" s="119"/>
      <c r="O42" s="119">
        <v>1.7000000000000002</v>
      </c>
      <c r="P42" s="276"/>
      <c r="Q42" s="276"/>
      <c r="R42" s="276"/>
      <c r="S42" s="610"/>
      <c r="T42" s="610"/>
    </row>
    <row r="43" spans="1:20" ht="16" thickBot="1" x14ac:dyDescent="0.4">
      <c r="A43" s="1600"/>
      <c r="B43" s="116" t="s">
        <v>155</v>
      </c>
      <c r="C43" s="287"/>
      <c r="D43" s="287">
        <v>50</v>
      </c>
      <c r="E43" s="287">
        <v>40</v>
      </c>
      <c r="F43" s="89" t="s">
        <v>730</v>
      </c>
      <c r="G43" s="89">
        <v>86</v>
      </c>
      <c r="H43" s="89"/>
      <c r="I43" s="272"/>
      <c r="J43" s="89">
        <v>13.799999999999999</v>
      </c>
      <c r="K43" s="89"/>
      <c r="L43" s="119">
        <v>10</v>
      </c>
      <c r="M43" s="119">
        <v>5</v>
      </c>
      <c r="N43" s="119"/>
      <c r="O43" s="119">
        <v>1.7000000000000002</v>
      </c>
      <c r="P43" s="276"/>
      <c r="Q43" s="273"/>
      <c r="R43" s="276"/>
      <c r="S43" s="610"/>
      <c r="T43" s="610"/>
    </row>
    <row r="44" spans="1:20" ht="16" thickBot="1" x14ac:dyDescent="0.4">
      <c r="A44" s="1598" t="s">
        <v>893</v>
      </c>
      <c r="B44" s="116" t="s">
        <v>156</v>
      </c>
      <c r="C44" s="287"/>
      <c r="D44" s="287">
        <v>400</v>
      </c>
      <c r="E44" s="287">
        <v>41</v>
      </c>
      <c r="F44" s="89" t="s">
        <v>730</v>
      </c>
      <c r="G44" s="89">
        <v>22</v>
      </c>
      <c r="H44" s="89"/>
      <c r="I44" s="272"/>
      <c r="J44" s="89">
        <v>3.5</v>
      </c>
      <c r="K44" s="89"/>
      <c r="L44" s="487">
        <v>1.4000000000000001</v>
      </c>
      <c r="M44" s="487">
        <v>6</v>
      </c>
      <c r="N44" s="487"/>
      <c r="O44" s="487">
        <v>0.4</v>
      </c>
      <c r="P44" s="117"/>
      <c r="Q44" s="274"/>
      <c r="R44" s="276"/>
      <c r="S44" s="610"/>
      <c r="T44" s="610"/>
    </row>
    <row r="45" spans="1:20" ht="16" thickBot="1" x14ac:dyDescent="0.4">
      <c r="A45" s="1599"/>
      <c r="B45" s="116" t="s">
        <v>157</v>
      </c>
      <c r="C45" s="287"/>
      <c r="D45" s="287">
        <v>450</v>
      </c>
      <c r="E45" s="287">
        <v>42</v>
      </c>
      <c r="F45" s="89" t="s">
        <v>730</v>
      </c>
      <c r="G45" s="89">
        <v>22</v>
      </c>
      <c r="H45" s="89"/>
      <c r="I45" s="272"/>
      <c r="J45" s="89">
        <v>3.5</v>
      </c>
      <c r="K45" s="89"/>
      <c r="L45" s="487">
        <v>1.4000000000000001</v>
      </c>
      <c r="M45" s="487">
        <v>6</v>
      </c>
      <c r="N45" s="487"/>
      <c r="O45" s="487">
        <v>0.4</v>
      </c>
      <c r="P45" s="117"/>
      <c r="Q45" s="274"/>
      <c r="R45" s="276"/>
      <c r="S45" s="610"/>
      <c r="T45" s="610"/>
    </row>
    <row r="46" spans="1:20" ht="16" thickBot="1" x14ac:dyDescent="0.4">
      <c r="A46" s="1599"/>
      <c r="B46" s="116" t="s">
        <v>158</v>
      </c>
      <c r="C46" s="287"/>
      <c r="D46" s="287">
        <v>550</v>
      </c>
      <c r="E46" s="287">
        <v>43</v>
      </c>
      <c r="F46" s="89" t="s">
        <v>730</v>
      </c>
      <c r="G46" s="89">
        <v>15</v>
      </c>
      <c r="H46" s="89"/>
      <c r="I46" s="272"/>
      <c r="J46" s="89">
        <v>1.7999999999999998</v>
      </c>
      <c r="K46" s="89"/>
      <c r="L46" s="487">
        <v>0.89999999999999991</v>
      </c>
      <c r="M46" s="487">
        <v>5</v>
      </c>
      <c r="N46" s="487"/>
      <c r="O46" s="487">
        <v>0.5</v>
      </c>
      <c r="P46" s="117"/>
      <c r="Q46" s="89"/>
      <c r="R46" s="89"/>
      <c r="S46" s="610"/>
      <c r="T46" s="610"/>
    </row>
    <row r="47" spans="1:20" ht="16" thickBot="1" x14ac:dyDescent="0.4">
      <c r="A47" s="1599"/>
      <c r="B47" s="116" t="s">
        <v>159</v>
      </c>
      <c r="C47" s="287"/>
      <c r="D47" s="287">
        <v>750</v>
      </c>
      <c r="E47" s="287">
        <v>44</v>
      </c>
      <c r="F47" s="89" t="s">
        <v>730</v>
      </c>
      <c r="G47" s="89">
        <v>12</v>
      </c>
      <c r="H47" s="89"/>
      <c r="I47" s="272"/>
      <c r="J47" s="89">
        <v>1.4000000000000001</v>
      </c>
      <c r="K47" s="89"/>
      <c r="L47" s="487">
        <v>0.70000000000000007</v>
      </c>
      <c r="M47" s="487">
        <v>4.5</v>
      </c>
      <c r="N47" s="487"/>
      <c r="O47" s="487">
        <v>0.5</v>
      </c>
      <c r="P47" s="117"/>
      <c r="Q47" s="89"/>
      <c r="R47" s="89"/>
      <c r="S47" s="610"/>
      <c r="T47" s="610"/>
    </row>
    <row r="48" spans="1:20" ht="16" thickBot="1" x14ac:dyDescent="0.4">
      <c r="A48" s="1600"/>
      <c r="B48" s="116" t="s">
        <v>9</v>
      </c>
      <c r="C48" s="287"/>
      <c r="D48" s="287">
        <v>650</v>
      </c>
      <c r="E48" s="287">
        <v>45</v>
      </c>
      <c r="F48" s="89" t="s">
        <v>730</v>
      </c>
      <c r="G48" s="89">
        <v>23</v>
      </c>
      <c r="H48" s="89"/>
      <c r="I48" s="272"/>
      <c r="J48" s="89">
        <v>1.7999999999999998</v>
      </c>
      <c r="K48" s="89"/>
      <c r="L48" s="487">
        <v>1</v>
      </c>
      <c r="M48" s="487">
        <v>2.5</v>
      </c>
      <c r="N48" s="487"/>
      <c r="O48" s="487">
        <v>0.8</v>
      </c>
      <c r="P48" s="117"/>
      <c r="Q48" s="89"/>
      <c r="R48" s="89"/>
      <c r="S48" s="610"/>
      <c r="T48" s="610"/>
    </row>
    <row r="49" spans="1:20" ht="16" thickBot="1" x14ac:dyDescent="0.4">
      <c r="A49" s="1598" t="s">
        <v>894</v>
      </c>
      <c r="B49" s="116" t="s">
        <v>172</v>
      </c>
      <c r="C49" s="287"/>
      <c r="D49" s="287">
        <v>200</v>
      </c>
      <c r="E49" s="287">
        <v>46</v>
      </c>
      <c r="F49" s="89" t="s">
        <v>730</v>
      </c>
      <c r="G49" s="89">
        <v>80</v>
      </c>
      <c r="H49" s="89"/>
      <c r="I49" s="272"/>
      <c r="J49" s="89">
        <v>1.5</v>
      </c>
      <c r="K49" s="89"/>
      <c r="L49" s="487">
        <v>1.2</v>
      </c>
      <c r="M49" s="487">
        <v>6</v>
      </c>
      <c r="N49" s="487"/>
      <c r="O49" s="487">
        <v>2.5</v>
      </c>
      <c r="P49" s="117"/>
      <c r="Q49" s="89"/>
      <c r="R49" s="89"/>
      <c r="S49" s="610"/>
      <c r="T49" s="610"/>
    </row>
    <row r="50" spans="1:20" ht="16" thickBot="1" x14ac:dyDescent="0.4">
      <c r="A50" s="1599"/>
      <c r="B50" s="116" t="s">
        <v>160</v>
      </c>
      <c r="C50" s="287" t="s">
        <v>201</v>
      </c>
      <c r="D50" s="287">
        <v>600</v>
      </c>
      <c r="E50" s="287">
        <v>47</v>
      </c>
      <c r="F50" s="89" t="s">
        <v>730</v>
      </c>
      <c r="G50" s="89">
        <v>25</v>
      </c>
      <c r="H50" s="89"/>
      <c r="I50" s="272"/>
      <c r="J50" s="89">
        <v>2.7</v>
      </c>
      <c r="K50" s="89"/>
      <c r="L50" s="487">
        <v>2.3000000000000003</v>
      </c>
      <c r="M50" s="487">
        <v>3.8</v>
      </c>
      <c r="N50" s="487"/>
      <c r="O50" s="487">
        <v>0.89999999999999991</v>
      </c>
      <c r="P50" s="117"/>
      <c r="Q50" s="89"/>
      <c r="R50" s="89"/>
      <c r="S50" s="610"/>
      <c r="T50" s="610"/>
    </row>
    <row r="51" spans="1:20" ht="16" thickBot="1" x14ac:dyDescent="0.4">
      <c r="A51" s="1599"/>
      <c r="B51" s="116" t="s">
        <v>161</v>
      </c>
      <c r="C51" s="287" t="s">
        <v>201</v>
      </c>
      <c r="D51" s="287">
        <v>550</v>
      </c>
      <c r="E51" s="287">
        <v>48</v>
      </c>
      <c r="F51" s="89" t="s">
        <v>730</v>
      </c>
      <c r="G51" s="89">
        <v>22</v>
      </c>
      <c r="H51" s="89"/>
      <c r="I51" s="272"/>
      <c r="J51" s="89">
        <v>3.5</v>
      </c>
      <c r="K51" s="89"/>
      <c r="L51" s="487">
        <v>1.7000000000000002</v>
      </c>
      <c r="M51" s="487">
        <v>5.2</v>
      </c>
      <c r="N51" s="487"/>
      <c r="O51" s="487">
        <v>0.5</v>
      </c>
      <c r="P51" s="117"/>
      <c r="Q51" s="89"/>
      <c r="R51" s="89"/>
      <c r="S51" s="610"/>
      <c r="T51" s="610"/>
    </row>
    <row r="52" spans="1:20" ht="16" thickBot="1" x14ac:dyDescent="0.4">
      <c r="A52" s="1600"/>
      <c r="B52" s="116" t="s">
        <v>162</v>
      </c>
      <c r="C52" s="287"/>
      <c r="D52" s="287">
        <v>550</v>
      </c>
      <c r="E52" s="287">
        <v>49</v>
      </c>
      <c r="F52" s="89" t="s">
        <v>730</v>
      </c>
      <c r="G52" s="89">
        <v>27</v>
      </c>
      <c r="H52" s="89"/>
      <c r="I52" s="272"/>
      <c r="J52" s="89">
        <v>2.4</v>
      </c>
      <c r="K52" s="89"/>
      <c r="L52" s="487">
        <v>1.1000000000000001</v>
      </c>
      <c r="M52" s="487">
        <v>6.2</v>
      </c>
      <c r="N52" s="487"/>
      <c r="O52" s="487">
        <v>1.2</v>
      </c>
      <c r="P52" s="117"/>
      <c r="Q52" s="89"/>
      <c r="R52" s="89"/>
      <c r="S52" s="610"/>
      <c r="T52" s="610"/>
    </row>
    <row r="53" spans="1:20" ht="16" thickBot="1" x14ac:dyDescent="0.4">
      <c r="A53" s="1598" t="s">
        <v>883</v>
      </c>
      <c r="B53" s="116" t="s">
        <v>165</v>
      </c>
      <c r="C53" s="287" t="s">
        <v>201</v>
      </c>
      <c r="D53" s="287">
        <v>250</v>
      </c>
      <c r="E53" s="287">
        <v>50</v>
      </c>
      <c r="F53" s="89" t="s">
        <v>730</v>
      </c>
      <c r="G53" s="89">
        <v>35</v>
      </c>
      <c r="H53" s="89"/>
      <c r="I53" s="272"/>
      <c r="J53" s="89">
        <v>3.9000000000000004</v>
      </c>
      <c r="K53" s="89"/>
      <c r="L53" s="487">
        <v>2.1</v>
      </c>
      <c r="M53" s="487">
        <v>4.8</v>
      </c>
      <c r="N53" s="487"/>
      <c r="O53" s="487">
        <v>0.5</v>
      </c>
      <c r="P53" s="276"/>
      <c r="Q53" s="276"/>
      <c r="R53" s="276"/>
      <c r="S53" s="610"/>
      <c r="T53" s="610"/>
    </row>
    <row r="54" spans="1:20" ht="16" thickBot="1" x14ac:dyDescent="0.4">
      <c r="A54" s="1601"/>
      <c r="B54" s="116" t="s">
        <v>166</v>
      </c>
      <c r="C54" s="287" t="s">
        <v>201</v>
      </c>
      <c r="D54" s="287">
        <v>300</v>
      </c>
      <c r="E54" s="287">
        <v>51</v>
      </c>
      <c r="F54" s="89" t="s">
        <v>730</v>
      </c>
      <c r="G54" s="89">
        <v>35</v>
      </c>
      <c r="H54" s="89"/>
      <c r="I54" s="272"/>
      <c r="J54" s="89">
        <v>4.9000000000000004</v>
      </c>
      <c r="K54" s="89"/>
      <c r="L54" s="487">
        <v>2.3000000000000003</v>
      </c>
      <c r="M54" s="487">
        <v>4.0999999999999996</v>
      </c>
      <c r="N54" s="487"/>
      <c r="O54" s="487">
        <v>0.5</v>
      </c>
      <c r="P54" s="276"/>
      <c r="Q54" s="276"/>
      <c r="R54" s="276"/>
      <c r="S54" s="610"/>
      <c r="T54" s="610"/>
    </row>
    <row r="55" spans="1:20" ht="16" thickBot="1" x14ac:dyDescent="0.4">
      <c r="A55" s="1601"/>
      <c r="B55" s="116" t="s">
        <v>167</v>
      </c>
      <c r="C55" s="287" t="s">
        <v>201</v>
      </c>
      <c r="D55" s="287">
        <v>300</v>
      </c>
      <c r="E55" s="287">
        <v>52</v>
      </c>
      <c r="F55" s="89" t="s">
        <v>730</v>
      </c>
      <c r="G55" s="89">
        <v>35</v>
      </c>
      <c r="H55" s="89"/>
      <c r="I55" s="272"/>
      <c r="J55" s="89">
        <v>3.9000000000000004</v>
      </c>
      <c r="K55" s="89"/>
      <c r="L55" s="487">
        <v>2.3000000000000003</v>
      </c>
      <c r="M55" s="487">
        <v>4.8</v>
      </c>
      <c r="N55" s="487"/>
      <c r="O55" s="487">
        <v>0.5</v>
      </c>
      <c r="P55" s="276"/>
      <c r="Q55" s="276"/>
      <c r="R55" s="276"/>
      <c r="S55" s="610"/>
      <c r="T55" s="610"/>
    </row>
    <row r="56" spans="1:20" ht="16" thickBot="1" x14ac:dyDescent="0.4">
      <c r="A56" s="1601"/>
      <c r="B56" s="116" t="s">
        <v>168</v>
      </c>
      <c r="C56" s="287" t="s">
        <v>201</v>
      </c>
      <c r="D56" s="287">
        <v>250</v>
      </c>
      <c r="E56" s="287">
        <v>53</v>
      </c>
      <c r="F56" s="89" t="s">
        <v>730</v>
      </c>
      <c r="G56" s="89">
        <v>35</v>
      </c>
      <c r="H56" s="89"/>
      <c r="I56" s="272"/>
      <c r="J56" s="89">
        <v>5.3000000000000007</v>
      </c>
      <c r="K56" s="89"/>
      <c r="L56" s="487">
        <v>2.3000000000000003</v>
      </c>
      <c r="M56" s="487">
        <v>9.3999999999999986</v>
      </c>
      <c r="N56" s="487"/>
      <c r="O56" s="487">
        <v>0.5</v>
      </c>
      <c r="P56" s="276"/>
      <c r="Q56" s="276"/>
      <c r="R56" s="276"/>
      <c r="S56" s="610"/>
      <c r="T56" s="610"/>
    </row>
    <row r="57" spans="1:20" ht="16" thickBot="1" x14ac:dyDescent="0.4">
      <c r="A57" s="1601"/>
      <c r="B57" s="116" t="s">
        <v>169</v>
      </c>
      <c r="C57" s="287" t="s">
        <v>201</v>
      </c>
      <c r="D57" s="287">
        <v>400</v>
      </c>
      <c r="E57" s="287">
        <v>54</v>
      </c>
      <c r="F57" s="89" t="s">
        <v>730</v>
      </c>
      <c r="G57" s="89">
        <v>23</v>
      </c>
      <c r="H57" s="89"/>
      <c r="I57" s="272"/>
      <c r="J57" s="487">
        <v>4.6999999999999993</v>
      </c>
      <c r="K57" s="487"/>
      <c r="L57" s="487">
        <v>1.2</v>
      </c>
      <c r="M57" s="487">
        <v>9.8000000000000007</v>
      </c>
      <c r="N57" s="487"/>
      <c r="O57" s="487">
        <v>0.5</v>
      </c>
      <c r="P57" s="276"/>
      <c r="Q57" s="276"/>
      <c r="R57" s="276"/>
      <c r="S57" s="610"/>
      <c r="T57" s="610"/>
    </row>
    <row r="58" spans="1:20" ht="16" thickBot="1" x14ac:dyDescent="0.4">
      <c r="A58" s="1601"/>
      <c r="B58" s="116" t="s">
        <v>170</v>
      </c>
      <c r="C58" s="287" t="s">
        <v>201</v>
      </c>
      <c r="D58" s="287">
        <v>500</v>
      </c>
      <c r="E58" s="287">
        <v>55</v>
      </c>
      <c r="F58" s="89" t="s">
        <v>730</v>
      </c>
      <c r="G58" s="89">
        <v>28</v>
      </c>
      <c r="H58" s="89"/>
      <c r="I58" s="272"/>
      <c r="J58" s="487">
        <v>3.4000000000000004</v>
      </c>
      <c r="K58" s="487"/>
      <c r="L58" s="487">
        <v>1.7000000000000002</v>
      </c>
      <c r="M58" s="487">
        <v>7.1999999999999993</v>
      </c>
      <c r="N58" s="487"/>
      <c r="O58" s="487">
        <v>0.5</v>
      </c>
      <c r="P58" s="276"/>
      <c r="Q58" s="276"/>
      <c r="R58" s="276"/>
      <c r="S58" s="610"/>
      <c r="T58" s="610"/>
    </row>
    <row r="59" spans="1:20" ht="16" thickBot="1" x14ac:dyDescent="0.4">
      <c r="A59" s="1601"/>
      <c r="B59" s="273" t="s">
        <v>136</v>
      </c>
      <c r="C59" s="287" t="s">
        <v>201</v>
      </c>
      <c r="D59" s="287">
        <v>480</v>
      </c>
      <c r="E59" s="287">
        <v>56</v>
      </c>
      <c r="F59" s="89" t="s">
        <v>730</v>
      </c>
      <c r="G59" s="89">
        <v>35</v>
      </c>
      <c r="H59" s="89"/>
      <c r="I59" s="272"/>
      <c r="J59" s="487">
        <v>4.6000000000000005</v>
      </c>
      <c r="K59" s="487"/>
      <c r="L59" s="487">
        <v>2.3000000000000003</v>
      </c>
      <c r="M59" s="487">
        <v>4.6999999999999993</v>
      </c>
      <c r="N59" s="487"/>
      <c r="O59" s="487">
        <v>1</v>
      </c>
      <c r="P59" s="276"/>
      <c r="Q59" s="276"/>
      <c r="R59" s="276"/>
      <c r="S59" s="610"/>
      <c r="T59" s="610"/>
    </row>
    <row r="60" spans="1:20" ht="16" thickBot="1" x14ac:dyDescent="0.4">
      <c r="A60" s="1601"/>
      <c r="B60" s="273" t="s">
        <v>140</v>
      </c>
      <c r="C60" s="287"/>
      <c r="D60" s="287">
        <v>400</v>
      </c>
      <c r="E60" s="287">
        <v>57</v>
      </c>
      <c r="F60" s="89" t="s">
        <v>730</v>
      </c>
      <c r="G60" s="89">
        <v>35</v>
      </c>
      <c r="H60" s="89"/>
      <c r="I60" s="272"/>
      <c r="J60" s="487">
        <v>3.5</v>
      </c>
      <c r="K60" s="487"/>
      <c r="L60" s="487">
        <v>1.1000000000000001</v>
      </c>
      <c r="M60" s="487">
        <v>4.5</v>
      </c>
      <c r="N60" s="487"/>
      <c r="O60" s="487">
        <v>0.5</v>
      </c>
      <c r="P60" s="276"/>
      <c r="Q60" s="276"/>
      <c r="R60" s="276"/>
      <c r="S60" s="610"/>
      <c r="T60" s="610"/>
    </row>
    <row r="61" spans="1:20" ht="16" thickBot="1" x14ac:dyDescent="0.4">
      <c r="A61" s="1601"/>
      <c r="B61" s="273" t="s">
        <v>141</v>
      </c>
      <c r="C61" s="287"/>
      <c r="D61" s="287">
        <v>400</v>
      </c>
      <c r="E61" s="287">
        <v>58</v>
      </c>
      <c r="F61" s="89" t="s">
        <v>730</v>
      </c>
      <c r="G61" s="89">
        <v>35</v>
      </c>
      <c r="H61" s="89"/>
      <c r="I61" s="272"/>
      <c r="J61" s="89">
        <v>3.5</v>
      </c>
      <c r="K61" s="89"/>
      <c r="L61" s="487">
        <v>1.1000000000000001</v>
      </c>
      <c r="M61" s="487">
        <v>4.5</v>
      </c>
      <c r="N61" s="487"/>
      <c r="O61" s="487">
        <v>0.5</v>
      </c>
      <c r="P61" s="276"/>
      <c r="Q61" s="276"/>
      <c r="R61" s="276"/>
      <c r="S61" s="610"/>
      <c r="T61" s="610"/>
    </row>
    <row r="62" spans="1:20" ht="16" thickBot="1" x14ac:dyDescent="0.4">
      <c r="A62" s="1602"/>
      <c r="B62" s="273" t="s">
        <v>221</v>
      </c>
      <c r="C62" s="287"/>
      <c r="D62" s="287">
        <v>250</v>
      </c>
      <c r="E62" s="287">
        <v>59</v>
      </c>
      <c r="F62" s="89" t="s">
        <v>730</v>
      </c>
      <c r="G62" s="89">
        <v>35</v>
      </c>
      <c r="H62" s="89"/>
      <c r="I62" s="272"/>
      <c r="J62" s="89">
        <v>5.6000000000000005</v>
      </c>
      <c r="K62" s="89"/>
      <c r="L62" s="89">
        <v>2.3000000000000003</v>
      </c>
      <c r="M62" s="89">
        <v>4.6999999999999993</v>
      </c>
      <c r="N62" s="89"/>
      <c r="O62" s="89">
        <v>1</v>
      </c>
      <c r="P62" s="276"/>
      <c r="Q62" s="276"/>
      <c r="R62" s="276"/>
      <c r="S62" s="610"/>
      <c r="T62" s="610"/>
    </row>
    <row r="63" spans="1:20" ht="16" thickBot="1" x14ac:dyDescent="0.4">
      <c r="A63" s="1598" t="s">
        <v>62</v>
      </c>
      <c r="B63" s="116" t="s">
        <v>175</v>
      </c>
      <c r="C63" s="287" t="s">
        <v>201</v>
      </c>
      <c r="D63" s="287">
        <v>40</v>
      </c>
      <c r="E63" s="287">
        <v>60</v>
      </c>
      <c r="F63" s="89" t="s">
        <v>751</v>
      </c>
      <c r="G63" s="89">
        <v>35</v>
      </c>
      <c r="H63" s="89"/>
      <c r="I63" s="272"/>
      <c r="J63" s="89">
        <v>13.799999999999999</v>
      </c>
      <c r="K63" s="89"/>
      <c r="L63" s="118">
        <v>5</v>
      </c>
      <c r="M63" s="118">
        <v>19.3</v>
      </c>
      <c r="N63" s="276"/>
      <c r="O63" s="118">
        <v>3.5</v>
      </c>
      <c r="P63" s="276"/>
      <c r="Q63" s="276"/>
      <c r="R63" s="276"/>
      <c r="S63" s="610"/>
      <c r="T63" s="610"/>
    </row>
    <row r="64" spans="1:20" ht="16" thickBot="1" x14ac:dyDescent="0.4">
      <c r="A64" s="1599"/>
      <c r="B64" s="90" t="s">
        <v>744</v>
      </c>
      <c r="C64" s="91" t="s">
        <v>385</v>
      </c>
      <c r="D64" s="91"/>
      <c r="E64" s="287">
        <v>61</v>
      </c>
      <c r="F64" s="89" t="s">
        <v>730</v>
      </c>
      <c r="G64" s="91">
        <v>35</v>
      </c>
      <c r="H64" s="91">
        <v>8.6</v>
      </c>
      <c r="I64" s="287"/>
      <c r="J64" s="169">
        <v>4.8</v>
      </c>
      <c r="K64" s="169"/>
      <c r="L64" s="169">
        <v>1.8</v>
      </c>
      <c r="M64" s="169">
        <v>6.8</v>
      </c>
      <c r="N64" s="287"/>
      <c r="O64" s="169">
        <v>1.2</v>
      </c>
      <c r="P64" s="276"/>
      <c r="Q64" s="276"/>
      <c r="R64" s="276"/>
      <c r="S64" s="610"/>
      <c r="T64" s="610"/>
    </row>
    <row r="65" spans="1:20" ht="16" thickBot="1" x14ac:dyDescent="0.4">
      <c r="A65" s="1599"/>
      <c r="B65" s="116" t="s">
        <v>176</v>
      </c>
      <c r="C65" s="287" t="s">
        <v>201</v>
      </c>
      <c r="D65" s="287">
        <v>55</v>
      </c>
      <c r="E65" s="287">
        <v>62</v>
      </c>
      <c r="F65" s="89" t="s">
        <v>751</v>
      </c>
      <c r="G65" s="89">
        <v>35</v>
      </c>
      <c r="H65" s="89"/>
      <c r="I65" s="272"/>
      <c r="J65" s="89">
        <v>18.2</v>
      </c>
      <c r="K65" s="89"/>
      <c r="L65" s="118">
        <v>6.4</v>
      </c>
      <c r="M65" s="118">
        <v>24.1</v>
      </c>
      <c r="N65" s="276"/>
      <c r="O65" s="118">
        <v>4</v>
      </c>
      <c r="P65" s="276"/>
      <c r="Q65" s="276"/>
      <c r="R65" s="276"/>
      <c r="S65" s="610"/>
      <c r="T65" s="610"/>
    </row>
    <row r="66" spans="1:20" ht="16" thickBot="1" x14ac:dyDescent="0.4">
      <c r="A66" s="1599"/>
      <c r="B66" s="90" t="s">
        <v>745</v>
      </c>
      <c r="C66" s="91" t="s">
        <v>385</v>
      </c>
      <c r="D66" s="91"/>
      <c r="E66" s="287">
        <v>63</v>
      </c>
      <c r="F66" s="89" t="s">
        <v>730</v>
      </c>
      <c r="G66" s="91">
        <v>35</v>
      </c>
      <c r="H66" s="91">
        <v>11.4</v>
      </c>
      <c r="I66" s="169"/>
      <c r="J66" s="169">
        <v>6.4</v>
      </c>
      <c r="K66" s="169"/>
      <c r="L66" s="169">
        <v>2.2000000000000002</v>
      </c>
      <c r="M66" s="169">
        <v>8.4</v>
      </c>
      <c r="N66" s="91"/>
      <c r="O66" s="169">
        <v>1.4</v>
      </c>
      <c r="P66" s="276"/>
      <c r="Q66" s="276"/>
      <c r="R66" s="276"/>
      <c r="S66" s="610"/>
      <c r="T66" s="610"/>
    </row>
    <row r="67" spans="1:20" ht="16" thickBot="1" x14ac:dyDescent="0.4">
      <c r="A67" s="1599"/>
      <c r="B67" s="116" t="s">
        <v>177</v>
      </c>
      <c r="C67" s="287" t="s">
        <v>201</v>
      </c>
      <c r="D67" s="287">
        <v>80</v>
      </c>
      <c r="E67" s="287">
        <v>64</v>
      </c>
      <c r="F67" s="89" t="s">
        <v>751</v>
      </c>
      <c r="G67" s="89">
        <v>35</v>
      </c>
      <c r="H67" s="89"/>
      <c r="I67" s="272"/>
      <c r="J67" s="89">
        <v>24</v>
      </c>
      <c r="K67" s="89"/>
      <c r="L67" s="118">
        <v>7.1</v>
      </c>
      <c r="M67" s="118">
        <v>28.900000000000002</v>
      </c>
      <c r="N67" s="276"/>
      <c r="O67" s="118">
        <v>4.0999999999999996</v>
      </c>
      <c r="P67" s="276"/>
      <c r="Q67" s="276"/>
      <c r="R67" s="276"/>
      <c r="S67" s="610"/>
      <c r="T67" s="610"/>
    </row>
    <row r="68" spans="1:20" ht="16" thickBot="1" x14ac:dyDescent="0.4">
      <c r="A68" s="1599"/>
      <c r="B68" s="90" t="s">
        <v>746</v>
      </c>
      <c r="C68" s="91" t="s">
        <v>385</v>
      </c>
      <c r="D68" s="91"/>
      <c r="E68" s="287">
        <v>65</v>
      </c>
      <c r="F68" s="89" t="s">
        <v>730</v>
      </c>
      <c r="G68" s="91">
        <v>35</v>
      </c>
      <c r="H68" s="91">
        <v>15</v>
      </c>
      <c r="I68" s="169"/>
      <c r="J68" s="169">
        <v>8.4</v>
      </c>
      <c r="K68" s="169"/>
      <c r="L68" s="169">
        <v>2.5</v>
      </c>
      <c r="M68" s="169">
        <v>10.1</v>
      </c>
      <c r="N68" s="91"/>
      <c r="O68" s="169">
        <v>1.4</v>
      </c>
      <c r="P68" s="276"/>
      <c r="Q68" s="276"/>
      <c r="R68" s="276"/>
      <c r="S68" s="610"/>
      <c r="T68" s="610"/>
    </row>
    <row r="69" spans="1:20" ht="16" thickBot="1" x14ac:dyDescent="0.4">
      <c r="A69" s="1599"/>
      <c r="B69" s="116" t="s">
        <v>178</v>
      </c>
      <c r="C69" s="287" t="s">
        <v>201</v>
      </c>
      <c r="D69" s="287">
        <v>90</v>
      </c>
      <c r="E69" s="287">
        <v>66</v>
      </c>
      <c r="F69" s="89" t="s">
        <v>751</v>
      </c>
      <c r="G69" s="89">
        <v>35</v>
      </c>
      <c r="H69" s="89"/>
      <c r="I69" s="272"/>
      <c r="J69" s="89">
        <v>27.200000000000003</v>
      </c>
      <c r="K69" s="89"/>
      <c r="L69" s="118">
        <v>8</v>
      </c>
      <c r="M69" s="118">
        <v>31.299999999999997</v>
      </c>
      <c r="N69" s="276"/>
      <c r="O69" s="118">
        <v>4.5</v>
      </c>
      <c r="P69" s="276"/>
      <c r="Q69" s="276"/>
      <c r="R69" s="276"/>
      <c r="S69" s="610"/>
      <c r="T69" s="610"/>
    </row>
    <row r="70" spans="1:20" ht="16" thickBot="1" x14ac:dyDescent="0.4">
      <c r="A70" s="1599"/>
      <c r="B70" s="90" t="s">
        <v>747</v>
      </c>
      <c r="C70" s="91" t="s">
        <v>385</v>
      </c>
      <c r="D70" s="91"/>
      <c r="E70" s="287">
        <v>67</v>
      </c>
      <c r="F70" s="89" t="s">
        <v>730</v>
      </c>
      <c r="G70" s="91">
        <v>35</v>
      </c>
      <c r="H70" s="91">
        <v>17</v>
      </c>
      <c r="I70" s="169"/>
      <c r="J70" s="169">
        <v>9.5</v>
      </c>
      <c r="K70" s="169"/>
      <c r="L70" s="169">
        <v>2.8</v>
      </c>
      <c r="M70" s="169">
        <v>11</v>
      </c>
      <c r="N70" s="91"/>
      <c r="O70" s="169">
        <v>1.6</v>
      </c>
      <c r="P70" s="276"/>
      <c r="Q70" s="276"/>
      <c r="R70" s="276"/>
      <c r="S70" s="610"/>
      <c r="T70" s="610"/>
    </row>
    <row r="71" spans="1:20" ht="16" thickBot="1" x14ac:dyDescent="0.4">
      <c r="A71" s="1599"/>
      <c r="B71" s="116" t="s">
        <v>179</v>
      </c>
      <c r="C71" s="287" t="s">
        <v>201</v>
      </c>
      <c r="D71" s="287">
        <v>110</v>
      </c>
      <c r="E71" s="287">
        <v>68</v>
      </c>
      <c r="F71" s="89" t="s">
        <v>751</v>
      </c>
      <c r="G71" s="89">
        <v>35</v>
      </c>
      <c r="H71" s="89"/>
      <c r="I71" s="272"/>
      <c r="J71" s="89">
        <v>28</v>
      </c>
      <c r="K71" s="89"/>
      <c r="L71" s="118">
        <v>8.5</v>
      </c>
      <c r="M71" s="118">
        <v>32.5</v>
      </c>
      <c r="N71" s="276"/>
      <c r="O71" s="118">
        <v>4.5</v>
      </c>
      <c r="P71" s="276"/>
      <c r="Q71" s="276"/>
      <c r="R71" s="276"/>
      <c r="S71" s="610"/>
      <c r="T71" s="610"/>
    </row>
    <row r="72" spans="1:20" ht="16" thickBot="1" x14ac:dyDescent="0.4">
      <c r="A72" s="1599"/>
      <c r="B72" s="90" t="s">
        <v>748</v>
      </c>
      <c r="C72" s="91" t="s">
        <v>385</v>
      </c>
      <c r="D72" s="91"/>
      <c r="E72" s="287">
        <v>69</v>
      </c>
      <c r="F72" s="89" t="s">
        <v>730</v>
      </c>
      <c r="G72" s="91">
        <v>35</v>
      </c>
      <c r="H72" s="91">
        <v>17.5</v>
      </c>
      <c r="I72" s="169"/>
      <c r="J72" s="169">
        <v>9.8000000000000007</v>
      </c>
      <c r="K72" s="169"/>
      <c r="L72" s="169">
        <v>3</v>
      </c>
      <c r="M72" s="169">
        <v>11.4</v>
      </c>
      <c r="N72" s="91"/>
      <c r="O72" s="169">
        <v>1.6</v>
      </c>
      <c r="P72" s="276"/>
      <c r="Q72" s="276"/>
      <c r="R72" s="276"/>
      <c r="S72" s="610"/>
      <c r="T72" s="610"/>
    </row>
    <row r="73" spans="1:20" ht="16" thickBot="1" x14ac:dyDescent="0.4">
      <c r="A73" s="1599"/>
      <c r="B73" s="116" t="s">
        <v>180</v>
      </c>
      <c r="C73" s="287" t="s">
        <v>201</v>
      </c>
      <c r="D73" s="287">
        <v>120</v>
      </c>
      <c r="E73" s="287">
        <v>70</v>
      </c>
      <c r="F73" s="89" t="s">
        <v>751</v>
      </c>
      <c r="G73" s="89">
        <v>35</v>
      </c>
      <c r="H73" s="89"/>
      <c r="I73" s="272"/>
      <c r="J73" s="89">
        <v>29.1</v>
      </c>
      <c r="K73" s="89"/>
      <c r="L73" s="118">
        <v>8.9</v>
      </c>
      <c r="M73" s="118">
        <v>33.700000000000003</v>
      </c>
      <c r="N73" s="276"/>
      <c r="O73" s="118">
        <v>4.5</v>
      </c>
      <c r="P73" s="276"/>
      <c r="Q73" s="276"/>
      <c r="R73" s="276"/>
      <c r="S73" s="610"/>
      <c r="T73" s="610"/>
    </row>
    <row r="74" spans="1:20" ht="16" thickBot="1" x14ac:dyDescent="0.4">
      <c r="A74" s="1599"/>
      <c r="B74" s="90" t="s">
        <v>749</v>
      </c>
      <c r="C74" s="91" t="s">
        <v>385</v>
      </c>
      <c r="D74" s="91"/>
      <c r="E74" s="287">
        <v>71</v>
      </c>
      <c r="F74" s="89" t="s">
        <v>730</v>
      </c>
      <c r="G74" s="91">
        <v>35</v>
      </c>
      <c r="H74" s="91">
        <v>18.2</v>
      </c>
      <c r="I74" s="169"/>
      <c r="J74" s="169">
        <v>10.199999999999999</v>
      </c>
      <c r="K74" s="169"/>
      <c r="L74" s="169">
        <v>3.1</v>
      </c>
      <c r="M74" s="169">
        <v>11.8</v>
      </c>
      <c r="N74" s="91"/>
      <c r="O74" s="169">
        <v>1.6</v>
      </c>
      <c r="P74" s="276"/>
      <c r="Q74" s="276"/>
      <c r="R74" s="276"/>
      <c r="S74" s="610"/>
      <c r="T74" s="610"/>
    </row>
    <row r="75" spans="1:20" ht="16" thickBot="1" x14ac:dyDescent="0.4">
      <c r="A75" s="1600"/>
      <c r="B75" s="278" t="s">
        <v>732</v>
      </c>
      <c r="C75" s="287" t="s">
        <v>201</v>
      </c>
      <c r="D75" s="287"/>
      <c r="E75" s="287">
        <v>72</v>
      </c>
      <c r="F75" s="89" t="s">
        <v>730</v>
      </c>
      <c r="G75" s="287">
        <v>35</v>
      </c>
      <c r="H75" s="287">
        <v>16.5</v>
      </c>
      <c r="I75" s="287"/>
      <c r="J75" s="287">
        <v>9.1999999999999993</v>
      </c>
      <c r="K75" s="287"/>
      <c r="L75" s="287">
        <v>2.8</v>
      </c>
      <c r="M75" s="287">
        <v>9.4</v>
      </c>
      <c r="N75" s="287"/>
      <c r="O75" s="287">
        <v>1.6</v>
      </c>
      <c r="P75" s="276"/>
      <c r="Q75" s="276"/>
      <c r="R75" s="276"/>
      <c r="S75" s="610"/>
      <c r="T75" s="610"/>
    </row>
    <row r="76" spans="1:20" ht="16" thickBot="1" x14ac:dyDescent="0.4">
      <c r="A76" s="1598" t="s">
        <v>896</v>
      </c>
      <c r="B76" s="278" t="s">
        <v>731</v>
      </c>
      <c r="C76" s="287" t="s">
        <v>201</v>
      </c>
      <c r="D76" s="287"/>
      <c r="E76" s="287">
        <v>73</v>
      </c>
      <c r="F76" s="89" t="s">
        <v>730</v>
      </c>
      <c r="G76" s="287">
        <v>20</v>
      </c>
      <c r="H76" s="287">
        <v>16.399999999999999</v>
      </c>
      <c r="I76" s="288"/>
      <c r="J76" s="287">
        <v>5.3</v>
      </c>
      <c r="K76" s="287"/>
      <c r="L76" s="287">
        <v>1.6</v>
      </c>
      <c r="M76" s="287">
        <v>6.9</v>
      </c>
      <c r="N76" s="178"/>
      <c r="O76" s="287">
        <v>0.8</v>
      </c>
      <c r="P76" s="276"/>
      <c r="Q76" s="276"/>
      <c r="R76" s="276"/>
      <c r="S76" s="610"/>
      <c r="T76" s="610"/>
    </row>
    <row r="77" spans="1:20" ht="16.149999999999999" customHeight="1" thickBot="1" x14ac:dyDescent="0.4">
      <c r="A77" s="1599"/>
      <c r="B77" s="116" t="s">
        <v>181</v>
      </c>
      <c r="C77" s="287" t="s">
        <v>201</v>
      </c>
      <c r="D77" s="287">
        <v>150</v>
      </c>
      <c r="E77" s="287">
        <v>74</v>
      </c>
      <c r="F77" s="89" t="s">
        <v>751</v>
      </c>
      <c r="G77" s="89">
        <v>20</v>
      </c>
      <c r="H77" s="276"/>
      <c r="I77" s="272"/>
      <c r="J77" s="89">
        <v>26.6</v>
      </c>
      <c r="K77" s="89"/>
      <c r="L77" s="118">
        <v>8.1999999999999993</v>
      </c>
      <c r="M77" s="118">
        <v>36.1</v>
      </c>
      <c r="N77" s="276"/>
      <c r="O77" s="118">
        <v>4.0999999999999996</v>
      </c>
      <c r="P77" s="117"/>
      <c r="Q77" s="89"/>
      <c r="R77" s="89"/>
      <c r="S77" s="610"/>
      <c r="T77" s="610"/>
    </row>
    <row r="78" spans="1:20" ht="16" thickBot="1" x14ac:dyDescent="0.4">
      <c r="A78" s="1599"/>
      <c r="B78" s="116" t="s">
        <v>182</v>
      </c>
      <c r="C78" s="287" t="s">
        <v>201</v>
      </c>
      <c r="D78" s="287">
        <v>120</v>
      </c>
      <c r="E78" s="287">
        <v>75</v>
      </c>
      <c r="F78" s="89" t="s">
        <v>751</v>
      </c>
      <c r="G78" s="89">
        <v>20</v>
      </c>
      <c r="H78" s="276"/>
      <c r="I78" s="272"/>
      <c r="J78" s="487">
        <v>25.9</v>
      </c>
      <c r="K78" s="487"/>
      <c r="L78" s="118">
        <v>8</v>
      </c>
      <c r="M78" s="118">
        <v>32.5</v>
      </c>
      <c r="N78" s="276"/>
      <c r="O78" s="118">
        <v>4.0999999999999996</v>
      </c>
      <c r="P78" s="117"/>
      <c r="Q78" s="89"/>
      <c r="R78" s="487"/>
      <c r="S78" s="610"/>
      <c r="T78" s="610"/>
    </row>
    <row r="79" spans="1:20" ht="16" thickBot="1" x14ac:dyDescent="0.4">
      <c r="A79" s="1599"/>
      <c r="B79" s="116" t="s">
        <v>183</v>
      </c>
      <c r="C79" s="287" t="s">
        <v>201</v>
      </c>
      <c r="D79" s="287">
        <v>30</v>
      </c>
      <c r="E79" s="287">
        <v>76</v>
      </c>
      <c r="F79" s="89" t="s">
        <v>751</v>
      </c>
      <c r="G79" s="89">
        <v>20</v>
      </c>
      <c r="H79" s="276"/>
      <c r="I79" s="272"/>
      <c r="J79" s="487">
        <v>25.299999999999997</v>
      </c>
      <c r="K79" s="487"/>
      <c r="L79" s="118">
        <v>8</v>
      </c>
      <c r="M79" s="118">
        <v>32.5</v>
      </c>
      <c r="N79" s="276"/>
      <c r="O79" s="118">
        <v>4.0999999999999996</v>
      </c>
      <c r="P79" s="117"/>
      <c r="Q79" s="89"/>
      <c r="R79" s="487"/>
      <c r="S79" s="610"/>
      <c r="T79" s="610"/>
    </row>
    <row r="80" spans="1:20" ht="16" thickBot="1" x14ac:dyDescent="0.4">
      <c r="A80" s="1599"/>
      <c r="B80" s="116" t="s">
        <v>184</v>
      </c>
      <c r="C80" s="287" t="s">
        <v>201</v>
      </c>
      <c r="D80" s="287">
        <v>60</v>
      </c>
      <c r="E80" s="287">
        <v>77</v>
      </c>
      <c r="F80" s="89" t="s">
        <v>751</v>
      </c>
      <c r="G80" s="89">
        <v>20</v>
      </c>
      <c r="H80" s="276"/>
      <c r="I80" s="272"/>
      <c r="J80" s="487">
        <v>25.299999999999997</v>
      </c>
      <c r="K80" s="487"/>
      <c r="L80" s="118">
        <v>8</v>
      </c>
      <c r="M80" s="118">
        <v>32.5</v>
      </c>
      <c r="N80" s="276"/>
      <c r="O80" s="118">
        <v>4.0999999999999996</v>
      </c>
      <c r="P80" s="117"/>
      <c r="Q80" s="89"/>
      <c r="R80" s="487"/>
      <c r="S80" s="610"/>
      <c r="T80" s="610"/>
    </row>
    <row r="81" spans="1:20" ht="16" thickBot="1" x14ac:dyDescent="0.4">
      <c r="A81" s="1599"/>
      <c r="B81" s="116" t="s">
        <v>185</v>
      </c>
      <c r="C81" s="287"/>
      <c r="D81" s="287">
        <v>50</v>
      </c>
      <c r="E81" s="287">
        <v>78</v>
      </c>
      <c r="F81" s="89" t="s">
        <v>751</v>
      </c>
      <c r="G81" s="89">
        <v>20</v>
      </c>
      <c r="H81" s="276"/>
      <c r="I81" s="272"/>
      <c r="J81" s="487">
        <v>25.299999999999997</v>
      </c>
      <c r="K81" s="487"/>
      <c r="L81" s="118">
        <v>8</v>
      </c>
      <c r="M81" s="118">
        <v>32.5</v>
      </c>
      <c r="N81" s="276"/>
      <c r="O81" s="118">
        <v>4.0999999999999996</v>
      </c>
      <c r="P81" s="117"/>
      <c r="Q81" s="89"/>
      <c r="R81" s="487"/>
      <c r="S81" s="610"/>
      <c r="T81" s="610"/>
    </row>
    <row r="82" spans="1:20" ht="16" thickBot="1" x14ac:dyDescent="0.4">
      <c r="A82" s="1599"/>
      <c r="B82" s="116" t="s">
        <v>202</v>
      </c>
      <c r="C82" s="287" t="s">
        <v>201</v>
      </c>
      <c r="D82" s="287">
        <v>130</v>
      </c>
      <c r="E82" s="287">
        <v>79</v>
      </c>
      <c r="F82" s="89" t="s">
        <v>751</v>
      </c>
      <c r="G82" s="89">
        <v>20</v>
      </c>
      <c r="H82" s="276"/>
      <c r="I82" s="272"/>
      <c r="J82" s="487">
        <v>28</v>
      </c>
      <c r="K82" s="487"/>
      <c r="L82" s="487">
        <v>7.8000000000000007</v>
      </c>
      <c r="M82" s="487">
        <v>31.8</v>
      </c>
      <c r="N82" s="276"/>
      <c r="O82" s="487">
        <v>4.0999999999999996</v>
      </c>
      <c r="P82" s="117"/>
      <c r="Q82" s="89"/>
      <c r="R82" s="487"/>
      <c r="S82" s="610"/>
      <c r="T82" s="610"/>
    </row>
    <row r="83" spans="1:20" ht="16" thickBot="1" x14ac:dyDescent="0.4">
      <c r="A83" s="1599"/>
      <c r="B83" s="90" t="s">
        <v>736</v>
      </c>
      <c r="C83" s="287" t="s">
        <v>201</v>
      </c>
      <c r="D83" s="91"/>
      <c r="E83" s="287">
        <v>80</v>
      </c>
      <c r="F83" s="89" t="s">
        <v>730</v>
      </c>
      <c r="G83" s="91">
        <v>20</v>
      </c>
      <c r="H83" s="91">
        <v>17.5</v>
      </c>
      <c r="I83" s="287"/>
      <c r="J83" s="169">
        <v>5.6</v>
      </c>
      <c r="K83" s="169"/>
      <c r="L83" s="169">
        <v>1.6</v>
      </c>
      <c r="M83" s="169">
        <v>6.4</v>
      </c>
      <c r="N83" s="287"/>
      <c r="O83" s="169">
        <v>0.8</v>
      </c>
      <c r="P83" s="276"/>
      <c r="Q83" s="276"/>
      <c r="R83" s="533"/>
      <c r="S83" s="627"/>
      <c r="T83" s="610"/>
    </row>
    <row r="84" spans="1:20" ht="16" thickBot="1" x14ac:dyDescent="0.4">
      <c r="A84" s="1599"/>
      <c r="B84" s="116" t="s">
        <v>203</v>
      </c>
      <c r="C84" s="287" t="s">
        <v>201</v>
      </c>
      <c r="D84" s="287">
        <v>120</v>
      </c>
      <c r="E84" s="287">
        <v>81</v>
      </c>
      <c r="F84" s="89" t="s">
        <v>751</v>
      </c>
      <c r="G84" s="89">
        <v>20</v>
      </c>
      <c r="H84" s="276"/>
      <c r="I84" s="272"/>
      <c r="J84" s="487">
        <v>29.1</v>
      </c>
      <c r="K84" s="487"/>
      <c r="L84" s="487">
        <v>7.7</v>
      </c>
      <c r="M84" s="487">
        <v>31.299999999999997</v>
      </c>
      <c r="N84" s="276"/>
      <c r="O84" s="487">
        <v>4.0999999999999996</v>
      </c>
      <c r="P84" s="117"/>
      <c r="Q84" s="89"/>
      <c r="R84" s="487"/>
      <c r="S84" s="610"/>
      <c r="T84" s="610"/>
    </row>
    <row r="85" spans="1:20" ht="16" thickBot="1" x14ac:dyDescent="0.4">
      <c r="A85" s="1599"/>
      <c r="B85" s="90" t="s">
        <v>737</v>
      </c>
      <c r="C85" s="287" t="s">
        <v>201</v>
      </c>
      <c r="D85" s="91"/>
      <c r="E85" s="287">
        <v>82</v>
      </c>
      <c r="F85" s="89" t="s">
        <v>730</v>
      </c>
      <c r="G85" s="91">
        <v>20</v>
      </c>
      <c r="H85" s="91">
        <v>18.2</v>
      </c>
      <c r="I85" s="169"/>
      <c r="J85" s="169">
        <v>5.8</v>
      </c>
      <c r="K85" s="169"/>
      <c r="L85" s="169">
        <v>1.5</v>
      </c>
      <c r="M85" s="169">
        <v>6.3</v>
      </c>
      <c r="N85" s="91"/>
      <c r="O85" s="169">
        <v>0.8</v>
      </c>
      <c r="P85" s="276"/>
      <c r="Q85" s="276"/>
      <c r="R85" s="276"/>
      <c r="S85" s="610"/>
      <c r="T85" s="610"/>
    </row>
    <row r="86" spans="1:20" ht="16" thickBot="1" x14ac:dyDescent="0.4">
      <c r="A86" s="1599"/>
      <c r="B86" s="116" t="s">
        <v>204</v>
      </c>
      <c r="C86" s="287" t="s">
        <v>201</v>
      </c>
      <c r="D86" s="287">
        <v>115</v>
      </c>
      <c r="E86" s="287">
        <v>83</v>
      </c>
      <c r="F86" s="89" t="s">
        <v>751</v>
      </c>
      <c r="G86" s="89">
        <v>20</v>
      </c>
      <c r="H86" s="276"/>
      <c r="I86" s="272"/>
      <c r="J86" s="487">
        <v>30.7</v>
      </c>
      <c r="K86" s="487"/>
      <c r="L86" s="487">
        <v>7.5</v>
      </c>
      <c r="M86" s="487">
        <v>30.8</v>
      </c>
      <c r="N86" s="276"/>
      <c r="O86" s="487">
        <v>4.0999999999999996</v>
      </c>
      <c r="P86" s="117"/>
      <c r="Q86" s="89"/>
      <c r="R86" s="487"/>
      <c r="S86" s="610"/>
      <c r="T86" s="610"/>
    </row>
    <row r="87" spans="1:20" ht="16" thickBot="1" x14ac:dyDescent="0.4">
      <c r="A87" s="1599"/>
      <c r="B87" s="90" t="s">
        <v>738</v>
      </c>
      <c r="C87" s="287" t="s">
        <v>201</v>
      </c>
      <c r="D87" s="91"/>
      <c r="E87" s="287">
        <v>84</v>
      </c>
      <c r="F87" s="89" t="s">
        <v>730</v>
      </c>
      <c r="G87" s="91">
        <v>20</v>
      </c>
      <c r="H87" s="91">
        <v>19.2</v>
      </c>
      <c r="I87" s="169"/>
      <c r="J87" s="169">
        <v>6.1</v>
      </c>
      <c r="K87" s="169"/>
      <c r="L87" s="169">
        <v>1.5</v>
      </c>
      <c r="M87" s="169">
        <v>6.2</v>
      </c>
      <c r="N87" s="91"/>
      <c r="O87" s="169">
        <v>0.8</v>
      </c>
      <c r="P87" s="276"/>
      <c r="Q87" s="276"/>
      <c r="R87" s="276"/>
      <c r="S87" s="610"/>
      <c r="T87" s="610"/>
    </row>
    <row r="88" spans="1:20" ht="16" thickBot="1" x14ac:dyDescent="0.4">
      <c r="A88" s="1599"/>
      <c r="B88" s="116" t="s">
        <v>205</v>
      </c>
      <c r="C88" s="287" t="s">
        <v>201</v>
      </c>
      <c r="D88" s="287">
        <v>110</v>
      </c>
      <c r="E88" s="287">
        <v>85</v>
      </c>
      <c r="F88" s="89" t="s">
        <v>751</v>
      </c>
      <c r="G88" s="89">
        <v>20</v>
      </c>
      <c r="H88" s="276"/>
      <c r="I88" s="272"/>
      <c r="J88" s="89">
        <v>32.799999999999997</v>
      </c>
      <c r="K88" s="89"/>
      <c r="L88" s="89">
        <v>7.3</v>
      </c>
      <c r="M88" s="89">
        <v>30</v>
      </c>
      <c r="N88" s="276"/>
      <c r="O88" s="89">
        <v>4.0999999999999996</v>
      </c>
      <c r="P88" s="117"/>
      <c r="Q88" s="89"/>
      <c r="R88" s="89"/>
      <c r="S88" s="610"/>
      <c r="T88" s="610"/>
    </row>
    <row r="89" spans="1:20" ht="16" thickBot="1" x14ac:dyDescent="0.4">
      <c r="A89" s="1599"/>
      <c r="B89" s="278" t="s">
        <v>739</v>
      </c>
      <c r="C89" s="287" t="s">
        <v>201</v>
      </c>
      <c r="D89" s="287"/>
      <c r="E89" s="287">
        <v>86</v>
      </c>
      <c r="F89" s="89" t="s">
        <v>730</v>
      </c>
      <c r="G89" s="287">
        <v>20</v>
      </c>
      <c r="H89" s="287">
        <v>20.5</v>
      </c>
      <c r="I89" s="169"/>
      <c r="J89" s="287">
        <v>6.5</v>
      </c>
      <c r="K89" s="287"/>
      <c r="L89" s="287">
        <v>1.5</v>
      </c>
      <c r="M89" s="287">
        <v>6</v>
      </c>
      <c r="N89" s="91"/>
      <c r="O89" s="287">
        <v>0.8</v>
      </c>
      <c r="P89" s="276"/>
      <c r="Q89" s="276"/>
      <c r="R89" s="276"/>
      <c r="S89" s="610"/>
      <c r="T89" s="610"/>
    </row>
    <row r="90" spans="1:20" ht="16" thickBot="1" x14ac:dyDescent="0.4">
      <c r="A90" s="1599"/>
      <c r="B90" s="116" t="s">
        <v>206</v>
      </c>
      <c r="C90" s="287" t="s">
        <v>201</v>
      </c>
      <c r="D90" s="287">
        <v>130</v>
      </c>
      <c r="E90" s="287">
        <v>87</v>
      </c>
      <c r="F90" s="89" t="s">
        <v>751</v>
      </c>
      <c r="G90" s="89">
        <v>20</v>
      </c>
      <c r="H90" s="276"/>
      <c r="I90" s="272"/>
      <c r="J90" s="89">
        <v>28</v>
      </c>
      <c r="K90" s="89"/>
      <c r="L90" s="89">
        <v>7.8000000000000007</v>
      </c>
      <c r="M90" s="89">
        <v>31.8</v>
      </c>
      <c r="N90" s="276"/>
      <c r="O90" s="89">
        <v>4.0999999999999996</v>
      </c>
      <c r="P90" s="117"/>
      <c r="Q90" s="89"/>
      <c r="R90" s="89"/>
      <c r="S90" s="610"/>
      <c r="T90" s="610"/>
    </row>
    <row r="91" spans="1:20" ht="16" thickBot="1" x14ac:dyDescent="0.4">
      <c r="A91" s="1599"/>
      <c r="B91" s="90" t="s">
        <v>740</v>
      </c>
      <c r="C91" s="287" t="s">
        <v>201</v>
      </c>
      <c r="D91" s="91"/>
      <c r="E91" s="287">
        <v>88</v>
      </c>
      <c r="F91" s="89" t="s">
        <v>730</v>
      </c>
      <c r="G91" s="91">
        <v>20</v>
      </c>
      <c r="H91" s="91">
        <v>17.5</v>
      </c>
      <c r="I91" s="91"/>
      <c r="J91" s="169">
        <v>5.6</v>
      </c>
      <c r="K91" s="169"/>
      <c r="L91" s="169">
        <v>1.6</v>
      </c>
      <c r="M91" s="169">
        <v>6.4</v>
      </c>
      <c r="N91" s="91"/>
      <c r="O91" s="169">
        <v>0.8</v>
      </c>
      <c r="P91" s="276"/>
      <c r="Q91" s="276"/>
      <c r="R91" s="276"/>
      <c r="S91" s="610"/>
      <c r="T91" s="610"/>
    </row>
    <row r="92" spans="1:20" ht="16" thickBot="1" x14ac:dyDescent="0.4">
      <c r="A92" s="1599"/>
      <c r="B92" s="116" t="s">
        <v>207</v>
      </c>
      <c r="C92" s="287" t="s">
        <v>201</v>
      </c>
      <c r="D92" s="287">
        <v>120</v>
      </c>
      <c r="E92" s="287">
        <v>89</v>
      </c>
      <c r="F92" s="89" t="s">
        <v>751</v>
      </c>
      <c r="G92" s="89">
        <v>20</v>
      </c>
      <c r="H92" s="276"/>
      <c r="I92" s="272"/>
      <c r="J92" s="89">
        <v>29.1</v>
      </c>
      <c r="K92" s="89"/>
      <c r="L92" s="89">
        <v>7.7</v>
      </c>
      <c r="M92" s="89">
        <v>31.299999999999997</v>
      </c>
      <c r="N92" s="276"/>
      <c r="O92" s="89">
        <v>4.0999999999999996</v>
      </c>
      <c r="P92" s="117"/>
      <c r="Q92" s="89"/>
      <c r="R92" s="89"/>
      <c r="S92" s="610"/>
      <c r="T92" s="610"/>
    </row>
    <row r="93" spans="1:20" ht="16" thickBot="1" x14ac:dyDescent="0.4">
      <c r="A93" s="1599"/>
      <c r="B93" s="90" t="s">
        <v>741</v>
      </c>
      <c r="C93" s="287" t="s">
        <v>201</v>
      </c>
      <c r="D93" s="91"/>
      <c r="E93" s="287">
        <v>90</v>
      </c>
      <c r="F93" s="89" t="s">
        <v>730</v>
      </c>
      <c r="G93" s="91">
        <v>20</v>
      </c>
      <c r="H93" s="91">
        <v>18.2</v>
      </c>
      <c r="I93" s="169"/>
      <c r="J93" s="169">
        <v>5.8</v>
      </c>
      <c r="K93" s="169"/>
      <c r="L93" s="169">
        <v>1.5</v>
      </c>
      <c r="M93" s="169">
        <v>6.3</v>
      </c>
      <c r="N93" s="91"/>
      <c r="O93" s="169">
        <v>0.8</v>
      </c>
      <c r="P93" s="276"/>
      <c r="Q93" s="276"/>
      <c r="R93" s="276"/>
      <c r="S93" s="610"/>
      <c r="T93" s="610"/>
    </row>
    <row r="94" spans="1:20" ht="16" thickBot="1" x14ac:dyDescent="0.4">
      <c r="A94" s="1599"/>
      <c r="B94" s="116" t="s">
        <v>208</v>
      </c>
      <c r="C94" s="287" t="s">
        <v>201</v>
      </c>
      <c r="D94" s="287">
        <v>115</v>
      </c>
      <c r="E94" s="287">
        <v>91</v>
      </c>
      <c r="F94" s="89" t="s">
        <v>751</v>
      </c>
      <c r="G94" s="89">
        <v>20</v>
      </c>
      <c r="H94" s="276"/>
      <c r="I94" s="272"/>
      <c r="J94" s="89">
        <v>30.7</v>
      </c>
      <c r="K94" s="89"/>
      <c r="L94" s="89">
        <v>7.5</v>
      </c>
      <c r="M94" s="89">
        <v>30.8</v>
      </c>
      <c r="N94" s="276"/>
      <c r="O94" s="89">
        <v>4.0999999999999996</v>
      </c>
      <c r="P94" s="117"/>
      <c r="Q94" s="89"/>
      <c r="R94" s="89"/>
      <c r="S94" s="610"/>
      <c r="T94" s="610"/>
    </row>
    <row r="95" spans="1:20" ht="16" thickBot="1" x14ac:dyDescent="0.4">
      <c r="A95" s="1599"/>
      <c r="B95" s="90" t="s">
        <v>742</v>
      </c>
      <c r="C95" s="287" t="s">
        <v>201</v>
      </c>
      <c r="D95" s="91"/>
      <c r="E95" s="287">
        <v>92</v>
      </c>
      <c r="F95" s="89" t="s">
        <v>730</v>
      </c>
      <c r="G95" s="91">
        <v>20</v>
      </c>
      <c r="H95" s="91">
        <v>19.2</v>
      </c>
      <c r="I95" s="169"/>
      <c r="J95" s="169">
        <v>6.1</v>
      </c>
      <c r="K95" s="169"/>
      <c r="L95" s="169">
        <v>1.5</v>
      </c>
      <c r="M95" s="169">
        <v>6.2</v>
      </c>
      <c r="N95" s="91"/>
      <c r="O95" s="169">
        <v>0.8</v>
      </c>
      <c r="P95" s="276"/>
      <c r="Q95" s="276"/>
      <c r="R95" s="276"/>
      <c r="S95" s="610"/>
      <c r="T95" s="610"/>
    </row>
    <row r="96" spans="1:20" ht="16" thickBot="1" x14ac:dyDescent="0.4">
      <c r="A96" s="1599"/>
      <c r="B96" s="116" t="s">
        <v>28</v>
      </c>
      <c r="C96" s="287" t="s">
        <v>201</v>
      </c>
      <c r="D96" s="287">
        <v>110</v>
      </c>
      <c r="E96" s="287">
        <v>93</v>
      </c>
      <c r="F96" s="89" t="s">
        <v>751</v>
      </c>
      <c r="G96" s="89">
        <v>20</v>
      </c>
      <c r="H96" s="276"/>
      <c r="I96" s="272"/>
      <c r="J96" s="89">
        <v>32.799999999999997</v>
      </c>
      <c r="K96" s="89"/>
      <c r="L96" s="89">
        <v>7.3</v>
      </c>
      <c r="M96" s="89">
        <v>30</v>
      </c>
      <c r="N96" s="276"/>
      <c r="O96" s="89">
        <v>4.0999999999999996</v>
      </c>
      <c r="P96" s="117"/>
      <c r="Q96" s="89"/>
      <c r="R96" s="89"/>
      <c r="S96" s="610"/>
      <c r="T96" s="610"/>
    </row>
    <row r="97" spans="1:20" ht="16" thickBot="1" x14ac:dyDescent="0.4">
      <c r="A97" s="1599"/>
      <c r="B97" s="278" t="s">
        <v>743</v>
      </c>
      <c r="C97" s="287" t="s">
        <v>201</v>
      </c>
      <c r="D97" s="287"/>
      <c r="E97" s="287">
        <v>94</v>
      </c>
      <c r="F97" s="89" t="s">
        <v>730</v>
      </c>
      <c r="G97" s="287">
        <v>20</v>
      </c>
      <c r="H97" s="287">
        <v>20.5</v>
      </c>
      <c r="I97" s="169"/>
      <c r="J97" s="287">
        <v>6.5</v>
      </c>
      <c r="K97" s="287"/>
      <c r="L97" s="287">
        <v>1.5</v>
      </c>
      <c r="M97" s="287">
        <v>6</v>
      </c>
      <c r="N97" s="91"/>
      <c r="O97" s="287">
        <v>0.8</v>
      </c>
      <c r="P97" s="276"/>
      <c r="Q97" s="276"/>
      <c r="R97" s="276"/>
      <c r="S97" s="610"/>
      <c r="T97" s="610"/>
    </row>
    <row r="98" spans="1:20" ht="16" thickBot="1" x14ac:dyDescent="0.4">
      <c r="A98" s="1599"/>
      <c r="B98" s="278" t="s">
        <v>734</v>
      </c>
      <c r="C98" s="287" t="s">
        <v>201</v>
      </c>
      <c r="D98" s="287"/>
      <c r="E98" s="287">
        <v>95</v>
      </c>
      <c r="F98" s="89" t="s">
        <v>730</v>
      </c>
      <c r="G98" s="287">
        <v>89</v>
      </c>
      <c r="H98" s="287">
        <v>17.5</v>
      </c>
      <c r="I98" s="287"/>
      <c r="J98" s="287">
        <v>31.5</v>
      </c>
      <c r="K98" s="287"/>
      <c r="L98" s="287">
        <v>7.6</v>
      </c>
      <c r="M98" s="287">
        <v>27.9</v>
      </c>
      <c r="N98" s="287"/>
      <c r="O98" s="287">
        <v>4</v>
      </c>
      <c r="P98" s="276"/>
      <c r="Q98" s="276"/>
      <c r="R98" s="276"/>
      <c r="S98" s="610"/>
      <c r="T98" s="610"/>
    </row>
    <row r="99" spans="1:20" ht="16" thickBot="1" x14ac:dyDescent="0.4">
      <c r="A99" s="1600"/>
      <c r="B99" s="278" t="s">
        <v>735</v>
      </c>
      <c r="C99" s="287" t="s">
        <v>201</v>
      </c>
      <c r="D99" s="287"/>
      <c r="E99" s="287">
        <v>96</v>
      </c>
      <c r="F99" s="89" t="s">
        <v>730</v>
      </c>
      <c r="G99" s="287">
        <v>86</v>
      </c>
      <c r="H99" s="287">
        <v>12.5</v>
      </c>
      <c r="I99" s="287"/>
      <c r="J99" s="287">
        <v>17.2</v>
      </c>
      <c r="K99" s="287"/>
      <c r="L99" s="287">
        <v>5.5</v>
      </c>
      <c r="M99" s="287">
        <v>24.9</v>
      </c>
      <c r="N99" s="287"/>
      <c r="O99" s="287">
        <v>3.5</v>
      </c>
      <c r="P99" s="276"/>
      <c r="Q99" s="276"/>
      <c r="R99" s="276"/>
      <c r="S99" s="610"/>
      <c r="T99" s="610"/>
    </row>
    <row r="100" spans="1:20" ht="16" thickBot="1" x14ac:dyDescent="0.4">
      <c r="A100" s="1598" t="s">
        <v>109</v>
      </c>
      <c r="B100" s="273" t="s">
        <v>186</v>
      </c>
      <c r="C100" s="287"/>
      <c r="D100" s="287">
        <v>45</v>
      </c>
      <c r="E100" s="287">
        <v>97</v>
      </c>
      <c r="F100" s="89" t="s">
        <v>730</v>
      </c>
      <c r="G100" s="89">
        <v>86</v>
      </c>
      <c r="H100" s="89"/>
      <c r="I100" s="272"/>
      <c r="J100" s="487">
        <v>22</v>
      </c>
      <c r="K100" s="487"/>
      <c r="L100" s="118">
        <v>6.5</v>
      </c>
      <c r="M100" s="118">
        <v>5</v>
      </c>
      <c r="N100" s="276"/>
      <c r="O100" s="118">
        <v>1.7000000000000002</v>
      </c>
      <c r="P100" s="117"/>
      <c r="Q100" s="276"/>
      <c r="R100" s="276"/>
      <c r="S100" s="610"/>
      <c r="T100" s="610"/>
    </row>
    <row r="101" spans="1:20" ht="16" thickBot="1" x14ac:dyDescent="0.4">
      <c r="A101" s="1599"/>
      <c r="B101" s="273" t="s">
        <v>163</v>
      </c>
      <c r="C101" s="287"/>
      <c r="D101" s="287">
        <v>25</v>
      </c>
      <c r="E101" s="287">
        <v>98</v>
      </c>
      <c r="F101" s="89" t="s">
        <v>730</v>
      </c>
      <c r="G101" s="89">
        <v>86</v>
      </c>
      <c r="H101" s="89"/>
      <c r="I101" s="272"/>
      <c r="J101" s="487">
        <v>26.299999999999997</v>
      </c>
      <c r="K101" s="487"/>
      <c r="L101" s="487">
        <v>8.9</v>
      </c>
      <c r="M101" s="487">
        <v>5</v>
      </c>
      <c r="N101" s="276"/>
      <c r="O101" s="487">
        <v>3</v>
      </c>
      <c r="P101" s="276"/>
      <c r="Q101" s="276"/>
      <c r="R101" s="276"/>
      <c r="S101" s="610"/>
      <c r="T101" s="610"/>
    </row>
    <row r="102" spans="1:20" ht="16" thickBot="1" x14ac:dyDescent="0.4">
      <c r="A102" s="1599"/>
      <c r="B102" s="273" t="s">
        <v>164</v>
      </c>
      <c r="C102" s="287"/>
      <c r="D102" s="287">
        <v>80</v>
      </c>
      <c r="E102" s="287">
        <v>99</v>
      </c>
      <c r="F102" s="89" t="s">
        <v>730</v>
      </c>
      <c r="G102" s="89">
        <v>86</v>
      </c>
      <c r="H102" s="89"/>
      <c r="I102" s="272"/>
      <c r="J102" s="487">
        <v>20.7</v>
      </c>
      <c r="K102" s="487"/>
      <c r="L102" s="487">
        <v>7.5</v>
      </c>
      <c r="M102" s="487">
        <v>4.8</v>
      </c>
      <c r="N102" s="276"/>
      <c r="O102" s="487">
        <v>2.6</v>
      </c>
      <c r="P102" s="276"/>
      <c r="Q102" s="276"/>
      <c r="R102" s="276"/>
      <c r="S102" s="610"/>
      <c r="T102" s="610"/>
    </row>
    <row r="103" spans="1:20" ht="16" thickBot="1" x14ac:dyDescent="0.4">
      <c r="A103" s="1599"/>
      <c r="B103" s="116" t="s">
        <v>171</v>
      </c>
      <c r="C103" s="287" t="s">
        <v>201</v>
      </c>
      <c r="D103" s="287">
        <v>150</v>
      </c>
      <c r="E103" s="287">
        <v>100</v>
      </c>
      <c r="F103" s="89" t="s">
        <v>730</v>
      </c>
      <c r="G103" s="89">
        <v>40</v>
      </c>
      <c r="H103" s="89"/>
      <c r="I103" s="272"/>
      <c r="J103" s="89">
        <v>4</v>
      </c>
      <c r="K103" s="89"/>
      <c r="L103" s="487">
        <v>3</v>
      </c>
      <c r="M103" s="487">
        <v>8.8000000000000007</v>
      </c>
      <c r="N103" s="276"/>
      <c r="O103" s="487">
        <v>4.5</v>
      </c>
      <c r="P103" s="276"/>
      <c r="Q103" s="276"/>
      <c r="R103" s="276"/>
      <c r="S103" s="610"/>
      <c r="T103" s="610"/>
    </row>
    <row r="104" spans="1:20" ht="16" thickBot="1" x14ac:dyDescent="0.4">
      <c r="A104" s="1599"/>
      <c r="B104" s="116" t="s">
        <v>173</v>
      </c>
      <c r="C104" s="287"/>
      <c r="D104" s="287">
        <v>600</v>
      </c>
      <c r="E104" s="287">
        <v>101</v>
      </c>
      <c r="F104" s="89" t="s">
        <v>730</v>
      </c>
      <c r="G104" s="89">
        <v>21</v>
      </c>
      <c r="H104" s="89"/>
      <c r="I104" s="272"/>
      <c r="J104" s="89">
        <v>3</v>
      </c>
      <c r="K104" s="89"/>
      <c r="L104" s="487">
        <v>1.5</v>
      </c>
      <c r="M104" s="487">
        <v>6.3</v>
      </c>
      <c r="N104" s="276"/>
      <c r="O104" s="487">
        <v>0.2</v>
      </c>
      <c r="P104" s="276"/>
      <c r="Q104" s="276"/>
      <c r="R104" s="276"/>
      <c r="S104" s="610"/>
      <c r="T104" s="610"/>
    </row>
    <row r="105" spans="1:20" ht="16" thickBot="1" x14ac:dyDescent="0.4">
      <c r="A105" s="1599"/>
      <c r="B105" s="116" t="s">
        <v>174</v>
      </c>
      <c r="C105" s="287"/>
      <c r="D105" s="287">
        <v>60</v>
      </c>
      <c r="E105" s="287">
        <v>102</v>
      </c>
      <c r="F105" s="89" t="s">
        <v>730</v>
      </c>
      <c r="G105" s="89">
        <v>86</v>
      </c>
      <c r="H105" s="89"/>
      <c r="I105" s="272"/>
      <c r="J105" s="89">
        <v>10</v>
      </c>
      <c r="K105" s="89"/>
      <c r="L105" s="487">
        <v>6.4</v>
      </c>
      <c r="M105" s="487">
        <v>17.100000000000001</v>
      </c>
      <c r="N105" s="276"/>
      <c r="O105" s="487">
        <v>4.0999999999999996</v>
      </c>
      <c r="P105" s="276"/>
      <c r="Q105" s="276"/>
      <c r="R105" s="276"/>
      <c r="S105" s="610"/>
      <c r="T105" s="610"/>
    </row>
    <row r="106" spans="1:20" ht="16" thickBot="1" x14ac:dyDescent="0.4">
      <c r="A106" s="1599"/>
      <c r="B106" s="116" t="s">
        <v>215</v>
      </c>
      <c r="C106" s="287"/>
      <c r="D106" s="287">
        <v>25</v>
      </c>
      <c r="E106" s="287">
        <v>103</v>
      </c>
      <c r="F106" s="89" t="s">
        <v>730</v>
      </c>
      <c r="G106" s="89">
        <v>86</v>
      </c>
      <c r="H106" s="89"/>
      <c r="I106" s="272"/>
      <c r="J106" s="89">
        <v>23.3</v>
      </c>
      <c r="K106" s="89"/>
      <c r="L106" s="89">
        <v>6.5</v>
      </c>
      <c r="M106" s="89">
        <v>5</v>
      </c>
      <c r="N106" s="276"/>
      <c r="O106" s="89">
        <v>3</v>
      </c>
      <c r="P106" s="276"/>
      <c r="Q106" s="276"/>
      <c r="R106" s="276"/>
      <c r="S106" s="610"/>
      <c r="T106" s="610"/>
    </row>
    <row r="107" spans="1:20" ht="16" thickBot="1" x14ac:dyDescent="0.4">
      <c r="A107" s="1599"/>
      <c r="B107" s="116" t="s">
        <v>217</v>
      </c>
      <c r="C107" s="287"/>
      <c r="D107" s="287">
        <v>5</v>
      </c>
      <c r="E107" s="287">
        <v>104</v>
      </c>
      <c r="F107" s="89" t="s">
        <v>730</v>
      </c>
      <c r="G107" s="88">
        <v>91</v>
      </c>
      <c r="H107" s="88"/>
      <c r="I107" s="272"/>
      <c r="J107" s="88">
        <v>28</v>
      </c>
      <c r="K107" s="88"/>
      <c r="L107" s="88">
        <v>15</v>
      </c>
      <c r="M107" s="88">
        <v>18</v>
      </c>
      <c r="N107" s="276"/>
      <c r="O107" s="88">
        <v>4.5</v>
      </c>
      <c r="P107" s="276"/>
      <c r="Q107" s="276"/>
      <c r="R107" s="276"/>
      <c r="S107" s="610"/>
      <c r="T107" s="610"/>
    </row>
    <row r="108" spans="1:20" ht="16" thickBot="1" x14ac:dyDescent="0.4">
      <c r="A108" s="1599"/>
      <c r="B108" s="116" t="s">
        <v>218</v>
      </c>
      <c r="C108" s="287"/>
      <c r="D108" s="287">
        <v>5</v>
      </c>
      <c r="E108" s="287">
        <v>105</v>
      </c>
      <c r="F108" s="89" t="s">
        <v>730</v>
      </c>
      <c r="G108" s="88">
        <v>91</v>
      </c>
      <c r="H108" s="88"/>
      <c r="I108" s="272"/>
      <c r="J108" s="88">
        <v>28</v>
      </c>
      <c r="K108" s="88"/>
      <c r="L108" s="88">
        <v>15</v>
      </c>
      <c r="M108" s="88">
        <v>18</v>
      </c>
      <c r="N108" s="276"/>
      <c r="O108" s="88">
        <v>4.5</v>
      </c>
      <c r="P108" s="276"/>
      <c r="Q108" s="276"/>
      <c r="R108" s="276"/>
      <c r="S108" s="610"/>
      <c r="T108" s="610"/>
    </row>
    <row r="109" spans="1:20" ht="16" thickBot="1" x14ac:dyDescent="0.4">
      <c r="A109" s="1599"/>
      <c r="B109" s="116" t="s">
        <v>213</v>
      </c>
      <c r="C109" s="287"/>
      <c r="D109" s="287">
        <v>0</v>
      </c>
      <c r="E109" s="287">
        <v>106</v>
      </c>
      <c r="F109" s="89" t="s">
        <v>751</v>
      </c>
      <c r="G109" s="88">
        <v>20</v>
      </c>
      <c r="H109" s="88"/>
      <c r="I109" s="272"/>
      <c r="J109" s="88">
        <v>0</v>
      </c>
      <c r="K109" s="88"/>
      <c r="L109" s="88">
        <v>0</v>
      </c>
      <c r="M109" s="88">
        <v>0</v>
      </c>
      <c r="N109" s="276"/>
      <c r="O109" s="88">
        <v>0</v>
      </c>
      <c r="P109" s="276"/>
      <c r="Q109" s="276"/>
      <c r="R109" s="276"/>
      <c r="S109" s="610"/>
      <c r="T109" s="610"/>
    </row>
    <row r="110" spans="1:20" ht="16" thickBot="1" x14ac:dyDescent="0.4">
      <c r="A110" s="1599"/>
      <c r="B110" s="116" t="s">
        <v>214</v>
      </c>
      <c r="C110" s="287"/>
      <c r="D110" s="287">
        <v>0</v>
      </c>
      <c r="E110" s="287">
        <v>107</v>
      </c>
      <c r="F110" s="89" t="s">
        <v>751</v>
      </c>
      <c r="G110" s="88">
        <v>20</v>
      </c>
      <c r="H110" s="88"/>
      <c r="I110" s="272"/>
      <c r="J110" s="88">
        <v>0</v>
      </c>
      <c r="K110" s="88"/>
      <c r="L110" s="88">
        <v>0</v>
      </c>
      <c r="M110" s="88">
        <v>0</v>
      </c>
      <c r="N110" s="276"/>
      <c r="O110" s="88">
        <v>0</v>
      </c>
      <c r="P110" s="276"/>
      <c r="Q110" s="276"/>
      <c r="R110" s="276"/>
      <c r="S110" s="610"/>
      <c r="T110" s="610"/>
    </row>
    <row r="111" spans="1:20" ht="16" thickBot="1" x14ac:dyDescent="0.4">
      <c r="A111" s="1599"/>
      <c r="B111" s="116" t="s">
        <v>209</v>
      </c>
      <c r="C111" s="287"/>
      <c r="D111" s="287">
        <v>150</v>
      </c>
      <c r="E111" s="287">
        <v>108</v>
      </c>
      <c r="F111" s="89" t="s">
        <v>730</v>
      </c>
      <c r="G111" s="88">
        <v>16</v>
      </c>
      <c r="H111" s="88"/>
      <c r="I111" s="272"/>
      <c r="J111" s="88">
        <v>4.5999999999999996</v>
      </c>
      <c r="K111" s="88"/>
      <c r="L111" s="88">
        <v>1.4</v>
      </c>
      <c r="M111" s="88">
        <v>5</v>
      </c>
      <c r="N111" s="276"/>
      <c r="O111" s="88">
        <v>0.5</v>
      </c>
      <c r="P111" s="276"/>
      <c r="Q111" s="276"/>
      <c r="R111" s="276"/>
      <c r="S111" s="610"/>
      <c r="T111" s="610"/>
    </row>
    <row r="112" spans="1:20" ht="16" thickBot="1" x14ac:dyDescent="0.4">
      <c r="A112" s="1600"/>
      <c r="B112" s="116" t="s">
        <v>210</v>
      </c>
      <c r="C112" s="287"/>
      <c r="D112" s="287">
        <v>150</v>
      </c>
      <c r="E112" s="287">
        <v>109</v>
      </c>
      <c r="F112" s="89" t="s">
        <v>730</v>
      </c>
      <c r="G112" s="88">
        <v>16</v>
      </c>
      <c r="H112" s="88"/>
      <c r="I112" s="272"/>
      <c r="J112" s="88">
        <v>4.5999999999999996</v>
      </c>
      <c r="K112" s="88"/>
      <c r="L112" s="88">
        <v>1.4</v>
      </c>
      <c r="M112" s="88">
        <v>5</v>
      </c>
      <c r="N112" s="276"/>
      <c r="O112" s="88">
        <v>0.5</v>
      </c>
      <c r="P112" s="276"/>
      <c r="Q112" s="276"/>
      <c r="R112" s="276"/>
      <c r="S112" s="610"/>
      <c r="T112" s="610"/>
    </row>
    <row r="113" spans="1:20" ht="16" thickBot="1" x14ac:dyDescent="0.4">
      <c r="A113" s="290"/>
      <c r="B113" s="116"/>
      <c r="C113" s="287"/>
      <c r="D113" s="287"/>
      <c r="E113" s="287">
        <v>110</v>
      </c>
      <c r="F113" s="89"/>
      <c r="G113" s="614"/>
      <c r="H113" s="614"/>
      <c r="I113" s="615"/>
      <c r="J113" s="614"/>
      <c r="K113" s="614"/>
      <c r="L113" s="614"/>
      <c r="M113" s="614"/>
      <c r="N113" s="502"/>
      <c r="O113" s="614"/>
      <c r="P113" s="502"/>
      <c r="Q113" s="502"/>
      <c r="R113" s="502"/>
      <c r="S113" s="610"/>
      <c r="T113" s="610"/>
    </row>
    <row r="114" spans="1:20" ht="47" thickBot="1" x14ac:dyDescent="0.4">
      <c r="A114" s="618"/>
      <c r="B114" s="177" t="s">
        <v>316</v>
      </c>
      <c r="C114" s="499"/>
      <c r="D114" s="495"/>
      <c r="E114" s="495">
        <v>111</v>
      </c>
      <c r="F114" s="292"/>
      <c r="G114" s="496" t="s">
        <v>240</v>
      </c>
      <c r="H114" s="496" t="s">
        <v>239</v>
      </c>
      <c r="I114" s="512" t="s">
        <v>32</v>
      </c>
      <c r="J114" s="512" t="s">
        <v>13</v>
      </c>
      <c r="K114" s="512" t="s">
        <v>668</v>
      </c>
      <c r="L114" s="512" t="s">
        <v>867</v>
      </c>
      <c r="M114" s="512" t="s">
        <v>868</v>
      </c>
      <c r="N114" s="512" t="s">
        <v>16</v>
      </c>
      <c r="O114" s="512" t="s">
        <v>611</v>
      </c>
      <c r="P114" s="512" t="s">
        <v>18</v>
      </c>
      <c r="Q114" s="512" t="s">
        <v>19</v>
      </c>
      <c r="R114" s="512" t="s">
        <v>20</v>
      </c>
      <c r="S114" s="612"/>
      <c r="T114" s="612" t="s">
        <v>895</v>
      </c>
    </row>
    <row r="115" spans="1:20" ht="16.149999999999999" customHeight="1" thickBot="1" x14ac:dyDescent="0.4">
      <c r="A115" s="618"/>
      <c r="B115" s="609"/>
      <c r="C115" s="495"/>
      <c r="D115" s="495"/>
      <c r="E115" s="495">
        <v>112</v>
      </c>
      <c r="F115" s="292"/>
      <c r="G115" s="506" t="s">
        <v>877</v>
      </c>
      <c r="H115" s="506" t="s">
        <v>877</v>
      </c>
      <c r="I115" s="1583" t="s">
        <v>618</v>
      </c>
      <c r="J115" s="1584"/>
      <c r="K115" s="1584"/>
      <c r="L115" s="1584"/>
      <c r="M115" s="1584"/>
      <c r="N115" s="1584"/>
      <c r="O115" s="1584"/>
      <c r="P115" s="1584"/>
      <c r="Q115" s="1584"/>
      <c r="R115" s="1585"/>
      <c r="S115" s="613"/>
      <c r="T115" s="616" t="s">
        <v>678</v>
      </c>
    </row>
    <row r="116" spans="1:20" ht="16" thickBot="1" x14ac:dyDescent="0.4">
      <c r="A116" s="618"/>
      <c r="B116" s="277" t="s">
        <v>669</v>
      </c>
      <c r="C116" s="288"/>
      <c r="D116" s="288"/>
      <c r="E116" s="287">
        <v>113</v>
      </c>
      <c r="F116" s="89"/>
      <c r="G116" s="287"/>
      <c r="H116" s="287"/>
      <c r="I116" s="287">
        <v>0</v>
      </c>
      <c r="J116" s="287">
        <v>0</v>
      </c>
      <c r="K116" s="287">
        <v>0</v>
      </c>
      <c r="L116" s="287">
        <v>0</v>
      </c>
      <c r="M116" s="287">
        <v>0</v>
      </c>
      <c r="N116" s="509">
        <v>0</v>
      </c>
      <c r="O116" s="509">
        <v>0</v>
      </c>
      <c r="P116" s="513">
        <v>0</v>
      </c>
      <c r="Q116" s="513">
        <v>0</v>
      </c>
      <c r="R116" s="513">
        <v>0</v>
      </c>
      <c r="S116" s="513"/>
      <c r="T116" s="508"/>
    </row>
    <row r="117" spans="1:20" ht="16" thickBot="1" x14ac:dyDescent="0.4">
      <c r="A117" s="618"/>
      <c r="B117" s="90" t="s">
        <v>339</v>
      </c>
      <c r="C117" s="91" t="s">
        <v>386</v>
      </c>
      <c r="D117" s="91"/>
      <c r="E117" s="287">
        <v>114</v>
      </c>
      <c r="F117" s="89" t="s">
        <v>730</v>
      </c>
      <c r="G117" s="578">
        <v>65</v>
      </c>
      <c r="H117" s="578">
        <v>15</v>
      </c>
      <c r="I117" s="617"/>
      <c r="J117" s="578">
        <v>15.600000000000001</v>
      </c>
      <c r="K117" s="578"/>
      <c r="L117" s="578">
        <v>2</v>
      </c>
      <c r="M117" s="578">
        <v>3.9000000000000004</v>
      </c>
      <c r="N117" s="617"/>
      <c r="O117" s="578">
        <v>0.8</v>
      </c>
      <c r="P117" s="529"/>
      <c r="Q117" s="529"/>
      <c r="R117" s="529"/>
      <c r="S117" s="578" t="s">
        <v>386</v>
      </c>
      <c r="T117" s="91" t="s">
        <v>396</v>
      </c>
    </row>
    <row r="118" spans="1:20" ht="16" thickBot="1" x14ac:dyDescent="0.4">
      <c r="A118" s="618"/>
      <c r="B118" s="90" t="s">
        <v>340</v>
      </c>
      <c r="C118" s="91" t="s">
        <v>386</v>
      </c>
      <c r="D118" s="91"/>
      <c r="E118" s="287">
        <v>115</v>
      </c>
      <c r="F118" s="89" t="s">
        <v>730</v>
      </c>
      <c r="G118" s="91">
        <v>22</v>
      </c>
      <c r="H118" s="91">
        <v>8</v>
      </c>
      <c r="I118" s="91"/>
      <c r="J118" s="91">
        <v>2.9</v>
      </c>
      <c r="K118" s="91"/>
      <c r="L118" s="91">
        <v>0.89999999999999991</v>
      </c>
      <c r="M118" s="91">
        <v>1.7999999999999998</v>
      </c>
      <c r="N118" s="91"/>
      <c r="O118" s="91">
        <v>0.70000000000000007</v>
      </c>
      <c r="P118" s="276"/>
      <c r="Q118" s="276"/>
      <c r="R118" s="276"/>
      <c r="S118" s="91" t="s">
        <v>386</v>
      </c>
      <c r="T118" s="91" t="s">
        <v>396</v>
      </c>
    </row>
    <row r="119" spans="1:20" ht="16" thickBot="1" x14ac:dyDescent="0.4">
      <c r="A119" s="618"/>
      <c r="B119" s="90" t="s">
        <v>341</v>
      </c>
      <c r="C119" s="91" t="s">
        <v>386</v>
      </c>
      <c r="D119" s="91"/>
      <c r="E119" s="287">
        <v>116</v>
      </c>
      <c r="F119" s="89" t="s">
        <v>730</v>
      </c>
      <c r="G119" s="91">
        <v>10</v>
      </c>
      <c r="H119" s="91">
        <v>53</v>
      </c>
      <c r="I119" s="91"/>
      <c r="J119" s="91">
        <v>8.4</v>
      </c>
      <c r="K119" s="91"/>
      <c r="L119" s="91">
        <v>2.6</v>
      </c>
      <c r="M119" s="91">
        <v>1.7999999999999998</v>
      </c>
      <c r="N119" s="91"/>
      <c r="O119" s="91">
        <v>0.3</v>
      </c>
      <c r="P119" s="276"/>
      <c r="Q119" s="276"/>
      <c r="R119" s="276"/>
      <c r="S119" s="91" t="s">
        <v>386</v>
      </c>
      <c r="T119" s="91" t="s">
        <v>396</v>
      </c>
    </row>
    <row r="120" spans="1:20" ht="16" thickBot="1" x14ac:dyDescent="0.4">
      <c r="A120" s="618"/>
      <c r="B120" s="90" t="s">
        <v>342</v>
      </c>
      <c r="C120" s="91" t="s">
        <v>386</v>
      </c>
      <c r="D120" s="91"/>
      <c r="E120" s="287">
        <v>117</v>
      </c>
      <c r="F120" s="89" t="s">
        <v>730</v>
      </c>
      <c r="G120" s="91">
        <v>25</v>
      </c>
      <c r="H120" s="91">
        <v>25</v>
      </c>
      <c r="I120" s="91"/>
      <c r="J120" s="91">
        <v>10</v>
      </c>
      <c r="K120" s="91"/>
      <c r="L120" s="91">
        <v>3.4000000000000004</v>
      </c>
      <c r="M120" s="91">
        <v>0.3</v>
      </c>
      <c r="N120" s="91"/>
      <c r="O120" s="91">
        <v>0.8</v>
      </c>
      <c r="P120" s="276"/>
      <c r="Q120" s="276"/>
      <c r="R120" s="276"/>
      <c r="S120" s="91" t="s">
        <v>386</v>
      </c>
      <c r="T120" s="91" t="s">
        <v>396</v>
      </c>
    </row>
    <row r="121" spans="1:20" ht="16" thickBot="1" x14ac:dyDescent="0.4">
      <c r="A121" s="618"/>
      <c r="B121" s="90" t="s">
        <v>343</v>
      </c>
      <c r="C121" s="91" t="s">
        <v>386</v>
      </c>
      <c r="D121" s="91"/>
      <c r="E121" s="287">
        <v>118</v>
      </c>
      <c r="F121" s="89" t="s">
        <v>730</v>
      </c>
      <c r="G121" s="91">
        <v>91</v>
      </c>
      <c r="H121" s="91">
        <v>63</v>
      </c>
      <c r="I121" s="91"/>
      <c r="J121" s="91">
        <v>91.7</v>
      </c>
      <c r="K121" s="91"/>
      <c r="L121" s="91">
        <v>68.8</v>
      </c>
      <c r="M121" s="91">
        <v>9.8000000000000007</v>
      </c>
      <c r="N121" s="91"/>
      <c r="O121" s="91">
        <v>4.4000000000000004</v>
      </c>
      <c r="P121" s="276"/>
      <c r="Q121" s="276"/>
      <c r="R121" s="276"/>
      <c r="S121" s="91" t="s">
        <v>386</v>
      </c>
      <c r="T121" s="91" t="s">
        <v>396</v>
      </c>
    </row>
    <row r="122" spans="1:20" ht="31.5" thickBot="1" x14ac:dyDescent="0.4">
      <c r="A122" s="618"/>
      <c r="B122" s="92" t="s">
        <v>344</v>
      </c>
      <c r="C122" s="91" t="s">
        <v>386</v>
      </c>
      <c r="D122" s="91"/>
      <c r="E122" s="287">
        <v>119</v>
      </c>
      <c r="F122" s="89" t="s">
        <v>730</v>
      </c>
      <c r="G122" s="91">
        <v>60</v>
      </c>
      <c r="H122" s="91">
        <v>36</v>
      </c>
      <c r="I122" s="91"/>
      <c r="J122" s="91">
        <v>34.6</v>
      </c>
      <c r="K122" s="91"/>
      <c r="L122" s="91">
        <v>6.8999999999999995</v>
      </c>
      <c r="M122" s="91">
        <v>5.8</v>
      </c>
      <c r="N122" s="91"/>
      <c r="O122" s="91">
        <v>2.4</v>
      </c>
      <c r="P122" s="276"/>
      <c r="Q122" s="276"/>
      <c r="R122" s="276"/>
      <c r="S122" s="91" t="s">
        <v>386</v>
      </c>
      <c r="T122" s="91" t="s">
        <v>396</v>
      </c>
    </row>
    <row r="123" spans="1:20" ht="31.5" thickBot="1" x14ac:dyDescent="0.4">
      <c r="A123" s="618"/>
      <c r="B123" s="92" t="s">
        <v>345</v>
      </c>
      <c r="C123" s="91" t="s">
        <v>386</v>
      </c>
      <c r="D123" s="91"/>
      <c r="E123" s="287">
        <v>120</v>
      </c>
      <c r="F123" s="89" t="s">
        <v>730</v>
      </c>
      <c r="G123" s="91">
        <v>92</v>
      </c>
      <c r="H123" s="91">
        <v>38</v>
      </c>
      <c r="I123" s="91"/>
      <c r="J123" s="91">
        <v>56.2</v>
      </c>
      <c r="K123" s="91"/>
      <c r="L123" s="91">
        <v>19</v>
      </c>
      <c r="M123" s="91">
        <v>14.8</v>
      </c>
      <c r="N123" s="91"/>
      <c r="O123" s="91">
        <v>5.5</v>
      </c>
      <c r="P123" s="276"/>
      <c r="Q123" s="276"/>
      <c r="R123" s="276"/>
      <c r="S123" s="91" t="s">
        <v>386</v>
      </c>
      <c r="T123" s="91" t="s">
        <v>396</v>
      </c>
    </row>
    <row r="124" spans="1:20" ht="16" thickBot="1" x14ac:dyDescent="0.4">
      <c r="A124" s="618"/>
      <c r="B124" s="90" t="s">
        <v>346</v>
      </c>
      <c r="C124" s="91" t="s">
        <v>386</v>
      </c>
      <c r="D124" s="91"/>
      <c r="E124" s="287">
        <v>121</v>
      </c>
      <c r="F124" s="89" t="s">
        <v>730</v>
      </c>
      <c r="G124" s="91">
        <v>90</v>
      </c>
      <c r="H124" s="91">
        <v>7</v>
      </c>
      <c r="I124" s="91"/>
      <c r="J124" s="91">
        <v>10.1</v>
      </c>
      <c r="K124" s="91"/>
      <c r="L124" s="91">
        <v>3.5</v>
      </c>
      <c r="M124" s="91">
        <v>10.9</v>
      </c>
      <c r="N124" s="91"/>
      <c r="O124" s="91">
        <v>1.7999999999999998</v>
      </c>
      <c r="P124" s="276"/>
      <c r="Q124" s="276"/>
      <c r="R124" s="276"/>
      <c r="S124" s="91" t="s">
        <v>386</v>
      </c>
      <c r="T124" s="91" t="s">
        <v>396</v>
      </c>
    </row>
    <row r="125" spans="1:20" ht="16" thickBot="1" x14ac:dyDescent="0.4">
      <c r="A125" s="618"/>
      <c r="B125" s="90" t="s">
        <v>347</v>
      </c>
      <c r="C125" s="91" t="s">
        <v>386</v>
      </c>
      <c r="D125" s="91"/>
      <c r="E125" s="287">
        <v>122</v>
      </c>
      <c r="F125" s="89" t="s">
        <v>730</v>
      </c>
      <c r="G125" s="91">
        <v>90</v>
      </c>
      <c r="H125" s="91">
        <v>84</v>
      </c>
      <c r="I125" s="91"/>
      <c r="J125" s="91">
        <v>121</v>
      </c>
      <c r="K125" s="91"/>
      <c r="L125" s="91">
        <v>10.4</v>
      </c>
      <c r="M125" s="91">
        <v>8.1000000000000014</v>
      </c>
      <c r="N125" s="91"/>
      <c r="O125" s="91">
        <v>0.70000000000000007</v>
      </c>
      <c r="P125" s="276"/>
      <c r="Q125" s="276"/>
      <c r="R125" s="276"/>
      <c r="S125" s="91" t="s">
        <v>386</v>
      </c>
      <c r="T125" s="91" t="s">
        <v>396</v>
      </c>
    </row>
    <row r="126" spans="1:20" ht="16" thickBot="1" x14ac:dyDescent="0.4">
      <c r="A126" s="618"/>
      <c r="B126" s="90" t="s">
        <v>348</v>
      </c>
      <c r="C126" s="91" t="s">
        <v>386</v>
      </c>
      <c r="D126" s="91"/>
      <c r="E126" s="287">
        <v>123</v>
      </c>
      <c r="F126" s="89" t="s">
        <v>730</v>
      </c>
      <c r="G126" s="91">
        <v>18</v>
      </c>
      <c r="H126" s="91">
        <v>5</v>
      </c>
      <c r="I126" s="91"/>
      <c r="J126" s="91">
        <v>1.4000000000000001</v>
      </c>
      <c r="K126" s="91"/>
      <c r="L126" s="91">
        <v>1.2</v>
      </c>
      <c r="M126" s="91">
        <v>4.8</v>
      </c>
      <c r="N126" s="91"/>
      <c r="O126" s="91">
        <v>0.2</v>
      </c>
      <c r="P126" s="276"/>
      <c r="Q126" s="276"/>
      <c r="R126" s="276"/>
      <c r="S126" s="91" t="s">
        <v>386</v>
      </c>
      <c r="T126" s="91" t="s">
        <v>396</v>
      </c>
    </row>
    <row r="127" spans="1:20" ht="16" thickBot="1" x14ac:dyDescent="0.4">
      <c r="A127" s="618"/>
      <c r="B127" s="90" t="s">
        <v>349</v>
      </c>
      <c r="C127" s="91" t="s">
        <v>386</v>
      </c>
      <c r="D127" s="91"/>
      <c r="E127" s="287">
        <v>124</v>
      </c>
      <c r="F127" s="89" t="s">
        <v>730</v>
      </c>
      <c r="G127" s="91">
        <v>6</v>
      </c>
      <c r="H127" s="91">
        <v>33</v>
      </c>
      <c r="I127" s="91"/>
      <c r="J127" s="91">
        <v>2.9</v>
      </c>
      <c r="K127" s="91"/>
      <c r="L127" s="91">
        <v>0.8</v>
      </c>
      <c r="M127" s="91">
        <v>3.5999999999999996</v>
      </c>
      <c r="N127" s="91"/>
      <c r="O127" s="91">
        <v>0</v>
      </c>
      <c r="P127" s="276"/>
      <c r="Q127" s="276"/>
      <c r="R127" s="276"/>
      <c r="S127" s="91" t="s">
        <v>386</v>
      </c>
      <c r="T127" s="91" t="s">
        <v>396</v>
      </c>
    </row>
    <row r="128" spans="1:20" ht="16" thickBot="1" x14ac:dyDescent="0.4">
      <c r="A128" s="618"/>
      <c r="B128" s="90" t="s">
        <v>350</v>
      </c>
      <c r="C128" s="91" t="s">
        <v>386</v>
      </c>
      <c r="D128" s="91"/>
      <c r="E128" s="287">
        <v>125</v>
      </c>
      <c r="F128" s="89" t="s">
        <v>730</v>
      </c>
      <c r="G128" s="91">
        <v>89</v>
      </c>
      <c r="H128" s="91">
        <v>38</v>
      </c>
      <c r="I128" s="91"/>
      <c r="J128" s="91">
        <v>53.5</v>
      </c>
      <c r="K128" s="91"/>
      <c r="L128" s="91">
        <v>19.600000000000001</v>
      </c>
      <c r="M128" s="91">
        <v>12.9</v>
      </c>
      <c r="N128" s="91"/>
      <c r="O128" s="91">
        <v>8.5</v>
      </c>
      <c r="P128" s="276"/>
      <c r="Q128" s="276"/>
      <c r="R128" s="276"/>
      <c r="S128" s="91" t="s">
        <v>386</v>
      </c>
      <c r="T128" s="91" t="s">
        <v>396</v>
      </c>
    </row>
    <row r="129" spans="1:20" ht="16" thickBot="1" x14ac:dyDescent="0.4">
      <c r="A129" s="618"/>
      <c r="B129" s="90" t="s">
        <v>351</v>
      </c>
      <c r="C129" s="91" t="s">
        <v>386</v>
      </c>
      <c r="D129" s="91"/>
      <c r="E129" s="287">
        <v>126</v>
      </c>
      <c r="F129" s="89" t="s">
        <v>730</v>
      </c>
      <c r="G129" s="91">
        <v>90</v>
      </c>
      <c r="H129" s="91">
        <v>37</v>
      </c>
      <c r="I129" s="91"/>
      <c r="J129" s="91">
        <v>53.3</v>
      </c>
      <c r="K129" s="91"/>
      <c r="L129" s="91">
        <v>18.5</v>
      </c>
      <c r="M129" s="91">
        <v>13.100000000000001</v>
      </c>
      <c r="N129" s="91"/>
      <c r="O129" s="91">
        <v>7.9</v>
      </c>
      <c r="P129" s="276"/>
      <c r="Q129" s="276"/>
      <c r="R129" s="276"/>
      <c r="S129" s="91" t="s">
        <v>386</v>
      </c>
      <c r="T129" s="91" t="s">
        <v>396</v>
      </c>
    </row>
    <row r="130" spans="1:20" ht="16" thickBot="1" x14ac:dyDescent="0.4">
      <c r="A130" s="618"/>
      <c r="B130" s="90" t="s">
        <v>352</v>
      </c>
      <c r="C130" s="91" t="s">
        <v>386</v>
      </c>
      <c r="D130" s="91"/>
      <c r="E130" s="287">
        <v>127</v>
      </c>
      <c r="F130" s="89" t="s">
        <v>730</v>
      </c>
      <c r="G130" s="91">
        <v>90</v>
      </c>
      <c r="H130" s="91">
        <v>19</v>
      </c>
      <c r="I130" s="91"/>
      <c r="J130" s="91">
        <v>26.6</v>
      </c>
      <c r="K130" s="91"/>
      <c r="L130" s="91">
        <v>7.1999999999999993</v>
      </c>
      <c r="M130" s="91">
        <v>26</v>
      </c>
      <c r="N130" s="91"/>
      <c r="O130" s="91">
        <v>4.0999999999999996</v>
      </c>
      <c r="P130" s="276"/>
      <c r="Q130" s="276"/>
      <c r="R130" s="276"/>
      <c r="S130" s="91" t="s">
        <v>386</v>
      </c>
      <c r="T130" s="91" t="s">
        <v>396</v>
      </c>
    </row>
    <row r="131" spans="1:20" ht="16" thickBot="1" x14ac:dyDescent="0.4">
      <c r="A131" s="618"/>
      <c r="B131" s="90" t="s">
        <v>353</v>
      </c>
      <c r="C131" s="91" t="s">
        <v>386</v>
      </c>
      <c r="D131" s="91"/>
      <c r="E131" s="287">
        <v>128</v>
      </c>
      <c r="F131" s="89" t="s">
        <v>730</v>
      </c>
      <c r="G131" s="91">
        <v>9</v>
      </c>
      <c r="H131" s="91">
        <v>36</v>
      </c>
      <c r="I131" s="91"/>
      <c r="J131" s="91">
        <v>4.9000000000000004</v>
      </c>
      <c r="K131" s="91"/>
      <c r="L131" s="91">
        <v>1.9</v>
      </c>
      <c r="M131" s="91">
        <v>1.2</v>
      </c>
      <c r="N131" s="91"/>
      <c r="O131" s="91">
        <v>0.2</v>
      </c>
      <c r="P131" s="276"/>
      <c r="Q131" s="276"/>
      <c r="R131" s="276"/>
      <c r="S131" s="91" t="s">
        <v>386</v>
      </c>
      <c r="T131" s="91" t="s">
        <v>396</v>
      </c>
    </row>
    <row r="132" spans="1:20" ht="16" thickBot="1" x14ac:dyDescent="0.4">
      <c r="A132" s="618"/>
      <c r="B132" s="90" t="s">
        <v>354</v>
      </c>
      <c r="C132" s="91" t="s">
        <v>386</v>
      </c>
      <c r="D132" s="91"/>
      <c r="E132" s="287">
        <v>129</v>
      </c>
      <c r="F132" s="89" t="s">
        <v>730</v>
      </c>
      <c r="G132" s="91">
        <v>89</v>
      </c>
      <c r="H132" s="91">
        <v>25</v>
      </c>
      <c r="I132" s="91"/>
      <c r="J132" s="91">
        <v>35.6</v>
      </c>
      <c r="K132" s="91"/>
      <c r="L132" s="91">
        <v>14.2</v>
      </c>
      <c r="M132" s="91">
        <v>8.5</v>
      </c>
      <c r="N132" s="91"/>
      <c r="O132" s="91">
        <v>4.5</v>
      </c>
      <c r="P132" s="276"/>
      <c r="Q132" s="276"/>
      <c r="R132" s="276"/>
      <c r="S132" s="91" t="s">
        <v>386</v>
      </c>
      <c r="T132" s="91" t="s">
        <v>396</v>
      </c>
    </row>
    <row r="133" spans="1:20" ht="16" thickBot="1" x14ac:dyDescent="0.4">
      <c r="A133" s="618"/>
      <c r="B133" s="90" t="s">
        <v>355</v>
      </c>
      <c r="C133" s="91" t="s">
        <v>386</v>
      </c>
      <c r="D133" s="91"/>
      <c r="E133" s="287">
        <v>130</v>
      </c>
      <c r="F133" s="89" t="s">
        <v>730</v>
      </c>
      <c r="G133" s="91">
        <v>90</v>
      </c>
      <c r="H133" s="91">
        <v>25</v>
      </c>
      <c r="I133" s="91"/>
      <c r="J133" s="91">
        <v>36</v>
      </c>
      <c r="K133" s="91"/>
      <c r="L133" s="91">
        <v>17.600000000000001</v>
      </c>
      <c r="M133" s="91">
        <v>15.2</v>
      </c>
      <c r="N133" s="91"/>
      <c r="O133" s="91">
        <v>7.1999999999999993</v>
      </c>
      <c r="P133" s="276"/>
      <c r="Q133" s="276"/>
      <c r="R133" s="276"/>
      <c r="S133" s="91" t="s">
        <v>386</v>
      </c>
      <c r="T133" s="91" t="s">
        <v>396</v>
      </c>
    </row>
    <row r="134" spans="1:20" ht="16" thickBot="1" x14ac:dyDescent="0.4">
      <c r="A134" s="618"/>
      <c r="B134" s="90" t="s">
        <v>356</v>
      </c>
      <c r="C134" s="91" t="s">
        <v>386</v>
      </c>
      <c r="D134" s="91"/>
      <c r="E134" s="287">
        <v>131</v>
      </c>
      <c r="F134" s="89" t="s">
        <v>730</v>
      </c>
      <c r="G134" s="91">
        <v>92</v>
      </c>
      <c r="H134" s="91">
        <v>30</v>
      </c>
      <c r="I134" s="91"/>
      <c r="J134" s="91">
        <v>43.4</v>
      </c>
      <c r="K134" s="91"/>
      <c r="L134" s="91">
        <v>16.8</v>
      </c>
      <c r="M134" s="91">
        <v>23.3</v>
      </c>
      <c r="N134" s="91"/>
      <c r="O134" s="91">
        <v>2.3000000000000003</v>
      </c>
      <c r="P134" s="276"/>
      <c r="Q134" s="276"/>
      <c r="R134" s="276"/>
      <c r="S134" s="91" t="s">
        <v>386</v>
      </c>
      <c r="T134" s="91" t="s">
        <v>396</v>
      </c>
    </row>
    <row r="135" spans="1:20" ht="16" thickBot="1" x14ac:dyDescent="0.4">
      <c r="A135" s="618"/>
      <c r="B135" s="90" t="s">
        <v>357</v>
      </c>
      <c r="C135" s="91" t="s">
        <v>386</v>
      </c>
      <c r="D135" s="91"/>
      <c r="E135" s="287">
        <v>132</v>
      </c>
      <c r="F135" s="89" t="s">
        <v>730</v>
      </c>
      <c r="G135" s="91">
        <v>88</v>
      </c>
      <c r="H135" s="91">
        <v>3</v>
      </c>
      <c r="I135" s="91"/>
      <c r="J135" s="91">
        <v>3.8</v>
      </c>
      <c r="K135" s="91"/>
      <c r="L135" s="91">
        <v>2</v>
      </c>
      <c r="M135" s="91">
        <v>8.4</v>
      </c>
      <c r="N135" s="91"/>
      <c r="O135" s="91">
        <v>1.6</v>
      </c>
      <c r="P135" s="276"/>
      <c r="Q135" s="276"/>
      <c r="R135" s="276"/>
      <c r="S135" s="91" t="s">
        <v>386</v>
      </c>
      <c r="T135" s="91" t="s">
        <v>396</v>
      </c>
    </row>
    <row r="136" spans="1:20" ht="16" thickBot="1" x14ac:dyDescent="0.4">
      <c r="A136" s="618"/>
      <c r="B136" s="90" t="s">
        <v>358</v>
      </c>
      <c r="C136" s="91" t="s">
        <v>386</v>
      </c>
      <c r="D136" s="91"/>
      <c r="E136" s="287">
        <v>133</v>
      </c>
      <c r="F136" s="89" t="s">
        <v>730</v>
      </c>
      <c r="G136" s="91">
        <v>91</v>
      </c>
      <c r="H136" s="91">
        <v>10</v>
      </c>
      <c r="I136" s="91"/>
      <c r="J136" s="91">
        <v>14.6</v>
      </c>
      <c r="K136" s="91"/>
      <c r="L136" s="91">
        <v>1.6</v>
      </c>
      <c r="M136" s="91">
        <v>15.8</v>
      </c>
      <c r="N136" s="91"/>
      <c r="O136" s="91">
        <v>2.7</v>
      </c>
      <c r="P136" s="276"/>
      <c r="Q136" s="276"/>
      <c r="R136" s="276"/>
      <c r="S136" s="91" t="s">
        <v>386</v>
      </c>
      <c r="T136" s="91" t="s">
        <v>396</v>
      </c>
    </row>
    <row r="137" spans="1:20" ht="16" thickBot="1" x14ac:dyDescent="0.4">
      <c r="A137" s="618"/>
      <c r="B137" s="90" t="s">
        <v>359</v>
      </c>
      <c r="C137" s="91" t="s">
        <v>386</v>
      </c>
      <c r="D137" s="91"/>
      <c r="E137" s="287">
        <v>134</v>
      </c>
      <c r="F137" s="89" t="s">
        <v>730</v>
      </c>
      <c r="G137" s="91">
        <v>5</v>
      </c>
      <c r="H137" s="91">
        <v>4</v>
      </c>
      <c r="I137" s="91"/>
      <c r="J137" s="91">
        <v>0.3</v>
      </c>
      <c r="K137" s="91"/>
      <c r="L137" s="91">
        <v>1.5</v>
      </c>
      <c r="M137" s="91">
        <v>1.5</v>
      </c>
      <c r="N137" s="91"/>
      <c r="O137" s="91">
        <v>0.1</v>
      </c>
      <c r="P137" s="276"/>
      <c r="Q137" s="276"/>
      <c r="R137" s="276"/>
      <c r="S137" s="91" t="s">
        <v>386</v>
      </c>
      <c r="T137" s="91" t="s">
        <v>396</v>
      </c>
    </row>
    <row r="138" spans="1:20" ht="16" thickBot="1" x14ac:dyDescent="0.4">
      <c r="A138" s="618"/>
      <c r="B138" s="90" t="s">
        <v>360</v>
      </c>
      <c r="C138" s="91" t="s">
        <v>386</v>
      </c>
      <c r="D138" s="91"/>
      <c r="E138" s="287">
        <v>135</v>
      </c>
      <c r="F138" s="89" t="s">
        <v>730</v>
      </c>
      <c r="G138" s="91">
        <v>27</v>
      </c>
      <c r="H138" s="91">
        <v>9</v>
      </c>
      <c r="I138" s="91"/>
      <c r="J138" s="91">
        <v>3.7</v>
      </c>
      <c r="K138" s="91"/>
      <c r="L138" s="91">
        <v>0.6</v>
      </c>
      <c r="M138" s="91">
        <v>1.4000000000000001</v>
      </c>
      <c r="N138" s="91"/>
      <c r="O138" s="91">
        <v>0.89999999999999991</v>
      </c>
      <c r="P138" s="276"/>
      <c r="Q138" s="276"/>
      <c r="R138" s="276"/>
      <c r="S138" s="91" t="s">
        <v>386</v>
      </c>
      <c r="T138" s="91" t="s">
        <v>396</v>
      </c>
    </row>
    <row r="139" spans="1:20" ht="16" thickBot="1" x14ac:dyDescent="0.4">
      <c r="A139" s="618"/>
      <c r="B139" s="90" t="s">
        <v>361</v>
      </c>
      <c r="C139" s="91" t="s">
        <v>386</v>
      </c>
      <c r="D139" s="91"/>
      <c r="E139" s="287">
        <v>136</v>
      </c>
      <c r="F139" s="89" t="s">
        <v>730</v>
      </c>
      <c r="G139" s="91">
        <v>89</v>
      </c>
      <c r="H139" s="91">
        <v>38</v>
      </c>
      <c r="I139" s="91"/>
      <c r="J139" s="91">
        <v>54.3</v>
      </c>
      <c r="K139" s="91"/>
      <c r="L139" s="91">
        <v>24.5</v>
      </c>
      <c r="M139" s="91">
        <v>16.599999999999998</v>
      </c>
      <c r="N139" s="91"/>
      <c r="O139" s="91">
        <v>8.5</v>
      </c>
      <c r="P139" s="276"/>
      <c r="Q139" s="276"/>
      <c r="R139" s="276"/>
      <c r="S139" s="91" t="s">
        <v>386</v>
      </c>
      <c r="T139" s="91" t="s">
        <v>396</v>
      </c>
    </row>
    <row r="140" spans="1:20" ht="16" thickBot="1" x14ac:dyDescent="0.4">
      <c r="A140" s="618"/>
      <c r="B140" s="90" t="s">
        <v>362</v>
      </c>
      <c r="C140" s="91" t="s">
        <v>386</v>
      </c>
      <c r="D140" s="91"/>
      <c r="E140" s="287">
        <v>137</v>
      </c>
      <c r="F140" s="89" t="s">
        <v>730</v>
      </c>
      <c r="G140" s="91">
        <v>90</v>
      </c>
      <c r="H140" s="91">
        <v>37</v>
      </c>
      <c r="I140" s="91"/>
      <c r="J140" s="91">
        <v>52.699999999999996</v>
      </c>
      <c r="K140" s="91"/>
      <c r="L140" s="91">
        <v>24.8</v>
      </c>
      <c r="M140" s="91">
        <v>15.8</v>
      </c>
      <c r="N140" s="91"/>
      <c r="O140" s="91">
        <v>8.1999999999999993</v>
      </c>
      <c r="P140" s="276"/>
      <c r="Q140" s="276"/>
      <c r="R140" s="276"/>
      <c r="S140" s="91" t="s">
        <v>386</v>
      </c>
      <c r="T140" s="91" t="s">
        <v>396</v>
      </c>
    </row>
    <row r="141" spans="1:20" ht="16" thickBot="1" x14ac:dyDescent="0.4">
      <c r="A141" s="618"/>
      <c r="B141" s="90" t="s">
        <v>363</v>
      </c>
      <c r="C141" s="91" t="s">
        <v>386</v>
      </c>
      <c r="D141" s="91"/>
      <c r="E141" s="287">
        <v>138</v>
      </c>
      <c r="F141" s="89" t="s">
        <v>730</v>
      </c>
      <c r="G141" s="91">
        <v>88</v>
      </c>
      <c r="H141" s="91">
        <v>16</v>
      </c>
      <c r="I141" s="91"/>
      <c r="J141" s="91">
        <v>22.5</v>
      </c>
      <c r="K141" s="91"/>
      <c r="L141" s="91">
        <v>20.2</v>
      </c>
      <c r="M141" s="91">
        <v>14.9</v>
      </c>
      <c r="N141" s="91"/>
      <c r="O141" s="91">
        <v>5.3000000000000007</v>
      </c>
      <c r="P141" s="276"/>
      <c r="Q141" s="276"/>
      <c r="R141" s="276"/>
      <c r="S141" s="91" t="s">
        <v>386</v>
      </c>
      <c r="T141" s="91" t="s">
        <v>396</v>
      </c>
    </row>
    <row r="142" spans="1:20" ht="16" thickBot="1" x14ac:dyDescent="0.4">
      <c r="A142" s="618"/>
      <c r="B142" s="90" t="s">
        <v>364</v>
      </c>
      <c r="C142" s="91" t="s">
        <v>386</v>
      </c>
      <c r="D142" s="91"/>
      <c r="E142" s="287">
        <v>139</v>
      </c>
      <c r="F142" s="89" t="s">
        <v>730</v>
      </c>
      <c r="G142" s="91">
        <v>88</v>
      </c>
      <c r="H142" s="91">
        <v>16</v>
      </c>
      <c r="I142" s="91"/>
      <c r="J142" s="91">
        <v>22.799999999999997</v>
      </c>
      <c r="K142" s="91"/>
      <c r="L142" s="91">
        <v>22.400000000000002</v>
      </c>
      <c r="M142" s="91">
        <v>14.9</v>
      </c>
      <c r="N142" s="91"/>
      <c r="O142" s="91">
        <v>5.3000000000000007</v>
      </c>
      <c r="P142" s="276"/>
      <c r="Q142" s="276"/>
      <c r="R142" s="276"/>
      <c r="S142" s="91" t="s">
        <v>386</v>
      </c>
      <c r="T142" s="91" t="s">
        <v>396</v>
      </c>
    </row>
    <row r="143" spans="1:20" ht="16" thickBot="1" x14ac:dyDescent="0.4">
      <c r="A143" s="618"/>
      <c r="B143" s="90" t="s">
        <v>365</v>
      </c>
      <c r="C143" s="91" t="s">
        <v>386</v>
      </c>
      <c r="D143" s="91"/>
      <c r="E143" s="287">
        <v>140</v>
      </c>
      <c r="F143" s="89" t="s">
        <v>730</v>
      </c>
      <c r="G143" s="91">
        <v>17</v>
      </c>
      <c r="H143" s="91">
        <v>8</v>
      </c>
      <c r="I143" s="91"/>
      <c r="J143" s="91">
        <v>2</v>
      </c>
      <c r="K143" s="91"/>
      <c r="L143" s="91">
        <v>0.8</v>
      </c>
      <c r="M143" s="91">
        <v>2.4</v>
      </c>
      <c r="N143" s="91"/>
      <c r="O143" s="91">
        <v>0.6</v>
      </c>
      <c r="P143" s="276"/>
      <c r="Q143" s="276"/>
      <c r="R143" s="276"/>
      <c r="S143" s="91" t="s">
        <v>386</v>
      </c>
      <c r="T143" s="91" t="s">
        <v>396</v>
      </c>
    </row>
    <row r="144" spans="1:20" ht="16" thickBot="1" x14ac:dyDescent="0.4">
      <c r="A144" s="618"/>
      <c r="B144" s="92" t="s">
        <v>997</v>
      </c>
      <c r="C144" s="91" t="s">
        <v>386</v>
      </c>
      <c r="D144" s="91"/>
      <c r="E144" s="287">
        <v>141</v>
      </c>
      <c r="F144" s="89" t="s">
        <v>730</v>
      </c>
      <c r="G144" s="91">
        <v>88</v>
      </c>
      <c r="H144" s="91">
        <v>55</v>
      </c>
      <c r="I144" s="91"/>
      <c r="J144" s="91">
        <v>76.7</v>
      </c>
      <c r="K144" s="91"/>
      <c r="L144" s="91">
        <v>15.1</v>
      </c>
      <c r="M144" s="91">
        <v>24.4</v>
      </c>
      <c r="N144" s="91"/>
      <c r="O144" s="91">
        <v>4</v>
      </c>
      <c r="P144" s="276"/>
      <c r="Q144" s="276"/>
      <c r="R144" s="276"/>
      <c r="S144" s="91" t="s">
        <v>386</v>
      </c>
      <c r="T144" s="91" t="s">
        <v>396</v>
      </c>
    </row>
    <row r="145" spans="1:20" ht="16" thickBot="1" x14ac:dyDescent="0.4">
      <c r="A145" s="618"/>
      <c r="B145" s="92" t="s">
        <v>998</v>
      </c>
      <c r="C145" s="91" t="s">
        <v>386</v>
      </c>
      <c r="D145" s="91"/>
      <c r="E145" s="287">
        <v>142</v>
      </c>
      <c r="F145" s="89" t="s">
        <v>730</v>
      </c>
      <c r="G145" s="91">
        <v>88</v>
      </c>
      <c r="H145" s="91">
        <v>50</v>
      </c>
      <c r="I145" s="91"/>
      <c r="J145" s="91">
        <v>70.400000000000006</v>
      </c>
      <c r="K145" s="91"/>
      <c r="L145" s="91">
        <v>14.7</v>
      </c>
      <c r="M145" s="91">
        <v>23.3</v>
      </c>
      <c r="N145" s="91"/>
      <c r="O145" s="91">
        <v>4.4000000000000004</v>
      </c>
      <c r="P145" s="276"/>
      <c r="Q145" s="276"/>
      <c r="R145" s="276"/>
      <c r="S145" s="91" t="s">
        <v>386</v>
      </c>
      <c r="T145" s="91" t="s">
        <v>396</v>
      </c>
    </row>
    <row r="146" spans="1:20" ht="16" thickBot="1" x14ac:dyDescent="0.4">
      <c r="A146" s="618"/>
      <c r="B146" s="90" t="s">
        <v>366</v>
      </c>
      <c r="C146" s="91" t="s">
        <v>386</v>
      </c>
      <c r="D146" s="91"/>
      <c r="E146" s="287">
        <v>143</v>
      </c>
      <c r="F146" s="89" t="s">
        <v>730</v>
      </c>
      <c r="G146" s="91">
        <v>88</v>
      </c>
      <c r="H146" s="91">
        <v>14</v>
      </c>
      <c r="I146" s="91"/>
      <c r="J146" s="91">
        <v>19</v>
      </c>
      <c r="K146" s="91"/>
      <c r="L146" s="91">
        <v>3.3000000000000003</v>
      </c>
      <c r="M146" s="91">
        <v>15.2</v>
      </c>
      <c r="N146" s="91"/>
      <c r="O146" s="91">
        <v>4.4000000000000004</v>
      </c>
      <c r="P146" s="276"/>
      <c r="Q146" s="276"/>
      <c r="R146" s="276"/>
      <c r="S146" s="91" t="s">
        <v>386</v>
      </c>
      <c r="T146" s="91" t="s">
        <v>396</v>
      </c>
    </row>
    <row r="147" spans="1:20" ht="31.5" thickBot="1" x14ac:dyDescent="0.4">
      <c r="A147" s="618"/>
      <c r="B147" s="92" t="s">
        <v>996</v>
      </c>
      <c r="C147" s="91" t="s">
        <v>386</v>
      </c>
      <c r="D147" s="91"/>
      <c r="E147" s="287">
        <v>144</v>
      </c>
      <c r="F147" s="89" t="s">
        <v>730</v>
      </c>
      <c r="G147" s="91">
        <v>89</v>
      </c>
      <c r="H147" s="91">
        <v>38</v>
      </c>
      <c r="I147" s="91"/>
      <c r="J147" s="91">
        <v>54.1</v>
      </c>
      <c r="K147" s="91"/>
      <c r="L147" s="91">
        <v>22.400000000000002</v>
      </c>
      <c r="M147" s="91">
        <v>14</v>
      </c>
      <c r="N147" s="91"/>
      <c r="O147" s="91">
        <v>7.7</v>
      </c>
      <c r="P147" s="276"/>
      <c r="Q147" s="276"/>
      <c r="R147" s="276"/>
      <c r="S147" s="91" t="s">
        <v>386</v>
      </c>
      <c r="T147" s="91" t="s">
        <v>396</v>
      </c>
    </row>
    <row r="148" spans="1:20" ht="16" thickBot="1" x14ac:dyDescent="0.4">
      <c r="A148" s="618"/>
      <c r="B148" s="90" t="s">
        <v>367</v>
      </c>
      <c r="C148" s="91" t="s">
        <v>386</v>
      </c>
      <c r="D148" s="91"/>
      <c r="E148" s="287">
        <v>145</v>
      </c>
      <c r="F148" s="89" t="s">
        <v>730</v>
      </c>
      <c r="G148" s="91">
        <v>6</v>
      </c>
      <c r="H148" s="91">
        <v>10</v>
      </c>
      <c r="I148" s="91"/>
      <c r="J148" s="91">
        <v>1</v>
      </c>
      <c r="K148" s="91"/>
      <c r="L148" s="91">
        <v>1.7999999999999998</v>
      </c>
      <c r="M148" s="91">
        <v>1.9</v>
      </c>
      <c r="N148" s="91"/>
      <c r="O148" s="91">
        <v>0.2</v>
      </c>
      <c r="P148" s="276"/>
      <c r="Q148" s="276"/>
      <c r="R148" s="276"/>
      <c r="S148" s="91" t="s">
        <v>386</v>
      </c>
      <c r="T148" s="91" t="s">
        <v>396</v>
      </c>
    </row>
    <row r="149" spans="1:20" ht="16" thickBot="1" x14ac:dyDescent="0.4">
      <c r="A149" s="618"/>
      <c r="B149" s="90" t="s">
        <v>368</v>
      </c>
      <c r="C149" s="91" t="s">
        <v>386</v>
      </c>
      <c r="D149" s="91"/>
      <c r="E149" s="287">
        <v>146</v>
      </c>
      <c r="F149" s="89" t="s">
        <v>730</v>
      </c>
      <c r="G149" s="91">
        <v>6</v>
      </c>
      <c r="H149" s="91">
        <v>14</v>
      </c>
      <c r="I149" s="91"/>
      <c r="J149" s="91">
        <v>1.3</v>
      </c>
      <c r="K149" s="91"/>
      <c r="L149" s="91">
        <v>0.89999999999999991</v>
      </c>
      <c r="M149" s="91">
        <v>1.7999999999999998</v>
      </c>
      <c r="N149" s="91"/>
      <c r="O149" s="91">
        <v>0.1</v>
      </c>
      <c r="P149" s="276"/>
      <c r="Q149" s="276"/>
      <c r="R149" s="276"/>
      <c r="S149" s="91" t="s">
        <v>386</v>
      </c>
      <c r="T149" s="91" t="s">
        <v>396</v>
      </c>
    </row>
    <row r="150" spans="1:20" ht="16" thickBot="1" x14ac:dyDescent="0.4">
      <c r="A150" s="618"/>
      <c r="B150" s="90" t="s">
        <v>369</v>
      </c>
      <c r="C150" s="91" t="s">
        <v>386</v>
      </c>
      <c r="D150" s="91"/>
      <c r="E150" s="287">
        <v>147</v>
      </c>
      <c r="F150" s="89" t="s">
        <v>730</v>
      </c>
      <c r="G150" s="91">
        <v>90</v>
      </c>
      <c r="H150" s="91">
        <v>8</v>
      </c>
      <c r="I150" s="91"/>
      <c r="J150" s="91">
        <v>12</v>
      </c>
      <c r="K150" s="91"/>
      <c r="L150" s="91">
        <v>2.1</v>
      </c>
      <c r="M150" s="91">
        <v>4.9000000000000004</v>
      </c>
      <c r="N150" s="91"/>
      <c r="O150" s="91">
        <v>2.7</v>
      </c>
      <c r="P150" s="276"/>
      <c r="Q150" s="276"/>
      <c r="R150" s="276"/>
      <c r="S150" s="91" t="s">
        <v>386</v>
      </c>
      <c r="T150" s="91" t="s">
        <v>396</v>
      </c>
    </row>
    <row r="151" spans="1:20" ht="16" thickBot="1" x14ac:dyDescent="0.4">
      <c r="A151" s="618"/>
      <c r="B151" s="90" t="s">
        <v>370</v>
      </c>
      <c r="C151" s="91" t="s">
        <v>386</v>
      </c>
      <c r="D151" s="91"/>
      <c r="E151" s="287">
        <v>148</v>
      </c>
      <c r="F151" s="89" t="s">
        <v>730</v>
      </c>
      <c r="G151" s="91">
        <v>88</v>
      </c>
      <c r="H151" s="91">
        <v>16</v>
      </c>
      <c r="I151" s="91"/>
      <c r="J151" s="91">
        <v>24.700000000000003</v>
      </c>
      <c r="K151" s="91"/>
      <c r="L151" s="91">
        <v>21.099999999999998</v>
      </c>
      <c r="M151" s="91">
        <v>12.7</v>
      </c>
      <c r="N151" s="91"/>
      <c r="O151" s="91">
        <v>6.2</v>
      </c>
      <c r="P151" s="276"/>
      <c r="Q151" s="276"/>
      <c r="R151" s="276"/>
      <c r="S151" s="91" t="s">
        <v>386</v>
      </c>
      <c r="T151" s="91" t="s">
        <v>396</v>
      </c>
    </row>
    <row r="152" spans="1:20" ht="16" thickBot="1" x14ac:dyDescent="0.4">
      <c r="A152" s="618"/>
      <c r="B152" s="90" t="s">
        <v>371</v>
      </c>
      <c r="C152" s="91" t="s">
        <v>386</v>
      </c>
      <c r="D152" s="91"/>
      <c r="E152" s="287">
        <v>149</v>
      </c>
      <c r="F152" s="89" t="s">
        <v>730</v>
      </c>
      <c r="G152" s="91">
        <v>88</v>
      </c>
      <c r="H152" s="91">
        <v>15</v>
      </c>
      <c r="I152" s="91"/>
      <c r="J152" s="91">
        <v>22.5</v>
      </c>
      <c r="K152" s="91"/>
      <c r="L152" s="91">
        <v>26.200000000000003</v>
      </c>
      <c r="M152" s="91">
        <v>12.8</v>
      </c>
      <c r="N152" s="91"/>
      <c r="O152" s="91">
        <v>7.7</v>
      </c>
      <c r="P152" s="276"/>
      <c r="Q152" s="276"/>
      <c r="R152" s="276"/>
      <c r="S152" s="91" t="s">
        <v>386</v>
      </c>
      <c r="T152" s="91" t="s">
        <v>396</v>
      </c>
    </row>
    <row r="153" spans="1:20" ht="16" thickBot="1" x14ac:dyDescent="0.4">
      <c r="A153" s="618"/>
      <c r="B153" s="90" t="s">
        <v>372</v>
      </c>
      <c r="C153" s="91" t="s">
        <v>386</v>
      </c>
      <c r="D153" s="91"/>
      <c r="E153" s="287">
        <v>150</v>
      </c>
      <c r="F153" s="89" t="s">
        <v>730</v>
      </c>
      <c r="G153" s="91">
        <v>87</v>
      </c>
      <c r="H153" s="91">
        <v>17</v>
      </c>
      <c r="I153" s="91"/>
      <c r="J153" s="91">
        <v>26.400000000000002</v>
      </c>
      <c r="K153" s="91"/>
      <c r="L153" s="91">
        <v>13.899999999999999</v>
      </c>
      <c r="M153" s="91">
        <v>9.3999999999999986</v>
      </c>
      <c r="N153" s="91"/>
      <c r="O153" s="91">
        <v>4.2</v>
      </c>
      <c r="P153" s="276"/>
      <c r="Q153" s="276"/>
      <c r="R153" s="276"/>
      <c r="S153" s="91" t="s">
        <v>386</v>
      </c>
      <c r="T153" s="91" t="s">
        <v>396</v>
      </c>
    </row>
    <row r="154" spans="1:20" ht="16" thickBot="1" x14ac:dyDescent="0.4">
      <c r="A154" s="618"/>
      <c r="B154" s="90" t="s">
        <v>373</v>
      </c>
      <c r="C154" s="91" t="s">
        <v>386</v>
      </c>
      <c r="D154" s="91"/>
      <c r="E154" s="287">
        <v>151</v>
      </c>
      <c r="F154" s="89" t="s">
        <v>730</v>
      </c>
      <c r="G154" s="91">
        <v>78</v>
      </c>
      <c r="H154" s="91">
        <v>14</v>
      </c>
      <c r="I154" s="91"/>
      <c r="J154" s="91">
        <v>16.8</v>
      </c>
      <c r="K154" s="91"/>
      <c r="L154" s="91">
        <v>0.89999999999999991</v>
      </c>
      <c r="M154" s="91">
        <v>50.8</v>
      </c>
      <c r="N154" s="91"/>
      <c r="O154" s="91">
        <v>0.2</v>
      </c>
      <c r="P154" s="276"/>
      <c r="Q154" s="276"/>
      <c r="R154" s="276"/>
      <c r="S154" s="91" t="s">
        <v>386</v>
      </c>
      <c r="T154" s="91" t="s">
        <v>396</v>
      </c>
    </row>
    <row r="155" spans="1:20" ht="16" thickBot="1" x14ac:dyDescent="0.4">
      <c r="A155" s="618"/>
      <c r="B155" s="90"/>
      <c r="C155" s="91"/>
      <c r="D155" s="91"/>
      <c r="E155" s="287">
        <v>152</v>
      </c>
      <c r="F155" s="89" t="s">
        <v>730</v>
      </c>
      <c r="G155" s="91"/>
      <c r="H155" s="91"/>
      <c r="I155" s="91"/>
      <c r="J155" s="91"/>
      <c r="K155" s="91"/>
      <c r="L155" s="91"/>
      <c r="M155" s="91"/>
      <c r="N155" s="91"/>
      <c r="O155" s="91"/>
      <c r="P155" s="276"/>
      <c r="Q155" s="276"/>
      <c r="R155" s="276"/>
      <c r="S155" s="91"/>
      <c r="T155" s="91"/>
    </row>
    <row r="156" spans="1:20" ht="16" thickBot="1" x14ac:dyDescent="0.4">
      <c r="A156" s="618"/>
      <c r="B156" s="90" t="s">
        <v>374</v>
      </c>
      <c r="C156" s="91" t="s">
        <v>386</v>
      </c>
      <c r="D156" s="91"/>
      <c r="E156" s="287">
        <v>153</v>
      </c>
      <c r="F156" s="89" t="s">
        <v>730</v>
      </c>
      <c r="G156" s="91">
        <v>88</v>
      </c>
      <c r="H156" s="91">
        <v>16</v>
      </c>
      <c r="I156" s="91"/>
      <c r="J156" s="91">
        <v>22.4</v>
      </c>
      <c r="K156" s="91"/>
      <c r="L156" s="91">
        <v>9.1999999999999993</v>
      </c>
      <c r="M156" s="91">
        <v>10.8</v>
      </c>
      <c r="N156" s="91"/>
      <c r="O156" s="91">
        <v>2.5</v>
      </c>
      <c r="P156" s="276"/>
      <c r="Q156" s="276"/>
      <c r="R156" s="276"/>
      <c r="S156" s="91" t="s">
        <v>386</v>
      </c>
      <c r="T156" s="91" t="s">
        <v>396</v>
      </c>
    </row>
    <row r="157" spans="1:20" ht="16" thickBot="1" x14ac:dyDescent="0.4">
      <c r="A157" s="618"/>
      <c r="B157" s="90" t="s">
        <v>375</v>
      </c>
      <c r="C157" s="91" t="s">
        <v>386</v>
      </c>
      <c r="D157" s="91"/>
      <c r="E157" s="287">
        <v>154</v>
      </c>
      <c r="F157" s="89" t="s">
        <v>730</v>
      </c>
      <c r="G157" s="91">
        <v>88</v>
      </c>
      <c r="H157" s="91">
        <v>18</v>
      </c>
      <c r="I157" s="91"/>
      <c r="J157" s="91">
        <v>25.6</v>
      </c>
      <c r="K157" s="91"/>
      <c r="L157" s="91">
        <v>9.1999999999999993</v>
      </c>
      <c r="M157" s="91">
        <v>10.8</v>
      </c>
      <c r="N157" s="91"/>
      <c r="O157" s="91">
        <v>2.5</v>
      </c>
      <c r="P157" s="276"/>
      <c r="Q157" s="276"/>
      <c r="R157" s="276"/>
      <c r="S157" s="91" t="s">
        <v>386</v>
      </c>
      <c r="T157" s="91" t="s">
        <v>396</v>
      </c>
    </row>
    <row r="158" spans="1:20" ht="16" thickBot="1" x14ac:dyDescent="0.4">
      <c r="A158" s="618"/>
      <c r="B158" s="90" t="s">
        <v>376</v>
      </c>
      <c r="C158" s="91" t="s">
        <v>386</v>
      </c>
      <c r="D158" s="91"/>
      <c r="E158" s="287">
        <v>155</v>
      </c>
      <c r="F158" s="89" t="s">
        <v>730</v>
      </c>
      <c r="G158" s="91">
        <v>88</v>
      </c>
      <c r="H158" s="91">
        <v>20</v>
      </c>
      <c r="I158" s="91"/>
      <c r="J158" s="91">
        <v>28.8</v>
      </c>
      <c r="K158" s="91"/>
      <c r="L158" s="91">
        <v>9.1999999999999993</v>
      </c>
      <c r="M158" s="91">
        <v>11.7</v>
      </c>
      <c r="N158" s="91"/>
      <c r="O158" s="91">
        <v>3.3</v>
      </c>
      <c r="P158" s="276"/>
      <c r="Q158" s="276"/>
      <c r="R158" s="276"/>
      <c r="S158" s="91" t="s">
        <v>386</v>
      </c>
      <c r="T158" s="91" t="s">
        <v>396</v>
      </c>
    </row>
    <row r="159" spans="1:20" ht="16" thickBot="1" x14ac:dyDescent="0.4">
      <c r="A159" s="618"/>
      <c r="B159" s="90" t="s">
        <v>377</v>
      </c>
      <c r="C159" s="91" t="s">
        <v>386</v>
      </c>
      <c r="D159" s="91"/>
      <c r="E159" s="287">
        <v>156</v>
      </c>
      <c r="F159" s="89" t="s">
        <v>730</v>
      </c>
      <c r="G159" s="91">
        <v>88</v>
      </c>
      <c r="H159" s="91">
        <v>28</v>
      </c>
      <c r="I159" s="91"/>
      <c r="J159" s="91">
        <v>40</v>
      </c>
      <c r="K159" s="91"/>
      <c r="L159" s="91">
        <v>13.7</v>
      </c>
      <c r="M159" s="91">
        <v>10.8</v>
      </c>
      <c r="N159" s="91"/>
      <c r="O159" s="91">
        <v>3</v>
      </c>
      <c r="P159" s="276"/>
      <c r="Q159" s="276"/>
      <c r="R159" s="276"/>
      <c r="S159" s="91" t="s">
        <v>386</v>
      </c>
      <c r="T159" s="91" t="s">
        <v>396</v>
      </c>
    </row>
    <row r="160" spans="1:20" ht="16" thickBot="1" x14ac:dyDescent="0.4">
      <c r="A160" s="618"/>
      <c r="B160" s="278"/>
      <c r="C160" s="287"/>
      <c r="D160" s="287"/>
      <c r="E160" s="287">
        <v>157</v>
      </c>
      <c r="F160" s="89" t="s">
        <v>730</v>
      </c>
      <c r="G160" s="287"/>
      <c r="H160" s="287"/>
      <c r="I160" s="91"/>
      <c r="J160" s="287"/>
      <c r="K160" s="287"/>
      <c r="L160" s="287"/>
      <c r="M160" s="287"/>
      <c r="N160" s="91"/>
      <c r="O160" s="287"/>
      <c r="P160" s="276"/>
      <c r="Q160" s="276"/>
      <c r="R160" s="276"/>
      <c r="S160" s="287"/>
      <c r="T160" s="287"/>
    </row>
    <row r="161" spans="1:20" ht="16" thickBot="1" x14ac:dyDescent="0.4">
      <c r="A161" s="618"/>
      <c r="B161" s="90" t="s">
        <v>378</v>
      </c>
      <c r="C161" s="91" t="s">
        <v>386</v>
      </c>
      <c r="D161" s="91"/>
      <c r="E161" s="287">
        <v>158</v>
      </c>
      <c r="F161" s="89" t="s">
        <v>730</v>
      </c>
      <c r="G161" s="91">
        <v>94</v>
      </c>
      <c r="H161" s="91">
        <v>22</v>
      </c>
      <c r="I161" s="287"/>
      <c r="J161" s="91">
        <v>33.6</v>
      </c>
      <c r="K161" s="91"/>
      <c r="L161" s="91">
        <v>13.7</v>
      </c>
      <c r="M161" s="91">
        <v>22.7</v>
      </c>
      <c r="N161" s="287"/>
      <c r="O161" s="91">
        <v>3.1</v>
      </c>
      <c r="P161" s="276"/>
      <c r="Q161" s="276"/>
      <c r="R161" s="276"/>
      <c r="S161" s="91" t="s">
        <v>386</v>
      </c>
      <c r="T161" s="91" t="s">
        <v>396</v>
      </c>
    </row>
    <row r="162" spans="1:20" ht="16" thickBot="1" x14ac:dyDescent="0.4">
      <c r="A162" s="618"/>
      <c r="B162" s="90" t="s">
        <v>379</v>
      </c>
      <c r="C162" s="91" t="s">
        <v>386</v>
      </c>
      <c r="D162" s="91"/>
      <c r="E162" s="287">
        <v>159</v>
      </c>
      <c r="F162" s="89" t="s">
        <v>730</v>
      </c>
      <c r="G162" s="91">
        <v>94</v>
      </c>
      <c r="H162" s="91">
        <v>23</v>
      </c>
      <c r="I162" s="91"/>
      <c r="J162" s="91">
        <v>35.200000000000003</v>
      </c>
      <c r="K162" s="91"/>
      <c r="L162" s="91">
        <v>13.7</v>
      </c>
      <c r="M162" s="91">
        <v>22.7</v>
      </c>
      <c r="N162" s="91"/>
      <c r="O162" s="91">
        <v>3.1</v>
      </c>
      <c r="P162" s="276"/>
      <c r="Q162" s="276"/>
      <c r="R162" s="276"/>
      <c r="S162" s="91" t="s">
        <v>386</v>
      </c>
      <c r="T162" s="91" t="s">
        <v>396</v>
      </c>
    </row>
    <row r="163" spans="1:20" ht="16" thickBot="1" x14ac:dyDescent="0.4">
      <c r="A163" s="618"/>
      <c r="B163" s="90"/>
      <c r="C163" s="91"/>
      <c r="D163" s="91"/>
      <c r="E163" s="287">
        <v>160</v>
      </c>
      <c r="F163" s="89" t="s">
        <v>730</v>
      </c>
      <c r="G163" s="91"/>
      <c r="H163" s="91"/>
      <c r="I163" s="91"/>
      <c r="J163" s="91"/>
      <c r="K163" s="91"/>
      <c r="L163" s="91"/>
      <c r="M163" s="91"/>
      <c r="N163" s="91"/>
      <c r="O163" s="91"/>
      <c r="P163" s="276"/>
      <c r="Q163" s="276"/>
      <c r="R163" s="276"/>
      <c r="S163" s="91"/>
      <c r="T163" s="91"/>
    </row>
    <row r="164" spans="1:20" ht="16" thickBot="1" x14ac:dyDescent="0.4">
      <c r="A164" s="618"/>
      <c r="B164" s="90" t="s">
        <v>380</v>
      </c>
      <c r="C164" s="91" t="s">
        <v>386</v>
      </c>
      <c r="D164" s="91"/>
      <c r="E164" s="287">
        <v>161</v>
      </c>
      <c r="F164" s="89" t="s">
        <v>730</v>
      </c>
      <c r="G164" s="91">
        <v>99</v>
      </c>
      <c r="H164" s="91">
        <v>292</v>
      </c>
      <c r="I164" s="91"/>
      <c r="J164" s="91">
        <v>461.8</v>
      </c>
      <c r="K164" s="91"/>
      <c r="L164" s="91">
        <v>0</v>
      </c>
      <c r="M164" s="91">
        <v>0</v>
      </c>
      <c r="N164" s="91"/>
      <c r="O164" s="91">
        <v>0</v>
      </c>
      <c r="P164" s="276"/>
      <c r="Q164" s="276"/>
      <c r="R164" s="276"/>
      <c r="S164" s="91" t="s">
        <v>386</v>
      </c>
      <c r="T164" s="91" t="s">
        <v>396</v>
      </c>
    </row>
    <row r="165" spans="1:20" ht="16" thickBot="1" x14ac:dyDescent="0.4">
      <c r="A165" s="618"/>
      <c r="B165" s="90" t="s">
        <v>381</v>
      </c>
      <c r="C165" s="91" t="s">
        <v>386</v>
      </c>
      <c r="D165" s="91"/>
      <c r="E165" s="287">
        <v>162</v>
      </c>
      <c r="F165" s="89" t="s">
        <v>730</v>
      </c>
      <c r="G165" s="91">
        <v>99</v>
      </c>
      <c r="H165" s="91">
        <v>0</v>
      </c>
      <c r="I165" s="91"/>
      <c r="J165" s="91">
        <v>0</v>
      </c>
      <c r="K165" s="91"/>
      <c r="L165" s="91">
        <v>0</v>
      </c>
      <c r="M165" s="91">
        <v>0</v>
      </c>
      <c r="N165" s="91"/>
      <c r="O165" s="91">
        <v>0</v>
      </c>
      <c r="P165" s="276"/>
      <c r="Q165" s="276"/>
      <c r="R165" s="276"/>
      <c r="S165" s="91" t="s">
        <v>386</v>
      </c>
      <c r="T165" s="91" t="s">
        <v>396</v>
      </c>
    </row>
    <row r="166" spans="1:20" ht="16" thickBot="1" x14ac:dyDescent="0.4">
      <c r="A166" s="618"/>
      <c r="B166" s="90" t="s">
        <v>382</v>
      </c>
      <c r="C166" s="91" t="s">
        <v>386</v>
      </c>
      <c r="D166" s="91"/>
      <c r="E166" s="287">
        <v>163</v>
      </c>
      <c r="F166" s="89" t="s">
        <v>730</v>
      </c>
      <c r="G166" s="91">
        <v>99</v>
      </c>
      <c r="H166" s="91">
        <v>0</v>
      </c>
      <c r="I166" s="91"/>
      <c r="J166" s="91">
        <v>0</v>
      </c>
      <c r="K166" s="91"/>
      <c r="L166" s="91">
        <v>0</v>
      </c>
      <c r="M166" s="91">
        <v>0</v>
      </c>
      <c r="N166" s="91"/>
      <c r="O166" s="91">
        <v>0</v>
      </c>
      <c r="P166" s="276"/>
      <c r="Q166" s="276"/>
      <c r="R166" s="276"/>
      <c r="S166" s="91" t="s">
        <v>386</v>
      </c>
      <c r="T166" s="91" t="s">
        <v>396</v>
      </c>
    </row>
    <row r="167" spans="1:20" ht="16" thickBot="1" x14ac:dyDescent="0.4">
      <c r="A167" s="618"/>
      <c r="B167" s="90" t="s">
        <v>383</v>
      </c>
      <c r="C167" s="91" t="s">
        <v>386</v>
      </c>
      <c r="D167" s="91"/>
      <c r="E167" s="287">
        <v>164</v>
      </c>
      <c r="F167" s="89" t="s">
        <v>730</v>
      </c>
      <c r="G167" s="91">
        <v>99</v>
      </c>
      <c r="H167" s="91">
        <v>0</v>
      </c>
      <c r="I167" s="91"/>
      <c r="J167" s="91">
        <v>0</v>
      </c>
      <c r="K167" s="91"/>
      <c r="L167" s="91">
        <v>0</v>
      </c>
      <c r="M167" s="91">
        <v>0</v>
      </c>
      <c r="N167" s="91"/>
      <c r="O167" s="91">
        <v>0</v>
      </c>
      <c r="P167" s="276"/>
      <c r="Q167" s="276"/>
      <c r="R167" s="276"/>
      <c r="S167" s="91" t="s">
        <v>386</v>
      </c>
      <c r="T167" s="91" t="s">
        <v>396</v>
      </c>
    </row>
    <row r="168" spans="1:20" ht="16" thickBot="1" x14ac:dyDescent="0.4">
      <c r="A168" s="618"/>
      <c r="B168" s="90" t="s">
        <v>384</v>
      </c>
      <c r="C168" s="176" t="s">
        <v>386</v>
      </c>
      <c r="D168" s="91"/>
      <c r="E168" s="287">
        <v>165</v>
      </c>
      <c r="F168" s="89" t="s">
        <v>730</v>
      </c>
      <c r="G168" s="91">
        <v>99</v>
      </c>
      <c r="H168" s="91">
        <v>0</v>
      </c>
      <c r="I168" s="91"/>
      <c r="J168" s="91">
        <v>0</v>
      </c>
      <c r="K168" s="91"/>
      <c r="L168" s="91">
        <v>0</v>
      </c>
      <c r="M168" s="91">
        <v>0</v>
      </c>
      <c r="N168" s="91"/>
      <c r="O168" s="91">
        <v>0</v>
      </c>
      <c r="P168" s="276"/>
      <c r="Q168" s="276"/>
      <c r="R168" s="276"/>
      <c r="S168" s="176" t="s">
        <v>386</v>
      </c>
      <c r="T168" s="91" t="s">
        <v>396</v>
      </c>
    </row>
    <row r="169" spans="1:20" ht="16" thickBot="1" x14ac:dyDescent="0.4">
      <c r="A169" s="618"/>
      <c r="B169" s="276"/>
      <c r="C169" s="287"/>
      <c r="D169" s="287"/>
      <c r="E169" s="287">
        <v>166</v>
      </c>
      <c r="F169" s="89" t="s">
        <v>730</v>
      </c>
      <c r="G169" s="276"/>
      <c r="H169" s="276"/>
      <c r="I169" s="91"/>
      <c r="J169" s="91"/>
      <c r="K169" s="91"/>
      <c r="L169" s="91"/>
      <c r="M169" s="91"/>
      <c r="N169" s="91"/>
      <c r="O169" s="91"/>
      <c r="P169" s="276"/>
      <c r="Q169" s="276"/>
      <c r="R169" s="276"/>
      <c r="S169" s="276"/>
      <c r="T169" s="276"/>
    </row>
    <row r="170" spans="1:20" ht="16" thickBot="1" x14ac:dyDescent="0.4">
      <c r="A170" s="618"/>
      <c r="B170" s="276" t="s">
        <v>695</v>
      </c>
      <c r="C170" s="287"/>
      <c r="D170" s="287"/>
      <c r="E170" s="287">
        <v>167</v>
      </c>
      <c r="F170" s="89" t="s">
        <v>730</v>
      </c>
      <c r="G170" s="276"/>
      <c r="H170" s="276"/>
      <c r="I170" s="276"/>
      <c r="J170" s="276"/>
      <c r="K170" s="276"/>
      <c r="L170" s="276"/>
      <c r="M170" s="276"/>
      <c r="N170" s="276"/>
      <c r="O170" s="276"/>
      <c r="P170" s="276"/>
      <c r="Q170" s="276"/>
      <c r="R170" s="276"/>
      <c r="S170" s="276"/>
      <c r="T170" s="276"/>
    </row>
    <row r="171" spans="1:20" ht="16" thickBot="1" x14ac:dyDescent="0.4">
      <c r="A171" s="618"/>
      <c r="B171" s="502"/>
      <c r="C171" s="511"/>
      <c r="D171" s="511"/>
      <c r="E171" s="511">
        <v>168</v>
      </c>
      <c r="F171" s="438"/>
      <c r="G171" s="502"/>
      <c r="H171" s="502"/>
      <c r="I171" s="502"/>
      <c r="J171" s="502"/>
      <c r="K171" s="502"/>
      <c r="L171" s="502"/>
      <c r="M171" s="502"/>
      <c r="N171" s="502"/>
      <c r="O171" s="502"/>
      <c r="P171" s="502"/>
      <c r="Q171" s="502"/>
      <c r="R171" s="502"/>
      <c r="S171" s="502"/>
      <c r="T171" s="502"/>
    </row>
    <row r="172" spans="1:20" s="85" customFormat="1" ht="16" thickBot="1" x14ac:dyDescent="0.4">
      <c r="A172" s="623"/>
      <c r="B172" s="619"/>
      <c r="C172" s="620"/>
      <c r="D172" s="620"/>
      <c r="E172" s="620">
        <v>169</v>
      </c>
      <c r="F172" s="621"/>
      <c r="G172" s="619"/>
      <c r="H172" s="619"/>
      <c r="I172" s="619"/>
      <c r="J172" s="619"/>
      <c r="K172" s="619"/>
      <c r="L172" s="619"/>
      <c r="M172" s="619"/>
      <c r="N172" s="619"/>
      <c r="O172" s="619"/>
      <c r="P172" s="619"/>
      <c r="Q172" s="619"/>
      <c r="R172" s="619"/>
      <c r="S172" s="619"/>
      <c r="T172" s="622"/>
    </row>
    <row r="173" spans="1:20" ht="16" thickBot="1" x14ac:dyDescent="0.4">
      <c r="A173" s="624"/>
      <c r="B173" s="626" t="s">
        <v>847</v>
      </c>
      <c r="C173" s="578"/>
      <c r="D173" s="578"/>
      <c r="E173" s="578">
        <v>170</v>
      </c>
      <c r="F173" s="489"/>
      <c r="G173" s="607"/>
      <c r="H173" s="607"/>
      <c r="I173" s="607"/>
      <c r="J173" s="607"/>
      <c r="K173" s="607"/>
      <c r="L173" s="607"/>
      <c r="M173" s="607"/>
      <c r="N173" s="607"/>
      <c r="O173" s="607"/>
      <c r="P173" s="607"/>
      <c r="Q173" s="607"/>
      <c r="R173" s="607"/>
      <c r="S173" s="607"/>
      <c r="T173" s="607"/>
    </row>
    <row r="174" spans="1:20" ht="16" thickBot="1" x14ac:dyDescent="0.4">
      <c r="A174" s="700"/>
      <c r="B174" s="626"/>
      <c r="C174" s="578"/>
      <c r="D174" s="578"/>
      <c r="E174" s="287">
        <v>171</v>
      </c>
      <c r="F174" s="489"/>
      <c r="G174" s="607"/>
      <c r="H174" s="607"/>
      <c r="I174" s="607"/>
      <c r="J174" s="607"/>
      <c r="K174" s="607"/>
      <c r="L174" s="607"/>
      <c r="M174" s="607"/>
      <c r="N174" s="607"/>
      <c r="O174" s="607"/>
      <c r="P174" s="607"/>
      <c r="Q174" s="607"/>
      <c r="R174" s="607"/>
      <c r="S174" s="607"/>
      <c r="T174" s="607"/>
    </row>
    <row r="175" spans="1:20" ht="16" thickBot="1" x14ac:dyDescent="0.4">
      <c r="A175" s="700"/>
      <c r="B175" s="626"/>
      <c r="C175" s="578"/>
      <c r="D175" s="578"/>
      <c r="E175" s="287">
        <v>172</v>
      </c>
      <c r="F175" s="489"/>
      <c r="G175" s="607"/>
      <c r="H175" s="607"/>
      <c r="I175" s="607"/>
      <c r="J175" s="607"/>
      <c r="K175" s="607"/>
      <c r="L175" s="607"/>
      <c r="M175" s="607"/>
      <c r="N175" s="607"/>
      <c r="O175" s="607"/>
      <c r="P175" s="607"/>
      <c r="Q175" s="607"/>
      <c r="R175" s="607"/>
      <c r="S175" s="607"/>
      <c r="T175" s="607"/>
    </row>
    <row r="176" spans="1:20" ht="16" thickBot="1" x14ac:dyDescent="0.4">
      <c r="A176" s="700"/>
      <c r="B176" s="626"/>
      <c r="C176" s="578"/>
      <c r="D176" s="578"/>
      <c r="E176" s="287">
        <v>173</v>
      </c>
      <c r="F176" s="489"/>
      <c r="G176" s="607"/>
      <c r="H176" s="607"/>
      <c r="I176" s="607"/>
      <c r="J176" s="607"/>
      <c r="K176" s="607"/>
      <c r="L176" s="607"/>
      <c r="M176" s="607"/>
      <c r="N176" s="607"/>
      <c r="O176" s="607"/>
      <c r="P176" s="607"/>
      <c r="Q176" s="607"/>
      <c r="R176" s="607"/>
      <c r="S176" s="607"/>
      <c r="T176" s="607"/>
    </row>
    <row r="177" spans="1:20" ht="16" thickBot="1" x14ac:dyDescent="0.4">
      <c r="A177" s="700"/>
      <c r="B177" s="626"/>
      <c r="C177" s="578"/>
      <c r="D177" s="578"/>
      <c r="E177" s="287">
        <v>174</v>
      </c>
      <c r="F177" s="489"/>
      <c r="G177" s="607"/>
      <c r="H177" s="607"/>
      <c r="I177" s="607"/>
      <c r="J177" s="607"/>
      <c r="K177" s="607"/>
      <c r="L177" s="607"/>
      <c r="M177" s="607"/>
      <c r="N177" s="607"/>
      <c r="O177" s="607"/>
      <c r="P177" s="607"/>
      <c r="Q177" s="607"/>
      <c r="R177" s="607"/>
      <c r="S177" s="607"/>
      <c r="T177" s="607"/>
    </row>
    <row r="178" spans="1:20" ht="16" thickBot="1" x14ac:dyDescent="0.4">
      <c r="A178" s="700"/>
      <c r="B178" s="626"/>
      <c r="C178" s="578"/>
      <c r="D178" s="578"/>
      <c r="E178" s="176">
        <v>175</v>
      </c>
      <c r="F178" s="489"/>
      <c r="G178" s="607"/>
      <c r="H178" s="607"/>
      <c r="I178" s="607"/>
      <c r="J178" s="607"/>
      <c r="K178" s="607"/>
      <c r="L178" s="607"/>
      <c r="M178" s="607"/>
      <c r="N178" s="607"/>
      <c r="O178" s="607"/>
      <c r="P178" s="607"/>
      <c r="Q178" s="607"/>
      <c r="R178" s="607"/>
      <c r="S178" s="607"/>
      <c r="T178" s="607"/>
    </row>
    <row r="179" spans="1:20" ht="16" thickBot="1" x14ac:dyDescent="0.4">
      <c r="A179" s="700"/>
      <c r="B179" s="626"/>
      <c r="C179" s="578"/>
      <c r="D179" s="578"/>
      <c r="E179" s="701">
        <v>176</v>
      </c>
      <c r="F179" s="489"/>
      <c r="G179" s="607"/>
      <c r="H179" s="607"/>
      <c r="I179" s="607"/>
      <c r="J179" s="607"/>
      <c r="K179" s="607"/>
      <c r="L179" s="607"/>
      <c r="M179" s="607"/>
      <c r="N179" s="607"/>
      <c r="O179" s="607"/>
      <c r="P179" s="607"/>
      <c r="Q179" s="607"/>
      <c r="R179" s="607"/>
      <c r="S179" s="607"/>
      <c r="T179" s="607"/>
    </row>
    <row r="180" spans="1:20" ht="16" thickBot="1" x14ac:dyDescent="0.4">
      <c r="A180" s="700"/>
      <c r="B180" s="626"/>
      <c r="C180" s="578"/>
      <c r="D180" s="578"/>
      <c r="E180" s="578">
        <v>177</v>
      </c>
      <c r="F180" s="489"/>
      <c r="G180" s="607"/>
      <c r="H180" s="607"/>
      <c r="I180" s="607"/>
      <c r="J180" s="607"/>
      <c r="K180" s="607"/>
      <c r="L180" s="607"/>
      <c r="M180" s="607"/>
      <c r="N180" s="607"/>
      <c r="O180" s="607"/>
      <c r="P180" s="607"/>
      <c r="Q180" s="607"/>
      <c r="R180" s="607"/>
      <c r="S180" s="607"/>
      <c r="T180" s="607"/>
    </row>
    <row r="181" spans="1:20" ht="16" thickBot="1" x14ac:dyDescent="0.4">
      <c r="A181" s="700"/>
      <c r="B181" s="626"/>
      <c r="C181" s="578"/>
      <c r="D181" s="578"/>
      <c r="E181" s="91">
        <v>178</v>
      </c>
      <c r="F181" s="489"/>
      <c r="G181" s="607"/>
      <c r="H181" s="607"/>
      <c r="I181" s="607"/>
      <c r="J181" s="607"/>
      <c r="K181" s="607"/>
      <c r="L181" s="607"/>
      <c r="M181" s="607"/>
      <c r="N181" s="607"/>
      <c r="O181" s="607"/>
      <c r="P181" s="607"/>
      <c r="Q181" s="607"/>
      <c r="R181" s="607"/>
      <c r="S181" s="607"/>
      <c r="T181" s="607"/>
    </row>
    <row r="182" spans="1:20" ht="16" thickBot="1" x14ac:dyDescent="0.4">
      <c r="A182" s="700"/>
      <c r="B182" s="626"/>
      <c r="C182" s="578"/>
      <c r="D182" s="578"/>
      <c r="E182" s="91">
        <v>179</v>
      </c>
      <c r="F182" s="489"/>
      <c r="G182" s="607"/>
      <c r="H182" s="607"/>
      <c r="I182" s="607"/>
      <c r="J182" s="607"/>
      <c r="K182" s="607"/>
      <c r="L182" s="607"/>
      <c r="M182" s="607"/>
      <c r="N182" s="607"/>
      <c r="O182" s="607"/>
      <c r="P182" s="607"/>
      <c r="Q182" s="607"/>
      <c r="R182" s="607"/>
      <c r="S182" s="607"/>
      <c r="T182" s="607"/>
    </row>
    <row r="183" spans="1:20" ht="16" thickBot="1" x14ac:dyDescent="0.4">
      <c r="A183" s="700"/>
      <c r="B183" s="626"/>
      <c r="C183" s="578"/>
      <c r="D183" s="578"/>
      <c r="E183" s="91">
        <v>180</v>
      </c>
      <c r="F183" s="489"/>
      <c r="G183" s="607"/>
      <c r="H183" s="607"/>
      <c r="I183" s="607"/>
      <c r="J183" s="607"/>
      <c r="K183" s="607"/>
      <c r="L183" s="607"/>
      <c r="M183" s="607"/>
      <c r="N183" s="607"/>
      <c r="O183" s="607"/>
      <c r="P183" s="607"/>
      <c r="Q183" s="607"/>
      <c r="R183" s="607"/>
      <c r="S183" s="607"/>
      <c r="T183" s="607"/>
    </row>
    <row r="184" spans="1:20" ht="16" thickBot="1" x14ac:dyDescent="0.4">
      <c r="A184" s="442"/>
      <c r="B184" s="586"/>
      <c r="C184" s="498"/>
      <c r="D184" s="91"/>
      <c r="E184" s="91">
        <v>181</v>
      </c>
      <c r="F184" s="487"/>
      <c r="G184" s="277"/>
      <c r="H184" s="277"/>
      <c r="I184" s="277"/>
      <c r="J184" s="277"/>
      <c r="K184" s="277"/>
      <c r="L184" s="277"/>
      <c r="M184" s="277"/>
      <c r="N184" s="277"/>
      <c r="O184" s="277"/>
      <c r="P184" s="277"/>
      <c r="Q184" s="277"/>
      <c r="R184" s="277"/>
      <c r="S184" s="277"/>
      <c r="T184" s="277"/>
    </row>
    <row r="185" spans="1:20" ht="16" thickBot="1" x14ac:dyDescent="0.4">
      <c r="A185" s="442"/>
      <c r="B185" s="586"/>
      <c r="C185" s="91"/>
      <c r="D185" s="91"/>
      <c r="E185" s="176">
        <v>182</v>
      </c>
      <c r="F185" s="487"/>
      <c r="G185" s="277"/>
      <c r="H185" s="277"/>
      <c r="I185" s="277"/>
      <c r="J185" s="277"/>
      <c r="K185" s="277"/>
      <c r="L185" s="277"/>
      <c r="M185" s="277"/>
      <c r="N185" s="277"/>
      <c r="O185" s="277"/>
      <c r="P185" s="277"/>
      <c r="Q185" s="277"/>
      <c r="R185" s="277"/>
      <c r="S185" s="277"/>
      <c r="T185" s="277"/>
    </row>
    <row r="186" spans="1:20" ht="16" thickBot="1" x14ac:dyDescent="0.4">
      <c r="A186" s="442"/>
      <c r="B186" s="586"/>
      <c r="C186" s="91"/>
      <c r="D186" s="91"/>
      <c r="E186" s="701">
        <v>183</v>
      </c>
      <c r="F186" s="487"/>
      <c r="G186" s="277"/>
      <c r="H186" s="277"/>
      <c r="I186" s="277"/>
      <c r="J186" s="277"/>
      <c r="K186" s="277"/>
      <c r="L186" s="277"/>
      <c r="M186" s="277"/>
      <c r="N186" s="277"/>
      <c r="O186" s="277"/>
      <c r="P186" s="277"/>
      <c r="Q186" s="277"/>
      <c r="R186" s="277"/>
      <c r="S186" s="277"/>
      <c r="T186" s="277"/>
    </row>
    <row r="187" spans="1:20" ht="16" thickBot="1" x14ac:dyDescent="0.4">
      <c r="A187" s="442"/>
      <c r="B187" s="586"/>
      <c r="C187" s="91"/>
      <c r="D187" s="91"/>
      <c r="E187" s="578">
        <v>184</v>
      </c>
      <c r="F187" s="487"/>
      <c r="G187" s="277"/>
      <c r="H187" s="277"/>
      <c r="I187" s="277"/>
      <c r="J187" s="277"/>
      <c r="K187" s="277"/>
      <c r="L187" s="277"/>
      <c r="M187" s="277"/>
      <c r="N187" s="277"/>
      <c r="O187" s="277"/>
      <c r="P187" s="277"/>
      <c r="Q187" s="277"/>
      <c r="R187" s="277"/>
      <c r="S187" s="277"/>
      <c r="T187" s="277"/>
    </row>
    <row r="188" spans="1:20" ht="16" thickBot="1" x14ac:dyDescent="0.4">
      <c r="A188" s="442"/>
      <c r="B188" s="586"/>
      <c r="C188" s="91"/>
      <c r="D188" s="91"/>
      <c r="E188" s="91">
        <v>185</v>
      </c>
      <c r="F188" s="277"/>
      <c r="G188" s="277"/>
      <c r="H188" s="277"/>
      <c r="I188" s="277"/>
      <c r="J188" s="277"/>
      <c r="K188" s="277"/>
      <c r="L188" s="277"/>
      <c r="M188" s="277"/>
      <c r="N188" s="277"/>
      <c r="O188" s="277"/>
      <c r="P188" s="277"/>
      <c r="Q188" s="277"/>
      <c r="R188" s="277"/>
      <c r="S188" s="277"/>
      <c r="T188" s="277"/>
    </row>
    <row r="189" spans="1:20" ht="16" thickBot="1" x14ac:dyDescent="0.4">
      <c r="A189" s="442"/>
      <c r="B189" s="586"/>
      <c r="C189" s="91"/>
      <c r="D189" s="91"/>
      <c r="E189" s="91">
        <v>186</v>
      </c>
      <c r="F189" s="277"/>
      <c r="G189" s="277"/>
      <c r="H189" s="277"/>
      <c r="I189" s="277"/>
      <c r="J189" s="277"/>
      <c r="K189" s="277"/>
      <c r="L189" s="277"/>
      <c r="M189" s="277"/>
      <c r="N189" s="277"/>
      <c r="O189" s="277"/>
      <c r="P189" s="277"/>
      <c r="Q189" s="277"/>
      <c r="R189" s="277"/>
      <c r="S189" s="277"/>
      <c r="T189" s="277"/>
    </row>
    <row r="190" spans="1:20" ht="16" thickBot="1" x14ac:dyDescent="0.4">
      <c r="A190" s="442"/>
      <c r="B190" s="586"/>
      <c r="C190" s="91"/>
      <c r="D190" s="91"/>
      <c r="E190" s="91">
        <v>187</v>
      </c>
      <c r="F190" s="277"/>
      <c r="G190" s="277"/>
      <c r="H190" s="277"/>
      <c r="I190" s="277"/>
      <c r="J190" s="277"/>
      <c r="K190" s="277"/>
      <c r="L190" s="277"/>
      <c r="M190" s="277"/>
      <c r="N190" s="277"/>
      <c r="O190" s="277"/>
      <c r="P190" s="277"/>
      <c r="Q190" s="277"/>
      <c r="R190" s="277"/>
      <c r="S190" s="277"/>
      <c r="T190" s="277"/>
    </row>
    <row r="191" spans="1:20" ht="16" thickBot="1" x14ac:dyDescent="0.4">
      <c r="A191" s="442"/>
      <c r="B191" s="586"/>
      <c r="C191" s="91"/>
      <c r="D191" s="91"/>
      <c r="E191" s="91">
        <v>188</v>
      </c>
      <c r="F191" s="277"/>
      <c r="G191" s="277"/>
      <c r="H191" s="277"/>
      <c r="I191" s="277"/>
      <c r="J191" s="277"/>
      <c r="K191" s="277"/>
      <c r="L191" s="277"/>
      <c r="M191" s="277"/>
      <c r="N191" s="277"/>
      <c r="O191" s="277"/>
      <c r="P191" s="277"/>
      <c r="Q191" s="277"/>
      <c r="R191" s="277"/>
      <c r="S191" s="277"/>
      <c r="T191" s="277"/>
    </row>
    <row r="192" spans="1:20" ht="16" thickBot="1" x14ac:dyDescent="0.4">
      <c r="A192" s="442"/>
      <c r="B192" s="586"/>
      <c r="C192" s="91"/>
      <c r="D192" s="91"/>
      <c r="E192" s="176">
        <v>189</v>
      </c>
      <c r="F192" s="277"/>
      <c r="G192" s="277"/>
      <c r="H192" s="277"/>
      <c r="I192" s="277"/>
      <c r="J192" s="277"/>
      <c r="K192" s="277"/>
      <c r="L192" s="277"/>
      <c r="M192" s="277"/>
      <c r="N192" s="277"/>
      <c r="O192" s="277"/>
      <c r="P192" s="277"/>
      <c r="Q192" s="277"/>
      <c r="R192" s="277"/>
      <c r="S192" s="277"/>
      <c r="T192" s="277"/>
    </row>
    <row r="193" spans="1:20" ht="16" thickBot="1" x14ac:dyDescent="0.4">
      <c r="A193" s="442"/>
      <c r="B193" s="586"/>
      <c r="C193" s="91"/>
      <c r="D193" s="91"/>
      <c r="E193" s="701">
        <v>190</v>
      </c>
      <c r="F193" s="277"/>
      <c r="G193" s="277"/>
      <c r="H193" s="277"/>
      <c r="I193" s="277"/>
      <c r="J193" s="277"/>
      <c r="K193" s="277"/>
      <c r="L193" s="277"/>
      <c r="M193" s="277"/>
      <c r="N193" s="277"/>
      <c r="O193" s="277"/>
      <c r="P193" s="277"/>
      <c r="Q193" s="277"/>
      <c r="R193" s="277"/>
      <c r="S193" s="277"/>
      <c r="T193" s="277"/>
    </row>
    <row r="194" spans="1:20" ht="15" thickBot="1" x14ac:dyDescent="0.35">
      <c r="B194" s="625" t="s">
        <v>1021</v>
      </c>
    </row>
    <row r="195" spans="1:20" ht="15" thickBot="1" x14ac:dyDescent="0.35">
      <c r="B195" s="625" t="s">
        <v>1020</v>
      </c>
    </row>
  </sheetData>
  <mergeCells count="12">
    <mergeCell ref="A44:A48"/>
    <mergeCell ref="I2:R2"/>
    <mergeCell ref="A21:A25"/>
    <mergeCell ref="A26:A32"/>
    <mergeCell ref="A33:A43"/>
    <mergeCell ref="A4:A20"/>
    <mergeCell ref="I115:R115"/>
    <mergeCell ref="A49:A52"/>
    <mergeCell ref="A53:A62"/>
    <mergeCell ref="A100:A112"/>
    <mergeCell ref="A76:A99"/>
    <mergeCell ref="A63:A75"/>
  </mergeCells>
  <hyperlinks>
    <hyperlink ref="B194" location="'Fu-Mi;Biogassubstr. Zuk.'!A1" display="zurück zur Dateneingabe Aufnahme" xr:uid="{00000000-0004-0000-1500-000000000000}"/>
    <hyperlink ref="B195" location="'Fu-Mi; Biogassub. Verk.'!A1" display="zurück zur Dateneingabe Abgabe" xr:uid="{00000000-0004-0000-1500-000001000000}"/>
  </hyperlinks>
  <pageMargins left="0.7" right="0.7" top="0.78740157499999996" bottom="0.78740157499999996"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N107"/>
  <sheetViews>
    <sheetView topLeftCell="C43" zoomScale="85" zoomScaleNormal="85" workbookViewId="0">
      <selection activeCell="S43" sqref="S43"/>
    </sheetView>
  </sheetViews>
  <sheetFormatPr baseColWidth="10" defaultRowHeight="14.5" x14ac:dyDescent="0.35"/>
  <cols>
    <col min="1" max="1" width="5.54296875" style="183" customWidth="1"/>
    <col min="2" max="2" width="18.26953125" style="183" customWidth="1"/>
    <col min="3" max="4" width="10.90625" style="183"/>
    <col min="5" max="5" width="14" style="183" customWidth="1"/>
    <col min="6" max="6" width="11.453125" style="1616"/>
    <col min="7" max="7" width="10.90625" style="183"/>
    <col min="8" max="8" width="5.54296875" style="183" customWidth="1"/>
    <col min="9" max="14" width="10.90625" style="183"/>
  </cols>
  <sheetData>
    <row r="2" spans="1:11" ht="45" x14ac:dyDescent="0.35">
      <c r="B2" s="1609" t="s">
        <v>1231</v>
      </c>
      <c r="C2" s="1609" t="s">
        <v>1232</v>
      </c>
      <c r="D2" s="1609" t="s">
        <v>1233</v>
      </c>
      <c r="E2" s="1609" t="s">
        <v>1234</v>
      </c>
      <c r="F2" s="1609" t="s">
        <v>1235</v>
      </c>
      <c r="G2" s="1609" t="s">
        <v>1236</v>
      </c>
      <c r="I2" s="1609" t="s">
        <v>1237</v>
      </c>
      <c r="K2" s="1609" t="s">
        <v>1238</v>
      </c>
    </row>
    <row r="3" spans="1:11" ht="15.5" x14ac:dyDescent="0.35">
      <c r="B3" s="1609"/>
      <c r="C3" s="1609"/>
      <c r="D3" s="1609"/>
      <c r="E3" s="1609" t="s">
        <v>387</v>
      </c>
      <c r="F3" s="1609"/>
      <c r="I3" s="1609" t="s">
        <v>387</v>
      </c>
      <c r="K3" s="1610" t="s">
        <v>1239</v>
      </c>
    </row>
    <row r="4" spans="1:11" ht="15.5" x14ac:dyDescent="0.35">
      <c r="A4" s="183">
        <v>1</v>
      </c>
      <c r="B4" s="1611" t="s">
        <v>1240</v>
      </c>
      <c r="C4" s="1611" t="s">
        <v>1241</v>
      </c>
      <c r="D4" s="1611" t="s">
        <v>1242</v>
      </c>
      <c r="E4" s="1611">
        <v>250</v>
      </c>
      <c r="F4" s="1611">
        <v>339</v>
      </c>
      <c r="I4" s="1611">
        <v>120</v>
      </c>
    </row>
    <row r="5" spans="1:11" ht="15.5" x14ac:dyDescent="0.35">
      <c r="A5" s="183">
        <v>2</v>
      </c>
      <c r="B5" s="1611" t="s">
        <v>1243</v>
      </c>
      <c r="C5" s="1611" t="s">
        <v>1241</v>
      </c>
      <c r="D5" s="1612" t="s">
        <v>1244</v>
      </c>
      <c r="E5" s="1611">
        <v>25</v>
      </c>
      <c r="F5" s="1611"/>
      <c r="I5" s="1611">
        <v>25</v>
      </c>
    </row>
    <row r="6" spans="1:11" ht="15.5" x14ac:dyDescent="0.35">
      <c r="A6" s="183">
        <v>3</v>
      </c>
      <c r="B6" s="1611" t="s">
        <v>1245</v>
      </c>
      <c r="C6" s="1611" t="s">
        <v>1241</v>
      </c>
      <c r="D6" s="1611" t="s">
        <v>1246</v>
      </c>
      <c r="E6" s="1611">
        <v>250</v>
      </c>
      <c r="F6" s="1611"/>
      <c r="I6" s="1611">
        <v>210</v>
      </c>
    </row>
    <row r="7" spans="1:11" ht="15.5" x14ac:dyDescent="0.35">
      <c r="A7" s="183">
        <v>4</v>
      </c>
      <c r="B7" s="1611" t="s">
        <v>1245</v>
      </c>
      <c r="C7" s="1611" t="s">
        <v>1241</v>
      </c>
      <c r="D7" s="1611" t="s">
        <v>1242</v>
      </c>
      <c r="E7" s="1611">
        <v>500</v>
      </c>
      <c r="F7" s="1611">
        <v>340</v>
      </c>
      <c r="I7" s="1611">
        <v>415</v>
      </c>
    </row>
    <row r="8" spans="1:11" ht="15.5" x14ac:dyDescent="0.35">
      <c r="A8" s="183">
        <v>5</v>
      </c>
      <c r="B8" s="1613"/>
      <c r="C8" s="1613"/>
      <c r="D8" s="1614"/>
      <c r="F8" s="1611"/>
    </row>
    <row r="9" spans="1:11" ht="15.5" x14ac:dyDescent="0.35">
      <c r="A9" s="183">
        <v>6</v>
      </c>
      <c r="B9" s="1611" t="s">
        <v>1247</v>
      </c>
      <c r="C9" s="1611" t="s">
        <v>1248</v>
      </c>
      <c r="D9" s="1612"/>
      <c r="E9" s="1611">
        <v>150</v>
      </c>
      <c r="F9" s="1611"/>
      <c r="G9" s="1615"/>
      <c r="I9" s="1611">
        <v>125</v>
      </c>
    </row>
    <row r="10" spans="1:11" ht="15.5" x14ac:dyDescent="0.35">
      <c r="A10" s="183">
        <v>7</v>
      </c>
      <c r="B10" s="1611" t="s">
        <v>1249</v>
      </c>
      <c r="C10" s="1611" t="s">
        <v>1241</v>
      </c>
      <c r="D10" s="1612"/>
      <c r="E10" s="1611">
        <v>10</v>
      </c>
      <c r="F10" s="1611">
        <v>21</v>
      </c>
      <c r="G10" s="1609"/>
      <c r="I10" s="1611">
        <v>620</v>
      </c>
      <c r="K10" s="1611"/>
    </row>
    <row r="11" spans="1:11" ht="15.5" x14ac:dyDescent="0.35">
      <c r="A11" s="183">
        <v>8</v>
      </c>
      <c r="B11" s="1611" t="s">
        <v>898</v>
      </c>
      <c r="C11" s="1611" t="s">
        <v>1241</v>
      </c>
      <c r="D11" s="1611" t="s">
        <v>1250</v>
      </c>
      <c r="E11" s="1611">
        <v>1000</v>
      </c>
      <c r="F11" s="1611">
        <v>879</v>
      </c>
      <c r="G11" s="1611"/>
      <c r="I11" s="1611">
        <v>460</v>
      </c>
      <c r="K11" s="1611"/>
    </row>
    <row r="12" spans="1:11" ht="15.5" x14ac:dyDescent="0.35">
      <c r="A12" s="183">
        <v>9</v>
      </c>
      <c r="B12" s="1611" t="s">
        <v>898</v>
      </c>
      <c r="C12" s="1611" t="s">
        <v>1241</v>
      </c>
      <c r="D12" s="1611" t="s">
        <v>1242</v>
      </c>
      <c r="E12" s="1611">
        <v>750</v>
      </c>
      <c r="F12" s="1611"/>
      <c r="G12" s="1611"/>
      <c r="I12" s="1611">
        <v>310</v>
      </c>
    </row>
    <row r="13" spans="1:11" ht="15.5" x14ac:dyDescent="0.35">
      <c r="A13" s="183">
        <v>10</v>
      </c>
      <c r="B13" s="1611" t="s">
        <v>898</v>
      </c>
      <c r="C13" s="1611" t="s">
        <v>1241</v>
      </c>
      <c r="D13" s="1611" t="s">
        <v>1246</v>
      </c>
      <c r="E13" s="1611">
        <v>500</v>
      </c>
      <c r="F13" s="1611"/>
      <c r="G13" s="1611"/>
    </row>
    <row r="14" spans="1:11" ht="15.5" x14ac:dyDescent="0.35">
      <c r="A14" s="183">
        <v>11</v>
      </c>
      <c r="B14" s="1613" t="s">
        <v>898</v>
      </c>
      <c r="C14" s="1613" t="s">
        <v>1241</v>
      </c>
      <c r="D14" s="1614"/>
      <c r="E14" s="1613"/>
      <c r="G14" s="1613"/>
    </row>
    <row r="15" spans="1:11" ht="15.5" x14ac:dyDescent="0.35">
      <c r="A15" s="183">
        <v>12</v>
      </c>
      <c r="B15" s="1613" t="s">
        <v>899</v>
      </c>
      <c r="C15" s="1613" t="s">
        <v>1241</v>
      </c>
      <c r="D15" s="1614"/>
      <c r="E15" s="1613"/>
      <c r="F15" s="1611">
        <v>347</v>
      </c>
      <c r="G15" s="1611"/>
      <c r="I15" s="1611">
        <v>9</v>
      </c>
    </row>
    <row r="16" spans="1:11" ht="15.5" x14ac:dyDescent="0.35">
      <c r="A16" s="183">
        <v>13</v>
      </c>
      <c r="B16" s="1611" t="s">
        <v>1251</v>
      </c>
      <c r="C16" s="1611" t="s">
        <v>1252</v>
      </c>
      <c r="D16" s="1612"/>
      <c r="E16" s="1611">
        <v>125</v>
      </c>
      <c r="F16" s="1611">
        <v>119</v>
      </c>
      <c r="G16" s="1611"/>
      <c r="I16" s="1611">
        <v>110</v>
      </c>
    </row>
    <row r="17" spans="1:11" ht="15.5" x14ac:dyDescent="0.35">
      <c r="A17" s="183">
        <v>14</v>
      </c>
      <c r="B17" s="1611" t="s">
        <v>901</v>
      </c>
      <c r="C17" s="1611" t="s">
        <v>1253</v>
      </c>
      <c r="D17" s="1611" t="s">
        <v>1242</v>
      </c>
      <c r="E17" s="1611">
        <v>500</v>
      </c>
      <c r="F17" s="1611"/>
      <c r="G17" s="1611"/>
      <c r="I17" s="1611">
        <v>400</v>
      </c>
    </row>
    <row r="18" spans="1:11" ht="15.5" x14ac:dyDescent="0.35">
      <c r="A18" s="183">
        <v>15</v>
      </c>
      <c r="B18" s="1611" t="s">
        <v>901</v>
      </c>
      <c r="C18" s="1611" t="s">
        <v>1253</v>
      </c>
      <c r="D18" s="1611" t="s">
        <v>1246</v>
      </c>
      <c r="E18" s="1611">
        <v>200</v>
      </c>
      <c r="F18" s="1611"/>
      <c r="G18" s="1611"/>
      <c r="I18" s="1611">
        <v>160</v>
      </c>
      <c r="K18" s="183" t="s">
        <v>1254</v>
      </c>
    </row>
    <row r="19" spans="1:11" ht="15.5" x14ac:dyDescent="0.35">
      <c r="A19" s="183">
        <v>16</v>
      </c>
      <c r="B19" s="1611" t="s">
        <v>1255</v>
      </c>
      <c r="C19" s="1611" t="s">
        <v>1241</v>
      </c>
      <c r="D19" s="1612"/>
      <c r="E19" s="1611">
        <v>10</v>
      </c>
      <c r="F19" s="1611"/>
      <c r="G19" s="1613"/>
      <c r="I19" s="1611">
        <v>10</v>
      </c>
      <c r="K19" s="183" t="s">
        <v>1256</v>
      </c>
    </row>
    <row r="20" spans="1:11" ht="15.5" x14ac:dyDescent="0.35">
      <c r="A20" s="183">
        <v>17</v>
      </c>
      <c r="B20" s="1611" t="s">
        <v>1257</v>
      </c>
      <c r="C20" s="1611" t="s">
        <v>1258</v>
      </c>
      <c r="D20" s="1612"/>
      <c r="E20" s="1611">
        <v>5</v>
      </c>
      <c r="F20" s="1611"/>
      <c r="G20" s="1613"/>
      <c r="I20" s="1611">
        <v>5</v>
      </c>
    </row>
    <row r="21" spans="1:11" ht="15.5" x14ac:dyDescent="0.35">
      <c r="A21" s="183">
        <v>18</v>
      </c>
      <c r="B21" s="1611" t="s">
        <v>1259</v>
      </c>
      <c r="C21" s="1611" t="s">
        <v>1260</v>
      </c>
      <c r="D21" s="1611" t="s">
        <v>1242</v>
      </c>
      <c r="E21" s="1611">
        <v>440</v>
      </c>
      <c r="F21" s="1611"/>
      <c r="G21" s="1611"/>
      <c r="I21" s="1611"/>
    </row>
    <row r="22" spans="1:11" ht="15.5" x14ac:dyDescent="0.35">
      <c r="A22" s="183">
        <v>19</v>
      </c>
      <c r="B22" s="1611" t="s">
        <v>1259</v>
      </c>
      <c r="C22" s="1611" t="s">
        <v>1260</v>
      </c>
      <c r="D22" s="1611" t="s">
        <v>1246</v>
      </c>
      <c r="E22" s="1611"/>
      <c r="F22" s="1611"/>
      <c r="G22" s="1611"/>
      <c r="I22" s="1611"/>
      <c r="K22" s="183" t="s">
        <v>1261</v>
      </c>
    </row>
    <row r="23" spans="1:11" ht="15.5" x14ac:dyDescent="0.35">
      <c r="A23" s="183">
        <v>20</v>
      </c>
      <c r="B23" s="1611" t="s">
        <v>1262</v>
      </c>
      <c r="C23" s="1611" t="s">
        <v>1241</v>
      </c>
      <c r="D23" s="1612"/>
      <c r="E23" s="1611">
        <v>250</v>
      </c>
      <c r="F23" s="1611"/>
      <c r="G23" s="1611"/>
      <c r="I23" s="1611">
        <v>230</v>
      </c>
    </row>
    <row r="24" spans="1:11" ht="15.5" x14ac:dyDescent="0.35">
      <c r="A24" s="183">
        <v>21</v>
      </c>
      <c r="B24" s="1611" t="s">
        <v>1263</v>
      </c>
      <c r="C24" s="1611" t="s">
        <v>1241</v>
      </c>
      <c r="D24" s="1612"/>
      <c r="E24" s="1611">
        <v>50</v>
      </c>
      <c r="F24" s="1611"/>
      <c r="G24" s="1611"/>
      <c r="I24" s="1611">
        <v>50</v>
      </c>
      <c r="K24" s="1617" t="s">
        <v>1264</v>
      </c>
    </row>
    <row r="25" spans="1:11" ht="15.5" x14ac:dyDescent="0.35">
      <c r="A25" s="183">
        <v>22</v>
      </c>
      <c r="B25" s="1611" t="s">
        <v>910</v>
      </c>
      <c r="C25" s="1611" t="s">
        <v>1241</v>
      </c>
      <c r="D25" s="1612"/>
      <c r="E25" s="183">
        <v>300</v>
      </c>
      <c r="G25" s="1611"/>
      <c r="K25" s="1617" t="s">
        <v>1265</v>
      </c>
    </row>
    <row r="26" spans="1:11" ht="15.5" x14ac:dyDescent="0.35">
      <c r="A26" s="183">
        <v>23</v>
      </c>
      <c r="G26" s="1611"/>
      <c r="I26" s="1611"/>
    </row>
    <row r="27" spans="1:11" ht="15.5" x14ac:dyDescent="0.35">
      <c r="A27" s="183">
        <v>24</v>
      </c>
      <c r="B27" s="1611" t="s">
        <v>1266</v>
      </c>
      <c r="C27" s="1611" t="s">
        <v>1248</v>
      </c>
      <c r="D27" s="1611" t="s">
        <v>1246</v>
      </c>
      <c r="E27" s="1611">
        <v>100</v>
      </c>
      <c r="F27" s="1616">
        <v>156</v>
      </c>
      <c r="G27" s="1618"/>
      <c r="I27" s="1611">
        <v>60</v>
      </c>
    </row>
    <row r="28" spans="1:11" ht="15.5" x14ac:dyDescent="0.35">
      <c r="A28" s="183">
        <v>25</v>
      </c>
      <c r="B28" s="1611" t="s">
        <v>1266</v>
      </c>
      <c r="C28" s="1611" t="s">
        <v>1248</v>
      </c>
      <c r="D28" s="1611"/>
      <c r="F28" s="1619">
        <v>300</v>
      </c>
      <c r="G28" s="1615"/>
      <c r="I28" s="1620">
        <v>250</v>
      </c>
      <c r="J28" s="1617"/>
    </row>
    <row r="29" spans="1:11" ht="15.5" x14ac:dyDescent="0.35">
      <c r="A29" s="183">
        <v>26</v>
      </c>
      <c r="B29" s="1611" t="s">
        <v>1267</v>
      </c>
      <c r="C29" s="1611" t="s">
        <v>1268</v>
      </c>
      <c r="D29" s="1611"/>
      <c r="G29" s="1618">
        <v>850</v>
      </c>
    </row>
    <row r="30" spans="1:11" ht="15.5" x14ac:dyDescent="0.35">
      <c r="A30" s="183">
        <v>27</v>
      </c>
      <c r="B30" s="1611" t="s">
        <v>1269</v>
      </c>
      <c r="C30" s="1611" t="s">
        <v>1241</v>
      </c>
      <c r="D30" s="1611" t="s">
        <v>1242</v>
      </c>
      <c r="E30" s="1611">
        <v>100</v>
      </c>
      <c r="F30" s="1611">
        <v>62</v>
      </c>
      <c r="G30" s="1615"/>
      <c r="I30" s="1611">
        <v>80</v>
      </c>
    </row>
    <row r="31" spans="1:11" ht="15.5" x14ac:dyDescent="0.35">
      <c r="A31" s="183">
        <v>28</v>
      </c>
      <c r="B31" s="1611" t="s">
        <v>1269</v>
      </c>
      <c r="C31" s="1611" t="s">
        <v>1241</v>
      </c>
      <c r="D31" s="1611" t="s">
        <v>1246</v>
      </c>
      <c r="E31" s="1611">
        <v>50</v>
      </c>
      <c r="F31" s="1611"/>
      <c r="G31" s="1615"/>
      <c r="I31" s="1611">
        <v>42</v>
      </c>
    </row>
    <row r="32" spans="1:11" ht="15.5" x14ac:dyDescent="0.35">
      <c r="A32" s="183">
        <v>29</v>
      </c>
      <c r="B32" s="1611" t="s">
        <v>331</v>
      </c>
      <c r="C32" s="1611" t="s">
        <v>1241</v>
      </c>
      <c r="D32" s="1612"/>
      <c r="E32" s="1611">
        <v>100</v>
      </c>
      <c r="F32" s="1611"/>
      <c r="G32" s="1615"/>
      <c r="I32" s="1611">
        <v>80</v>
      </c>
    </row>
    <row r="33" spans="1:12" ht="15.5" x14ac:dyDescent="0.35">
      <c r="A33" s="183">
        <v>30</v>
      </c>
      <c r="B33" s="1611" t="s">
        <v>1270</v>
      </c>
      <c r="C33" s="1611" t="s">
        <v>1241</v>
      </c>
      <c r="D33" s="1612"/>
      <c r="E33" s="1611">
        <v>30</v>
      </c>
      <c r="F33" s="1611"/>
      <c r="G33" s="1611"/>
      <c r="I33" s="1611">
        <v>20</v>
      </c>
    </row>
    <row r="34" spans="1:12" ht="31" x14ac:dyDescent="0.35">
      <c r="A34" s="183">
        <v>31</v>
      </c>
      <c r="B34" s="1611" t="s">
        <v>1270</v>
      </c>
      <c r="C34" s="1611" t="s">
        <v>1271</v>
      </c>
      <c r="D34" s="1612"/>
      <c r="E34" s="1611">
        <v>300</v>
      </c>
      <c r="F34" s="1611"/>
      <c r="G34" s="1611">
        <v>400</v>
      </c>
      <c r="I34" s="1611"/>
    </row>
    <row r="35" spans="1:12" ht="15.5" x14ac:dyDescent="0.35">
      <c r="A35" s="183">
        <v>32</v>
      </c>
      <c r="B35" s="1611" t="s">
        <v>1272</v>
      </c>
      <c r="C35" s="1611" t="s">
        <v>1253</v>
      </c>
      <c r="D35" s="1612"/>
      <c r="F35" s="1616">
        <v>267</v>
      </c>
      <c r="G35" s="1611">
        <v>300</v>
      </c>
      <c r="I35" s="1611"/>
    </row>
    <row r="36" spans="1:12" ht="15.5" x14ac:dyDescent="0.35">
      <c r="A36" s="183">
        <v>33</v>
      </c>
      <c r="B36" s="1611" t="s">
        <v>1273</v>
      </c>
      <c r="C36" s="1611" t="s">
        <v>1241</v>
      </c>
      <c r="D36" s="1612"/>
      <c r="E36" s="1611">
        <v>250</v>
      </c>
      <c r="F36" s="1611"/>
      <c r="G36" s="1611"/>
      <c r="I36" s="1611">
        <v>160</v>
      </c>
    </row>
    <row r="37" spans="1:12" ht="15.5" x14ac:dyDescent="0.35">
      <c r="A37" s="183">
        <v>34</v>
      </c>
      <c r="B37" s="1611" t="s">
        <v>1274</v>
      </c>
      <c r="C37" s="1611" t="s">
        <v>1241</v>
      </c>
      <c r="D37" s="1612"/>
      <c r="E37" s="1611"/>
      <c r="F37" s="1611"/>
      <c r="G37" s="1611">
        <v>700</v>
      </c>
      <c r="I37" s="1611"/>
    </row>
    <row r="38" spans="1:12" ht="15.5" x14ac:dyDescent="0.35">
      <c r="A38" s="183">
        <v>35</v>
      </c>
      <c r="B38" s="1611" t="s">
        <v>927</v>
      </c>
      <c r="C38" s="1611" t="s">
        <v>1253</v>
      </c>
      <c r="D38" s="1612"/>
      <c r="E38" s="1611">
        <v>1000</v>
      </c>
      <c r="F38" s="1611"/>
      <c r="G38" s="1611"/>
      <c r="I38" s="1611">
        <v>780</v>
      </c>
    </row>
    <row r="39" spans="1:12" ht="15.5" x14ac:dyDescent="0.35">
      <c r="A39" s="183">
        <v>36</v>
      </c>
      <c r="B39" s="1613" t="s">
        <v>1275</v>
      </c>
      <c r="C39" s="1613" t="s">
        <v>1241</v>
      </c>
      <c r="D39" s="1614"/>
      <c r="F39" s="1611">
        <v>135</v>
      </c>
      <c r="G39" s="1613"/>
    </row>
    <row r="40" spans="1:12" ht="15.5" x14ac:dyDescent="0.35">
      <c r="A40" s="183">
        <v>37</v>
      </c>
      <c r="B40" s="1611" t="s">
        <v>1275</v>
      </c>
      <c r="C40" s="1611" t="s">
        <v>1276</v>
      </c>
      <c r="E40" s="1621">
        <v>1100</v>
      </c>
      <c r="F40" s="1621"/>
      <c r="G40" s="1611"/>
    </row>
    <row r="41" spans="1:12" ht="15.5" x14ac:dyDescent="0.35">
      <c r="A41" s="183">
        <v>38</v>
      </c>
      <c r="B41" s="1611" t="s">
        <v>1275</v>
      </c>
      <c r="C41" s="1611" t="s">
        <v>1250</v>
      </c>
    </row>
    <row r="42" spans="1:12" ht="15.5" x14ac:dyDescent="0.35">
      <c r="A42" s="183">
        <v>39</v>
      </c>
      <c r="B42" s="1611" t="s">
        <v>925</v>
      </c>
      <c r="C42" s="1611"/>
      <c r="D42" s="1611"/>
      <c r="E42" s="1618"/>
      <c r="F42" s="1619">
        <v>12.2</v>
      </c>
      <c r="G42" s="1618"/>
    </row>
    <row r="43" spans="1:12" ht="15.5" x14ac:dyDescent="0.35">
      <c r="A43" s="183">
        <v>40</v>
      </c>
      <c r="B43" s="1617" t="s">
        <v>1277</v>
      </c>
      <c r="C43" s="1617" t="s">
        <v>806</v>
      </c>
      <c r="D43" s="1617"/>
      <c r="E43" s="1617">
        <v>650</v>
      </c>
      <c r="F43" s="1617"/>
      <c r="G43" s="1622"/>
      <c r="L43" s="1611"/>
    </row>
    <row r="44" spans="1:12" ht="15.5" x14ac:dyDescent="0.35">
      <c r="A44" s="183">
        <v>41</v>
      </c>
      <c r="B44" s="1611" t="s">
        <v>1277</v>
      </c>
      <c r="C44" s="1611" t="s">
        <v>1253</v>
      </c>
      <c r="D44" s="1611" t="s">
        <v>1242</v>
      </c>
      <c r="E44" s="1611">
        <v>380</v>
      </c>
      <c r="F44" s="1611">
        <v>535</v>
      </c>
      <c r="G44" s="1611"/>
      <c r="I44" s="1611">
        <v>300</v>
      </c>
      <c r="L44" s="1611"/>
    </row>
    <row r="45" spans="1:12" ht="15.5" x14ac:dyDescent="0.35">
      <c r="A45" s="183">
        <v>42</v>
      </c>
      <c r="B45" s="1617" t="s">
        <v>1278</v>
      </c>
      <c r="C45" s="1617" t="s">
        <v>806</v>
      </c>
      <c r="D45" s="1617"/>
      <c r="E45" s="1617">
        <v>438</v>
      </c>
      <c r="F45" s="1617"/>
      <c r="G45" s="1611"/>
    </row>
    <row r="46" spans="1:12" ht="15.5" x14ac:dyDescent="0.35">
      <c r="A46" s="183">
        <v>43</v>
      </c>
      <c r="B46" s="1617" t="s">
        <v>1279</v>
      </c>
      <c r="C46" s="1617" t="s">
        <v>806</v>
      </c>
      <c r="D46" s="1617"/>
      <c r="E46" s="1617">
        <v>315</v>
      </c>
      <c r="F46" s="1617"/>
      <c r="G46" s="1611"/>
      <c r="J46" s="183" t="s">
        <v>1244</v>
      </c>
    </row>
    <row r="47" spans="1:12" x14ac:dyDescent="0.35">
      <c r="A47" s="183">
        <v>44</v>
      </c>
      <c r="B47" s="1617" t="s">
        <v>1280</v>
      </c>
      <c r="C47" s="1617" t="s">
        <v>806</v>
      </c>
      <c r="D47" s="1617"/>
      <c r="E47" s="1617">
        <v>376.5</v>
      </c>
      <c r="F47" s="1617"/>
      <c r="G47" s="1615"/>
    </row>
    <row r="48" spans="1:12" x14ac:dyDescent="0.35">
      <c r="A48" s="183">
        <v>45</v>
      </c>
      <c r="B48" s="1617" t="s">
        <v>1281</v>
      </c>
      <c r="C48" s="1617" t="s">
        <v>806</v>
      </c>
      <c r="D48" s="1617"/>
      <c r="E48" s="1617">
        <v>820</v>
      </c>
      <c r="F48" s="1617"/>
      <c r="G48" s="1615"/>
    </row>
    <row r="49" spans="1:9" ht="15.5" x14ac:dyDescent="0.35">
      <c r="A49" s="183">
        <v>46</v>
      </c>
      <c r="B49" s="1611" t="s">
        <v>1281</v>
      </c>
      <c r="C49" s="1611" t="s">
        <v>1253</v>
      </c>
      <c r="D49" s="1611" t="s">
        <v>1242</v>
      </c>
      <c r="E49" s="1611">
        <v>375</v>
      </c>
      <c r="F49" s="1611"/>
      <c r="G49" s="1611"/>
      <c r="I49" s="1611">
        <v>290</v>
      </c>
    </row>
    <row r="50" spans="1:9" ht="15.5" x14ac:dyDescent="0.35">
      <c r="A50" s="183">
        <v>47</v>
      </c>
      <c r="B50" s="1617" t="s">
        <v>1282</v>
      </c>
      <c r="C50" s="1617" t="s">
        <v>806</v>
      </c>
      <c r="D50" s="1617"/>
      <c r="E50" s="1617">
        <v>570</v>
      </c>
      <c r="F50" s="1617"/>
      <c r="G50" s="1622">
        <v>500</v>
      </c>
      <c r="I50" s="1623"/>
    </row>
    <row r="51" spans="1:9" ht="15.5" x14ac:dyDescent="0.35">
      <c r="A51" s="183">
        <v>48</v>
      </c>
      <c r="B51" s="1617" t="s">
        <v>1283</v>
      </c>
      <c r="C51" s="1617" t="s">
        <v>806</v>
      </c>
      <c r="D51" s="1617"/>
      <c r="E51" s="1617">
        <v>570</v>
      </c>
      <c r="F51" s="1617"/>
      <c r="G51" s="1622"/>
      <c r="I51" s="1623"/>
    </row>
    <row r="52" spans="1:9" ht="15.5" x14ac:dyDescent="0.35">
      <c r="A52" s="183">
        <v>49</v>
      </c>
      <c r="B52" s="1617" t="s">
        <v>1284</v>
      </c>
      <c r="C52" s="1617" t="s">
        <v>806</v>
      </c>
      <c r="D52" s="1617"/>
      <c r="E52" s="1617">
        <v>570</v>
      </c>
      <c r="F52" s="1617"/>
      <c r="G52" s="1622"/>
      <c r="I52" s="1623"/>
    </row>
    <row r="53" spans="1:9" ht="15.5" x14ac:dyDescent="0.35">
      <c r="A53" s="183">
        <v>50</v>
      </c>
      <c r="B53" s="1617" t="s">
        <v>1285</v>
      </c>
      <c r="C53" s="1617" t="s">
        <v>806</v>
      </c>
      <c r="D53" s="1617"/>
      <c r="E53" s="1617">
        <v>730</v>
      </c>
      <c r="F53" s="1617"/>
      <c r="G53" s="1615"/>
      <c r="I53" s="1623"/>
    </row>
    <row r="54" spans="1:9" ht="15.5" x14ac:dyDescent="0.35">
      <c r="A54" s="183">
        <v>51</v>
      </c>
      <c r="B54" s="1617" t="s">
        <v>1286</v>
      </c>
      <c r="C54" s="1617" t="s">
        <v>806</v>
      </c>
      <c r="D54" s="1617"/>
      <c r="E54" s="1617">
        <v>620</v>
      </c>
      <c r="F54" s="1617"/>
      <c r="G54" s="1615"/>
      <c r="I54" s="1623"/>
    </row>
    <row r="55" spans="1:9" ht="15.5" x14ac:dyDescent="0.35">
      <c r="A55" s="183">
        <v>52</v>
      </c>
      <c r="B55" s="1617" t="s">
        <v>1287</v>
      </c>
      <c r="C55" s="1617" t="s">
        <v>806</v>
      </c>
      <c r="D55" s="1617"/>
      <c r="E55" s="1617">
        <v>675</v>
      </c>
      <c r="F55" s="1617"/>
      <c r="G55" s="1615"/>
      <c r="I55" s="1623"/>
    </row>
    <row r="56" spans="1:9" x14ac:dyDescent="0.35">
      <c r="A56" s="183">
        <v>53</v>
      </c>
      <c r="B56" s="1617" t="s">
        <v>1288</v>
      </c>
      <c r="C56" s="1617" t="s">
        <v>806</v>
      </c>
      <c r="D56" s="1617"/>
      <c r="E56" s="1617">
        <v>320</v>
      </c>
      <c r="F56" s="1617"/>
      <c r="G56" s="1622">
        <v>500</v>
      </c>
    </row>
    <row r="57" spans="1:9" x14ac:dyDescent="0.35">
      <c r="A57" s="183">
        <v>54</v>
      </c>
      <c r="B57" s="1617" t="s">
        <v>1289</v>
      </c>
      <c r="C57" s="1617"/>
      <c r="D57" s="1617"/>
      <c r="E57" s="1617"/>
      <c r="F57" s="1617"/>
      <c r="G57" s="1622">
        <v>200</v>
      </c>
    </row>
    <row r="58" spans="1:9" ht="15.5" x14ac:dyDescent="0.35">
      <c r="A58" s="183">
        <v>55</v>
      </c>
      <c r="B58" s="1611" t="s">
        <v>1290</v>
      </c>
      <c r="C58" s="1611" t="s">
        <v>1241</v>
      </c>
      <c r="D58" s="1611" t="s">
        <v>1246</v>
      </c>
      <c r="E58" s="1611">
        <v>375</v>
      </c>
      <c r="F58" s="1611"/>
      <c r="G58" s="1613"/>
      <c r="I58" s="1611">
        <v>280</v>
      </c>
    </row>
    <row r="59" spans="1:9" ht="15.5" x14ac:dyDescent="0.35">
      <c r="A59" s="183">
        <v>56</v>
      </c>
      <c r="B59" s="1611" t="s">
        <v>1290</v>
      </c>
      <c r="C59" s="1611" t="s">
        <v>1241</v>
      </c>
      <c r="D59" s="1611" t="s">
        <v>1242</v>
      </c>
      <c r="E59" s="1611">
        <v>600</v>
      </c>
      <c r="F59" s="1611">
        <v>458</v>
      </c>
      <c r="G59" s="1611"/>
      <c r="I59" s="1611">
        <v>450</v>
      </c>
    </row>
    <row r="60" spans="1:9" ht="15.5" x14ac:dyDescent="0.35">
      <c r="A60" s="183">
        <v>57</v>
      </c>
      <c r="B60" s="1613"/>
      <c r="C60" s="1613"/>
      <c r="D60" s="1624"/>
      <c r="F60" s="1611"/>
      <c r="G60" s="1611"/>
      <c r="I60" s="1611"/>
    </row>
    <row r="61" spans="1:9" ht="15.5" x14ac:dyDescent="0.35">
      <c r="A61" s="183">
        <v>58</v>
      </c>
      <c r="B61" s="1611" t="s">
        <v>1291</v>
      </c>
      <c r="C61" s="1611" t="s">
        <v>1260</v>
      </c>
      <c r="D61" s="1611" t="s">
        <v>1242</v>
      </c>
      <c r="E61" s="1611">
        <v>580</v>
      </c>
      <c r="F61" s="1611">
        <v>652</v>
      </c>
      <c r="G61" s="1613"/>
      <c r="I61" s="1611">
        <v>450</v>
      </c>
    </row>
    <row r="62" spans="1:9" ht="15.5" x14ac:dyDescent="0.35">
      <c r="A62" s="183">
        <v>59</v>
      </c>
      <c r="B62" s="1611" t="s">
        <v>1291</v>
      </c>
      <c r="C62" s="1611" t="s">
        <v>1260</v>
      </c>
      <c r="D62" s="1611" t="s">
        <v>1246</v>
      </c>
      <c r="E62" s="1611">
        <v>370</v>
      </c>
      <c r="F62" s="1611"/>
      <c r="G62" s="1613">
        <v>2000</v>
      </c>
      <c r="I62" s="1611">
        <v>265</v>
      </c>
    </row>
    <row r="63" spans="1:9" ht="15.5" x14ac:dyDescent="0.35">
      <c r="A63" s="183">
        <v>60</v>
      </c>
      <c r="B63" s="1613"/>
      <c r="C63" s="1613"/>
      <c r="D63" s="1614"/>
      <c r="F63" s="1611"/>
      <c r="G63" s="1625">
        <v>500</v>
      </c>
    </row>
    <row r="64" spans="1:9" ht="15.5" x14ac:dyDescent="0.35">
      <c r="A64" s="183">
        <v>61</v>
      </c>
      <c r="B64" s="1613" t="s">
        <v>1292</v>
      </c>
      <c r="C64" s="1613" t="s">
        <v>1268</v>
      </c>
      <c r="D64" s="1614"/>
      <c r="E64" s="1613"/>
      <c r="F64" s="1611"/>
      <c r="G64" s="1611"/>
    </row>
    <row r="65" spans="1:9" ht="15.5" x14ac:dyDescent="0.35">
      <c r="A65" s="183">
        <v>62</v>
      </c>
      <c r="B65" s="1613" t="s">
        <v>1293</v>
      </c>
      <c r="C65" s="1613" t="s">
        <v>1294</v>
      </c>
      <c r="D65" s="1614" t="s">
        <v>1244</v>
      </c>
      <c r="G65" s="1615"/>
    </row>
    <row r="66" spans="1:9" ht="15.5" x14ac:dyDescent="0.35">
      <c r="A66" s="183">
        <v>63</v>
      </c>
      <c r="B66" s="1611" t="s">
        <v>1247</v>
      </c>
      <c r="C66" s="1611" t="s">
        <v>1248</v>
      </c>
      <c r="D66" s="1612"/>
      <c r="E66" s="1611">
        <v>150</v>
      </c>
      <c r="F66" s="1611"/>
      <c r="G66" s="1615"/>
      <c r="I66" s="1611">
        <v>125</v>
      </c>
    </row>
    <row r="67" spans="1:9" ht="15.5" x14ac:dyDescent="0.35">
      <c r="A67" s="183">
        <v>64</v>
      </c>
      <c r="B67" s="1611" t="s">
        <v>1295</v>
      </c>
      <c r="C67" s="1611" t="s">
        <v>1253</v>
      </c>
      <c r="D67" s="1612"/>
      <c r="E67" s="1611">
        <v>1000</v>
      </c>
      <c r="F67" s="1611">
        <v>1572</v>
      </c>
      <c r="G67" s="1611"/>
      <c r="I67" s="1611">
        <v>780</v>
      </c>
    </row>
    <row r="68" spans="1:9" ht="15.5" x14ac:dyDescent="0.35">
      <c r="A68" s="183">
        <v>65</v>
      </c>
      <c r="B68" s="1611" t="s">
        <v>957</v>
      </c>
      <c r="C68" s="1611" t="s">
        <v>1253</v>
      </c>
      <c r="D68" s="1612"/>
      <c r="E68" s="1611">
        <v>1000</v>
      </c>
      <c r="F68" s="1611"/>
      <c r="G68" s="1611"/>
      <c r="I68" s="1611">
        <v>780</v>
      </c>
    </row>
    <row r="69" spans="1:9" ht="15.5" x14ac:dyDescent="0.35">
      <c r="A69" s="183">
        <v>66</v>
      </c>
      <c r="B69" s="1611" t="s">
        <v>1296</v>
      </c>
      <c r="C69" s="1611" t="s">
        <v>1241</v>
      </c>
      <c r="D69" s="1612"/>
      <c r="E69" s="1611">
        <v>30</v>
      </c>
      <c r="F69" s="1611"/>
      <c r="G69" s="1611"/>
      <c r="I69" s="1611">
        <v>20</v>
      </c>
    </row>
    <row r="70" spans="1:9" ht="15.5" x14ac:dyDescent="0.35">
      <c r="A70" s="183">
        <v>67</v>
      </c>
      <c r="B70" s="1611" t="s">
        <v>958</v>
      </c>
      <c r="C70" s="1611" t="s">
        <v>1241</v>
      </c>
      <c r="D70" s="1612"/>
      <c r="E70" s="1611">
        <v>200</v>
      </c>
      <c r="F70" s="1611">
        <v>209</v>
      </c>
      <c r="G70" s="1611"/>
      <c r="I70" s="1611">
        <v>125</v>
      </c>
    </row>
    <row r="71" spans="1:9" ht="15.5" x14ac:dyDescent="0.35">
      <c r="A71" s="183">
        <v>68</v>
      </c>
      <c r="B71" s="1611" t="s">
        <v>1297</v>
      </c>
      <c r="C71" s="1611" t="s">
        <v>1241</v>
      </c>
      <c r="D71" s="1612"/>
      <c r="E71" s="1611">
        <v>40</v>
      </c>
      <c r="F71" s="1611"/>
      <c r="G71" s="1611"/>
      <c r="I71" s="1611">
        <v>36</v>
      </c>
    </row>
    <row r="72" spans="1:9" ht="15.5" x14ac:dyDescent="0.35">
      <c r="A72" s="183">
        <v>69</v>
      </c>
      <c r="B72" s="1611" t="s">
        <v>1298</v>
      </c>
      <c r="C72" s="1611" t="s">
        <v>1268</v>
      </c>
      <c r="D72" s="1612"/>
      <c r="E72" s="1611"/>
      <c r="F72" s="1611"/>
      <c r="G72" s="1611">
        <v>180</v>
      </c>
      <c r="I72" s="1611"/>
    </row>
    <row r="73" spans="1:9" ht="15.5" x14ac:dyDescent="0.35">
      <c r="A73" s="183">
        <v>70</v>
      </c>
      <c r="B73" s="1611" t="s">
        <v>1299</v>
      </c>
      <c r="C73" s="1611" t="s">
        <v>1241</v>
      </c>
      <c r="E73" s="1611"/>
      <c r="F73" s="1611">
        <v>83</v>
      </c>
      <c r="G73" s="1611"/>
    </row>
    <row r="74" spans="1:9" ht="15.5" x14ac:dyDescent="0.35">
      <c r="A74" s="183">
        <v>71</v>
      </c>
      <c r="B74" s="1611" t="s">
        <v>1300</v>
      </c>
      <c r="C74" s="1611" t="s">
        <v>1241</v>
      </c>
      <c r="E74" s="1611"/>
      <c r="F74" s="1611">
        <v>286</v>
      </c>
      <c r="G74" s="1611"/>
    </row>
    <row r="75" spans="1:9" ht="15.5" x14ac:dyDescent="0.35">
      <c r="A75" s="183">
        <v>72</v>
      </c>
      <c r="B75" s="1611" t="s">
        <v>1301</v>
      </c>
      <c r="C75" s="1611" t="s">
        <v>1241</v>
      </c>
      <c r="E75" s="1611"/>
      <c r="F75" s="1611">
        <v>19</v>
      </c>
      <c r="G75" s="1611"/>
    </row>
    <row r="76" spans="1:9" ht="15.5" x14ac:dyDescent="0.35">
      <c r="A76" s="183">
        <v>73</v>
      </c>
      <c r="B76" s="1611" t="s">
        <v>1302</v>
      </c>
      <c r="C76" s="1611" t="s">
        <v>1241</v>
      </c>
      <c r="E76" s="1611">
        <v>300</v>
      </c>
      <c r="F76" s="1611"/>
      <c r="G76" s="1611"/>
    </row>
    <row r="77" spans="1:9" ht="15.5" x14ac:dyDescent="0.35">
      <c r="A77" s="183">
        <v>74</v>
      </c>
      <c r="B77" s="1611" t="s">
        <v>959</v>
      </c>
      <c r="C77" s="1611" t="s">
        <v>1241</v>
      </c>
      <c r="E77" s="1611">
        <v>500</v>
      </c>
      <c r="F77" s="1611"/>
    </row>
    <row r="78" spans="1:9" x14ac:dyDescent="0.35">
      <c r="A78" s="183">
        <v>75</v>
      </c>
    </row>
    <row r="79" spans="1:9" x14ac:dyDescent="0.35">
      <c r="A79" s="183">
        <v>76</v>
      </c>
    </row>
    <row r="80" spans="1:9" x14ac:dyDescent="0.35">
      <c r="A80" s="183">
        <v>77</v>
      </c>
    </row>
    <row r="81" spans="1:9" x14ac:dyDescent="0.35">
      <c r="A81" s="183">
        <v>78</v>
      </c>
    </row>
    <row r="82" spans="1:9" ht="15.5" x14ac:dyDescent="0.35">
      <c r="A82" s="183">
        <v>79</v>
      </c>
      <c r="B82" s="1611" t="s">
        <v>1303</v>
      </c>
      <c r="C82" s="1611" t="s">
        <v>1241</v>
      </c>
      <c r="D82" s="1611" t="s">
        <v>1246</v>
      </c>
      <c r="E82" s="1611">
        <v>125</v>
      </c>
      <c r="F82" s="1611"/>
      <c r="I82" s="1611">
        <v>97</v>
      </c>
    </row>
    <row r="83" spans="1:9" ht="15.5" x14ac:dyDescent="0.35">
      <c r="A83" s="183">
        <v>80</v>
      </c>
      <c r="B83" s="1611" t="s">
        <v>1303</v>
      </c>
      <c r="C83" s="1611" t="s">
        <v>1241</v>
      </c>
      <c r="D83" s="1611" t="s">
        <v>1242</v>
      </c>
      <c r="E83" s="1611">
        <v>200</v>
      </c>
      <c r="F83" s="1611">
        <v>155</v>
      </c>
      <c r="I83" s="1611">
        <v>154</v>
      </c>
    </row>
    <row r="84" spans="1:9" x14ac:dyDescent="0.35">
      <c r="A84" s="183">
        <v>81</v>
      </c>
    </row>
    <row r="85" spans="1:9" ht="15.5" x14ac:dyDescent="0.35">
      <c r="A85" s="183">
        <v>82</v>
      </c>
      <c r="B85" s="1611" t="s">
        <v>1304</v>
      </c>
      <c r="C85" s="1611" t="s">
        <v>1241</v>
      </c>
      <c r="D85" s="1612"/>
      <c r="E85" s="1611">
        <v>65</v>
      </c>
      <c r="F85" s="1611"/>
      <c r="G85" s="1611"/>
      <c r="I85" s="1611">
        <v>60</v>
      </c>
    </row>
    <row r="86" spans="1:9" ht="15.5" x14ac:dyDescent="0.35">
      <c r="A86" s="183">
        <v>83</v>
      </c>
      <c r="B86" s="1611" t="s">
        <v>1304</v>
      </c>
      <c r="C86" s="1611" t="s">
        <v>1241</v>
      </c>
      <c r="E86" s="1611">
        <v>120</v>
      </c>
      <c r="F86" s="1611">
        <v>98</v>
      </c>
      <c r="G86" s="1611"/>
    </row>
    <row r="101" spans="2:7" x14ac:dyDescent="0.35">
      <c r="B101" s="1615"/>
      <c r="C101" s="1615"/>
      <c r="D101" s="1615"/>
      <c r="E101" s="1615"/>
      <c r="F101" s="1626"/>
      <c r="G101" s="1615"/>
    </row>
    <row r="102" spans="2:7" x14ac:dyDescent="0.35">
      <c r="B102" s="1615"/>
      <c r="C102" s="1615"/>
      <c r="D102" s="1615"/>
      <c r="E102" s="1615"/>
      <c r="F102" s="1626"/>
      <c r="G102" s="1615"/>
    </row>
    <row r="103" spans="2:7" x14ac:dyDescent="0.35">
      <c r="B103" s="1615"/>
      <c r="C103" s="1615"/>
      <c r="D103" s="1615"/>
      <c r="E103" s="1615"/>
      <c r="F103" s="1626"/>
      <c r="G103" s="1615"/>
    </row>
    <row r="104" spans="2:7" x14ac:dyDescent="0.35">
      <c r="B104" s="1615"/>
      <c r="C104" s="1615"/>
      <c r="D104" s="1615"/>
      <c r="E104" s="1615"/>
      <c r="F104" s="1626"/>
      <c r="G104" s="1615"/>
    </row>
    <row r="105" spans="2:7" x14ac:dyDescent="0.35">
      <c r="B105" s="1615"/>
      <c r="C105" s="1615"/>
      <c r="D105" s="1615"/>
      <c r="E105" s="1615"/>
      <c r="F105" s="1626"/>
      <c r="G105" s="1615"/>
    </row>
    <row r="106" spans="2:7" x14ac:dyDescent="0.35">
      <c r="B106" s="1615"/>
      <c r="C106" s="1615"/>
      <c r="D106" s="1615"/>
      <c r="E106" s="1615"/>
      <c r="F106" s="1626"/>
      <c r="G106" s="1615"/>
    </row>
    <row r="107" spans="2:7" x14ac:dyDescent="0.35">
      <c r="B107" s="1615"/>
      <c r="C107" s="1615"/>
      <c r="D107" s="1615"/>
      <c r="E107" s="1615"/>
      <c r="F107" s="1626"/>
      <c r="G107" s="1615"/>
    </row>
  </sheetData>
  <sheetProtection sheet="1" objects="1" scenarios="1"/>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D035B-07EC-4B77-B356-AD7A45580136}">
  <dimension ref="A1:O35"/>
  <sheetViews>
    <sheetView zoomScale="55" zoomScaleNormal="55" workbookViewId="0">
      <selection activeCell="T14" sqref="T14"/>
    </sheetView>
  </sheetViews>
  <sheetFormatPr baseColWidth="10" defaultRowHeight="14.5" x14ac:dyDescent="0.35"/>
  <cols>
    <col min="1" max="1" width="35.6328125" style="183" customWidth="1"/>
    <col min="2" max="5" width="10.90625" style="183"/>
    <col min="6" max="6" width="21.36328125" style="183" customWidth="1"/>
    <col min="7" max="7" width="17.90625" style="183" customWidth="1"/>
    <col min="8" max="15" width="10.54296875" style="183" customWidth="1"/>
  </cols>
  <sheetData>
    <row r="1" spans="1:15" ht="18.5" x14ac:dyDescent="0.45">
      <c r="A1" s="1627" t="s">
        <v>1314</v>
      </c>
      <c r="B1" s="1628" t="s">
        <v>1315</v>
      </c>
      <c r="C1" s="1628"/>
      <c r="D1" s="1629"/>
      <c r="E1" s="1630"/>
      <c r="F1" s="1631" t="s">
        <v>1316</v>
      </c>
      <c r="G1" s="1632" t="s">
        <v>1317</v>
      </c>
      <c r="H1" s="1633"/>
      <c r="I1" s="1633"/>
      <c r="J1" s="1633"/>
      <c r="K1" s="1633"/>
      <c r="L1" s="1633"/>
      <c r="M1" s="1633"/>
      <c r="N1" s="1633"/>
      <c r="O1" s="1634"/>
    </row>
    <row r="2" spans="1:15" x14ac:dyDescent="0.35">
      <c r="A2" s="347"/>
      <c r="B2" s="1635"/>
      <c r="C2" s="1635"/>
      <c r="D2" s="1636"/>
      <c r="F2" s="328" t="s">
        <v>1318</v>
      </c>
      <c r="G2" s="1637">
        <v>3</v>
      </c>
      <c r="H2" s="1637">
        <v>4</v>
      </c>
      <c r="I2" s="1637">
        <v>5</v>
      </c>
      <c r="J2" s="1637">
        <v>10</v>
      </c>
      <c r="K2" s="1637">
        <v>12</v>
      </c>
      <c r="L2" s="1637"/>
      <c r="M2" s="1637"/>
      <c r="N2" s="1637"/>
      <c r="O2" s="1638"/>
    </row>
    <row r="3" spans="1:15" x14ac:dyDescent="0.35">
      <c r="A3" s="1639" t="s">
        <v>1319</v>
      </c>
      <c r="B3" s="1635"/>
      <c r="C3" s="1635"/>
      <c r="D3" s="1636"/>
      <c r="F3" s="1640" t="s">
        <v>1320</v>
      </c>
      <c r="G3" s="1641">
        <v>27</v>
      </c>
      <c r="H3" s="1641">
        <v>64</v>
      </c>
      <c r="I3" s="1641">
        <f>POWER(I2,3)</f>
        <v>125</v>
      </c>
      <c r="J3" s="1641">
        <f>POWER(J2,3)</f>
        <v>1000</v>
      </c>
      <c r="K3" s="1641">
        <f>POWER(K2,3)</f>
        <v>1728</v>
      </c>
      <c r="L3" s="1637"/>
      <c r="M3" s="1637"/>
      <c r="N3" s="1637"/>
      <c r="O3" s="1638"/>
    </row>
    <row r="4" spans="1:15" ht="29" x14ac:dyDescent="0.35">
      <c r="A4" s="1642" t="s">
        <v>1321</v>
      </c>
      <c r="B4" s="1643">
        <v>0.7</v>
      </c>
      <c r="C4" s="1644"/>
      <c r="D4" s="1636"/>
      <c r="F4" s="1645" t="s">
        <v>1322</v>
      </c>
      <c r="G4" s="1646">
        <v>54</v>
      </c>
      <c r="H4" s="1646">
        <v>128</v>
      </c>
      <c r="I4" s="1646">
        <f>I3*2</f>
        <v>250</v>
      </c>
      <c r="J4" s="1646">
        <f>J3*2</f>
        <v>2000</v>
      </c>
      <c r="K4" s="1646">
        <f>K3*2</f>
        <v>3456</v>
      </c>
      <c r="L4" s="1637"/>
      <c r="M4" s="1637"/>
      <c r="N4" s="1637"/>
      <c r="O4" s="1638"/>
    </row>
    <row r="5" spans="1:15" ht="29" x14ac:dyDescent="0.35">
      <c r="A5" s="1642" t="s">
        <v>1323</v>
      </c>
      <c r="B5" s="1647">
        <v>0.3</v>
      </c>
      <c r="C5" s="1643"/>
      <c r="D5" s="1636"/>
      <c r="F5" s="1640" t="s">
        <v>1324</v>
      </c>
      <c r="G5" s="1648">
        <v>200</v>
      </c>
      <c r="H5" s="1641">
        <v>150</v>
      </c>
      <c r="I5" s="1641">
        <v>96</v>
      </c>
      <c r="J5" s="1637"/>
      <c r="K5" s="1637"/>
      <c r="L5" s="1637"/>
      <c r="M5" s="1637"/>
      <c r="N5" s="1637"/>
      <c r="O5" s="1638"/>
    </row>
    <row r="6" spans="1:15" ht="44" thickBot="1" x14ac:dyDescent="0.4">
      <c r="A6" s="1642" t="s">
        <v>1325</v>
      </c>
      <c r="B6" s="1647"/>
      <c r="C6" s="1643"/>
      <c r="D6" s="1636"/>
      <c r="F6" s="1649" t="s">
        <v>1326</v>
      </c>
      <c r="G6" s="1650">
        <f>(B8/1000)*G4</f>
        <v>22.68</v>
      </c>
      <c r="H6" s="1650">
        <f>(B8/1000)*H4</f>
        <v>53.76</v>
      </c>
      <c r="I6" s="1650">
        <f>($B8/1000)*I4</f>
        <v>105</v>
      </c>
      <c r="J6" s="1650">
        <f>($B8/1000)*J4</f>
        <v>840</v>
      </c>
      <c r="K6" s="1650">
        <f>($B8/1000)*K4</f>
        <v>1451.52</v>
      </c>
      <c r="L6" s="1651"/>
      <c r="M6" s="1651"/>
      <c r="N6" s="1651"/>
      <c r="O6" s="1652"/>
    </row>
    <row r="7" spans="1:15" ht="15" thickBot="1" x14ac:dyDescent="0.4">
      <c r="A7" s="347"/>
      <c r="B7" s="1635"/>
      <c r="C7" s="1635"/>
      <c r="D7" s="1636"/>
      <c r="F7" s="1653" t="s">
        <v>1327</v>
      </c>
      <c r="G7" s="1654"/>
      <c r="H7" s="1654"/>
      <c r="I7" s="1654"/>
      <c r="J7" s="1654"/>
      <c r="K7" s="1654"/>
      <c r="L7" s="1655"/>
      <c r="M7" s="1654"/>
      <c r="N7" s="1654"/>
      <c r="O7" s="1654"/>
    </row>
    <row r="8" spans="1:15" x14ac:dyDescent="0.35">
      <c r="A8" s="1639" t="s">
        <v>1328</v>
      </c>
      <c r="B8" s="1656">
        <v>420</v>
      </c>
      <c r="C8" s="1635"/>
      <c r="D8" s="1636"/>
      <c r="F8" s="1657"/>
      <c r="G8" s="1632" t="s">
        <v>1329</v>
      </c>
      <c r="H8" s="1633"/>
      <c r="I8" s="1633"/>
      <c r="J8" s="1633"/>
      <c r="K8" s="1633"/>
      <c r="L8" s="1633"/>
      <c r="M8" s="1633"/>
      <c r="N8" s="1633"/>
      <c r="O8" s="1634"/>
    </row>
    <row r="9" spans="1:15" x14ac:dyDescent="0.35">
      <c r="A9" s="347" t="s">
        <v>1330</v>
      </c>
      <c r="B9" s="1658" t="s">
        <v>1331</v>
      </c>
      <c r="C9" s="1659"/>
      <c r="D9" s="1636"/>
      <c r="F9" s="328"/>
      <c r="G9" s="1637" t="s">
        <v>1332</v>
      </c>
      <c r="H9" s="1637">
        <f>B8/1000</f>
        <v>0.42</v>
      </c>
      <c r="I9" s="1637" t="s">
        <v>667</v>
      </c>
      <c r="J9" s="1637"/>
      <c r="K9" s="1637"/>
      <c r="L9" s="1637"/>
      <c r="M9" s="1637"/>
      <c r="N9" s="1637"/>
      <c r="O9" s="1638"/>
    </row>
    <row r="10" spans="1:15" x14ac:dyDescent="0.35">
      <c r="A10" s="347"/>
      <c r="B10" s="1635"/>
      <c r="C10" s="1635"/>
      <c r="D10" s="1636"/>
      <c r="F10" s="328"/>
      <c r="G10" s="1637" t="s">
        <v>1333</v>
      </c>
      <c r="H10" s="1637">
        <f>C20</f>
        <v>400</v>
      </c>
      <c r="I10" s="1637" t="s">
        <v>1334</v>
      </c>
      <c r="J10" s="1637">
        <f>C22</f>
        <v>350</v>
      </c>
      <c r="K10" s="1637" t="s">
        <v>1335</v>
      </c>
      <c r="L10" s="1637">
        <f>C23</f>
        <v>525</v>
      </c>
      <c r="M10" s="1637" t="s">
        <v>1336</v>
      </c>
      <c r="N10" s="1637">
        <f>C24</f>
        <v>150</v>
      </c>
      <c r="O10" s="1638" t="s">
        <v>1337</v>
      </c>
    </row>
    <row r="11" spans="1:15" x14ac:dyDescent="0.35">
      <c r="A11" s="1639" t="s">
        <v>1338</v>
      </c>
      <c r="B11" s="1635"/>
      <c r="C11" s="1635"/>
      <c r="D11" s="1636"/>
      <c r="F11" s="328"/>
      <c r="G11" s="1637" t="s">
        <v>1339</v>
      </c>
      <c r="H11" s="1660">
        <f>H10/H9</f>
        <v>952.38095238095241</v>
      </c>
      <c r="I11" s="1637" t="s">
        <v>1334</v>
      </c>
      <c r="J11" s="1660">
        <f>J10/0.42</f>
        <v>833.33333333333337</v>
      </c>
      <c r="K11" s="1637" t="s">
        <v>1335</v>
      </c>
      <c r="L11" s="1637">
        <f>L10/0.42</f>
        <v>1250</v>
      </c>
      <c r="M11" s="1637" t="s">
        <v>1336</v>
      </c>
      <c r="N11" s="1660">
        <f>N10/0.42</f>
        <v>357.14285714285717</v>
      </c>
      <c r="O11" s="1638" t="s">
        <v>1337</v>
      </c>
    </row>
    <row r="12" spans="1:15" x14ac:dyDescent="0.35">
      <c r="A12" s="347" t="s">
        <v>1340</v>
      </c>
      <c r="B12" s="1659">
        <v>5.5</v>
      </c>
      <c r="C12" s="1659"/>
      <c r="D12" s="1636"/>
      <c r="F12" s="328"/>
      <c r="G12" s="1637" t="s">
        <v>1341</v>
      </c>
      <c r="H12" s="1661">
        <f>H11/1000</f>
        <v>0.95238095238095244</v>
      </c>
      <c r="I12" s="1662" t="s">
        <v>1342</v>
      </c>
      <c r="J12" s="1661">
        <f>J11/1000</f>
        <v>0.83333333333333337</v>
      </c>
      <c r="K12" s="1662" t="s">
        <v>1343</v>
      </c>
      <c r="L12" s="1662">
        <f>L11/1000</f>
        <v>1.25</v>
      </c>
      <c r="M12" s="1662" t="s">
        <v>1344</v>
      </c>
      <c r="N12" s="1661">
        <f>N11/1000</f>
        <v>0.35714285714285715</v>
      </c>
      <c r="O12" s="1663" t="s">
        <v>1345</v>
      </c>
    </row>
    <row r="13" spans="1:15" x14ac:dyDescent="0.35">
      <c r="A13" s="347" t="s">
        <v>1346</v>
      </c>
      <c r="B13" s="1658" t="s">
        <v>1347</v>
      </c>
      <c r="C13" s="1659"/>
      <c r="D13" s="1636"/>
      <c r="F13" s="328"/>
      <c r="G13" s="1637" t="s">
        <v>1341</v>
      </c>
      <c r="H13" s="1664">
        <f>H12/1000</f>
        <v>9.5238095238095249E-4</v>
      </c>
      <c r="I13" s="1637" t="s">
        <v>1348</v>
      </c>
      <c r="J13" s="1664">
        <f>J12/1000</f>
        <v>8.3333333333333339E-4</v>
      </c>
      <c r="K13" s="1637" t="s">
        <v>1349</v>
      </c>
      <c r="L13" s="1637">
        <f>L12/1000</f>
        <v>1.25E-3</v>
      </c>
      <c r="M13" s="1637" t="s">
        <v>1350</v>
      </c>
      <c r="N13" s="1664">
        <f>N12/1000</f>
        <v>3.5714285714285714E-4</v>
      </c>
      <c r="O13" s="1638" t="s">
        <v>1351</v>
      </c>
    </row>
    <row r="14" spans="1:15" x14ac:dyDescent="0.35">
      <c r="A14" s="347" t="s">
        <v>1352</v>
      </c>
      <c r="B14" s="1659">
        <v>2.5</v>
      </c>
      <c r="C14" s="1659"/>
      <c r="D14" s="1636"/>
      <c r="F14" s="328" t="s">
        <v>1353</v>
      </c>
      <c r="G14" s="1637"/>
      <c r="H14" s="1637"/>
      <c r="I14" s="1637"/>
      <c r="J14" s="1637"/>
      <c r="K14" s="1637"/>
      <c r="L14" s="1637"/>
      <c r="M14" s="1637"/>
      <c r="N14" s="1637"/>
      <c r="O14" s="1638"/>
    </row>
    <row r="15" spans="1:15" x14ac:dyDescent="0.35">
      <c r="A15" s="1665" t="s">
        <v>1354</v>
      </c>
      <c r="B15" s="1635"/>
      <c r="C15" s="1635"/>
      <c r="D15" s="1636"/>
      <c r="F15" s="328" t="s">
        <v>1355</v>
      </c>
      <c r="G15" s="194">
        <f>50000*150</f>
        <v>7500000</v>
      </c>
      <c r="H15" s="1637"/>
      <c r="I15" s="1637"/>
      <c r="J15" s="1637"/>
      <c r="K15" s="1637"/>
      <c r="L15" s="1637"/>
      <c r="M15" s="1637"/>
      <c r="N15" s="1637"/>
      <c r="O15" s="1638"/>
    </row>
    <row r="16" spans="1:15" x14ac:dyDescent="0.35">
      <c r="A16" s="1665"/>
      <c r="B16" s="1635"/>
      <c r="C16" s="1635"/>
      <c r="D16" s="1636"/>
      <c r="F16" s="328" t="s">
        <v>1356</v>
      </c>
      <c r="G16" s="1637">
        <v>54</v>
      </c>
      <c r="H16" s="1637"/>
      <c r="I16" s="1637"/>
      <c r="J16" s="1637"/>
      <c r="K16" s="1637"/>
      <c r="L16" s="1637"/>
      <c r="M16" s="1637"/>
      <c r="N16" s="1637"/>
      <c r="O16" s="1638"/>
    </row>
    <row r="17" spans="1:15" x14ac:dyDescent="0.35">
      <c r="A17" s="1665"/>
      <c r="B17" s="1635"/>
      <c r="C17" s="1635"/>
      <c r="D17" s="1636"/>
      <c r="F17" s="328" t="s">
        <v>1357</v>
      </c>
      <c r="G17" s="194">
        <f>(G15*G16)/1000</f>
        <v>405000</v>
      </c>
      <c r="H17" s="1666">
        <f>G17*H13</f>
        <v>385.71428571428578</v>
      </c>
      <c r="I17" s="1637" t="s">
        <v>1348</v>
      </c>
      <c r="J17" s="1637">
        <f>G17*J13</f>
        <v>337.5</v>
      </c>
      <c r="K17" s="1637" t="s">
        <v>1349</v>
      </c>
      <c r="L17" s="1637">
        <f>G17*L13</f>
        <v>506.25</v>
      </c>
      <c r="M17" s="1637" t="s">
        <v>1350</v>
      </c>
      <c r="N17" s="1666">
        <f>G17*N13</f>
        <v>144.64285714285714</v>
      </c>
      <c r="O17" s="1638" t="s">
        <v>1351</v>
      </c>
    </row>
    <row r="18" spans="1:15" ht="15" thickBot="1" x14ac:dyDescent="0.4">
      <c r="A18" s="347"/>
      <c r="B18" s="1635"/>
      <c r="C18" s="1635"/>
      <c r="D18" s="1636"/>
      <c r="F18" s="345" t="s">
        <v>1358</v>
      </c>
      <c r="G18" s="1667">
        <f>(G15*G16)/1000000</f>
        <v>405</v>
      </c>
      <c r="H18" s="1667"/>
      <c r="I18" s="1667"/>
      <c r="J18" s="1667"/>
      <c r="K18" s="1667"/>
      <c r="L18" s="1667"/>
      <c r="M18" s="1667"/>
      <c r="N18" s="1667"/>
      <c r="O18" s="1668"/>
    </row>
    <row r="19" spans="1:15" ht="43.5" x14ac:dyDescent="0.35">
      <c r="A19" s="1669" t="s">
        <v>1359</v>
      </c>
      <c r="B19" s="1670" t="s">
        <v>1360</v>
      </c>
      <c r="C19" s="1671" t="s">
        <v>1361</v>
      </c>
      <c r="D19" s="1636"/>
      <c r="E19" s="1672"/>
      <c r="F19" s="1654"/>
      <c r="G19" s="1654"/>
      <c r="H19" s="1654" t="s">
        <v>13</v>
      </c>
      <c r="I19" s="1654"/>
      <c r="J19" s="1673" t="s">
        <v>1362</v>
      </c>
      <c r="K19" s="1673"/>
      <c r="L19" s="1673" t="s">
        <v>1363</v>
      </c>
      <c r="M19" s="1673"/>
      <c r="N19" s="1673" t="s">
        <v>17</v>
      </c>
      <c r="O19" s="1673"/>
    </row>
    <row r="20" spans="1:15" x14ac:dyDescent="0.35">
      <c r="A20" s="347" t="s">
        <v>1364</v>
      </c>
      <c r="B20" s="1656" t="s">
        <v>1365</v>
      </c>
      <c r="C20" s="1674">
        <v>400</v>
      </c>
      <c r="D20" s="1636"/>
      <c r="F20" s="1654" t="s">
        <v>1366</v>
      </c>
      <c r="G20" s="1654" t="s">
        <v>1367</v>
      </c>
      <c r="H20" s="1654">
        <f>H13*100</f>
        <v>9.5238095238095247E-2</v>
      </c>
      <c r="I20" s="1654"/>
      <c r="J20" s="1654">
        <f t="shared" ref="J20:N20" si="0">J13*100</f>
        <v>8.3333333333333343E-2</v>
      </c>
      <c r="K20" s="1654"/>
      <c r="L20" s="1654">
        <f t="shared" si="0"/>
        <v>0.125</v>
      </c>
      <c r="M20" s="1654"/>
      <c r="N20" s="1654">
        <f t="shared" si="0"/>
        <v>3.5714285714285712E-2</v>
      </c>
      <c r="O20" s="1654"/>
    </row>
    <row r="21" spans="1:15" x14ac:dyDescent="0.35">
      <c r="A21" s="347" t="s">
        <v>1368</v>
      </c>
      <c r="B21" s="1656" t="s">
        <v>1369</v>
      </c>
      <c r="C21" s="1656"/>
      <c r="D21" s="1636"/>
    </row>
    <row r="22" spans="1:15" x14ac:dyDescent="0.35">
      <c r="A22" s="347" t="s">
        <v>1370</v>
      </c>
      <c r="B22" s="1656" t="s">
        <v>1371</v>
      </c>
      <c r="C22" s="1674">
        <v>350</v>
      </c>
      <c r="D22" s="1636"/>
    </row>
    <row r="23" spans="1:15" x14ac:dyDescent="0.35">
      <c r="A23" s="347" t="s">
        <v>1372</v>
      </c>
      <c r="B23" s="1656" t="s">
        <v>1373</v>
      </c>
      <c r="C23" s="1674">
        <f>((700-350)/2)+350</f>
        <v>525</v>
      </c>
      <c r="D23" s="1636"/>
      <c r="F23" s="183" t="s">
        <v>1374</v>
      </c>
      <c r="G23" s="183" t="s">
        <v>1375</v>
      </c>
    </row>
    <row r="24" spans="1:15" x14ac:dyDescent="0.35">
      <c r="A24" s="347" t="s">
        <v>1376</v>
      </c>
      <c r="B24" s="1656" t="s">
        <v>1377</v>
      </c>
      <c r="C24" s="1674">
        <v>150</v>
      </c>
      <c r="D24" s="1636"/>
      <c r="F24" s="183" t="s">
        <v>1378</v>
      </c>
      <c r="G24" s="183">
        <f>G4</f>
        <v>54</v>
      </c>
    </row>
    <row r="25" spans="1:15" x14ac:dyDescent="0.35">
      <c r="A25" s="347" t="s">
        <v>1379</v>
      </c>
      <c r="B25" s="1635"/>
      <c r="C25" s="1635"/>
      <c r="D25" s="1636"/>
      <c r="F25" s="183" t="s">
        <v>1380</v>
      </c>
      <c r="G25" s="183">
        <f>H4</f>
        <v>128</v>
      </c>
    </row>
    <row r="26" spans="1:15" x14ac:dyDescent="0.35">
      <c r="A26" s="347"/>
      <c r="B26" s="1635"/>
      <c r="C26" s="1635"/>
      <c r="D26" s="1636"/>
      <c r="F26" s="183" t="s">
        <v>1381</v>
      </c>
      <c r="G26" s="183">
        <f>I4</f>
        <v>250</v>
      </c>
    </row>
    <row r="27" spans="1:15" x14ac:dyDescent="0.35">
      <c r="A27" s="1639" t="s">
        <v>1382</v>
      </c>
      <c r="B27" s="1635" t="s">
        <v>1383</v>
      </c>
      <c r="C27" s="1635"/>
      <c r="D27" s="1636"/>
      <c r="F27" s="183" t="s">
        <v>1384</v>
      </c>
      <c r="G27" s="183">
        <f>J4</f>
        <v>2000</v>
      </c>
    </row>
    <row r="28" spans="1:15" x14ac:dyDescent="0.35">
      <c r="A28" s="347" t="s">
        <v>1385</v>
      </c>
      <c r="B28" s="1635" t="s">
        <v>1386</v>
      </c>
      <c r="C28" s="1635"/>
      <c r="D28" s="1636"/>
      <c r="F28" s="183" t="s">
        <v>1387</v>
      </c>
      <c r="G28" s="183">
        <f>K4</f>
        <v>3456</v>
      </c>
    </row>
    <row r="29" spans="1:15" x14ac:dyDescent="0.35">
      <c r="A29" s="347" t="s">
        <v>1388</v>
      </c>
      <c r="B29" s="1635" t="s">
        <v>1389</v>
      </c>
      <c r="C29" s="1635"/>
      <c r="D29" s="1636"/>
    </row>
    <row r="30" spans="1:15" x14ac:dyDescent="0.35">
      <c r="A30" s="347" t="s">
        <v>1390</v>
      </c>
      <c r="B30" s="1675" t="s">
        <v>1391</v>
      </c>
      <c r="C30" s="1635"/>
      <c r="D30" s="1636"/>
    </row>
    <row r="31" spans="1:15" x14ac:dyDescent="0.35">
      <c r="A31" s="347"/>
      <c r="B31" s="1635"/>
      <c r="C31" s="1635"/>
      <c r="D31" s="1636"/>
    </row>
    <row r="32" spans="1:15" x14ac:dyDescent="0.35">
      <c r="A32" s="1639" t="s">
        <v>1392</v>
      </c>
      <c r="B32" s="1635" t="s">
        <v>1393</v>
      </c>
      <c r="C32" s="1635"/>
      <c r="D32" s="1636"/>
    </row>
    <row r="33" spans="1:4" x14ac:dyDescent="0.35">
      <c r="A33" s="1639" t="s">
        <v>1394</v>
      </c>
      <c r="B33" s="1635" t="s">
        <v>1395</v>
      </c>
      <c r="C33" s="1635"/>
      <c r="D33" s="1636"/>
    </row>
    <row r="34" spans="1:4" x14ac:dyDescent="0.35">
      <c r="A34" s="1639" t="s">
        <v>1396</v>
      </c>
      <c r="B34" s="1635"/>
      <c r="C34" s="1635"/>
      <c r="D34" s="1636"/>
    </row>
    <row r="35" spans="1:4" ht="15" thickBot="1" x14ac:dyDescent="0.4">
      <c r="A35" s="1676" t="s">
        <v>1397</v>
      </c>
      <c r="B35" s="1677"/>
      <c r="C35" s="1677"/>
      <c r="D35" s="1678"/>
    </row>
  </sheetData>
  <sheetProtection sheet="1" objects="1" scenarios="1"/>
  <mergeCells count="2">
    <mergeCell ref="B5:B6"/>
    <mergeCell ref="A35:D3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dimension ref="A1:Q18"/>
  <sheetViews>
    <sheetView zoomScale="55" zoomScaleNormal="55" zoomScalePageLayoutView="80" workbookViewId="0">
      <pane xSplit="1" ySplit="4" topLeftCell="B5" activePane="bottomRight" state="frozen"/>
      <selection activeCell="J15" sqref="J15"/>
      <selection pane="topRight" activeCell="J15" sqref="J15"/>
      <selection pane="bottomLeft" activeCell="J15" sqref="J15"/>
      <selection pane="bottomRight" activeCell="G18" sqref="G18"/>
    </sheetView>
  </sheetViews>
  <sheetFormatPr baseColWidth="10" defaultColWidth="11.54296875" defaultRowHeight="15.5" x14ac:dyDescent="0.35"/>
  <cols>
    <col min="1" max="1" width="14.54296875" style="155" customWidth="1"/>
    <col min="2" max="2" width="56.26953125" style="155" customWidth="1"/>
    <col min="3" max="3" width="37.7265625" style="155" customWidth="1"/>
    <col min="4" max="4" width="12.26953125" style="155" customWidth="1"/>
    <col min="5" max="5" width="11.54296875" style="155"/>
    <col min="6" max="6" width="13.26953125" style="155" customWidth="1"/>
    <col min="7" max="7" width="29.453125" style="155" customWidth="1"/>
    <col min="8" max="8" width="13" style="155" customWidth="1"/>
    <col min="9" max="13" width="11.54296875" style="155"/>
    <col min="14" max="15" width="18.36328125" style="155" customWidth="1"/>
    <col min="16" max="16" width="37.453125" style="155" customWidth="1"/>
    <col min="17" max="16384" width="11.54296875" style="155"/>
  </cols>
  <sheetData>
    <row r="1" spans="1:17" s="789" customFormat="1" x14ac:dyDescent="0.35">
      <c r="A1" s="1194" t="s">
        <v>117</v>
      </c>
      <c r="B1" s="1194"/>
      <c r="C1" s="1194"/>
      <c r="D1" s="1194"/>
      <c r="E1" s="1194"/>
      <c r="F1" s="1194"/>
      <c r="G1" s="1194"/>
      <c r="H1" s="787"/>
      <c r="I1" s="787"/>
      <c r="J1" s="788"/>
      <c r="K1" s="788"/>
      <c r="L1" s="788"/>
      <c r="M1" s="788"/>
      <c r="N1" s="788"/>
      <c r="O1" s="788"/>
      <c r="P1" s="788"/>
    </row>
    <row r="2" spans="1:17" s="793" customFormat="1" ht="72" customHeight="1" thickBot="1" x14ac:dyDescent="0.4">
      <c r="A2" s="1193" t="s">
        <v>665</v>
      </c>
      <c r="B2" s="1193"/>
      <c r="C2" s="1193"/>
      <c r="D2" s="1193"/>
      <c r="E2" s="1193"/>
      <c r="F2" s="1193"/>
      <c r="G2" s="1193"/>
      <c r="H2" s="1193"/>
      <c r="I2" s="1193"/>
      <c r="J2" s="790"/>
      <c r="K2" s="790"/>
      <c r="L2" s="790"/>
      <c r="M2" s="790"/>
      <c r="N2" s="790"/>
      <c r="O2" s="791"/>
      <c r="P2" s="791"/>
      <c r="Q2" s="792"/>
    </row>
    <row r="3" spans="1:17" s="793" customFormat="1" ht="57" customHeight="1" thickBot="1" x14ac:dyDescent="0.4">
      <c r="A3" s="794"/>
      <c r="B3" s="794"/>
      <c r="C3" s="794"/>
      <c r="D3" s="794"/>
      <c r="E3" s="794"/>
      <c r="F3" s="794"/>
      <c r="G3" s="795"/>
      <c r="H3" s="796"/>
      <c r="I3" s="797"/>
      <c r="J3" s="1195" t="s">
        <v>389</v>
      </c>
      <c r="K3" s="1196"/>
      <c r="L3" s="1196"/>
      <c r="M3" s="798" t="s">
        <v>787</v>
      </c>
      <c r="N3" s="1197" t="s">
        <v>804</v>
      </c>
      <c r="O3" s="1198"/>
      <c r="P3" s="791"/>
      <c r="Q3" s="792"/>
    </row>
    <row r="4" spans="1:17" s="802" customFormat="1" ht="52.9" customHeight="1" thickBot="1" x14ac:dyDescent="0.4">
      <c r="A4" s="743" t="s">
        <v>105</v>
      </c>
      <c r="B4" s="743" t="s">
        <v>102</v>
      </c>
      <c r="C4" s="743" t="s">
        <v>115</v>
      </c>
      <c r="D4" s="743" t="s">
        <v>199</v>
      </c>
      <c r="E4" s="743" t="s">
        <v>103</v>
      </c>
      <c r="F4" s="743" t="s">
        <v>200</v>
      </c>
      <c r="G4" s="743" t="s">
        <v>780</v>
      </c>
      <c r="H4" s="743" t="s">
        <v>197</v>
      </c>
      <c r="I4" s="743" t="s">
        <v>198</v>
      </c>
      <c r="J4" s="412" t="s">
        <v>393</v>
      </c>
      <c r="K4" s="412" t="s">
        <v>394</v>
      </c>
      <c r="L4" s="413" t="s">
        <v>395</v>
      </c>
      <c r="M4" s="414" t="s">
        <v>37</v>
      </c>
      <c r="N4" s="799" t="s">
        <v>781</v>
      </c>
      <c r="O4" s="800" t="s">
        <v>782</v>
      </c>
      <c r="P4" s="125" t="s">
        <v>73</v>
      </c>
      <c r="Q4" s="801"/>
    </row>
    <row r="5" spans="1:17" ht="30" customHeight="1" thickBot="1" x14ac:dyDescent="0.4">
      <c r="A5" s="1199">
        <f>Betriebsdaten!B29</f>
        <v>2022</v>
      </c>
      <c r="B5" s="803" t="s">
        <v>669</v>
      </c>
      <c r="C5" s="804" t="s">
        <v>669</v>
      </c>
      <c r="D5" s="804"/>
      <c r="E5" s="804"/>
      <c r="F5" s="804"/>
      <c r="G5" s="804" t="s">
        <v>669</v>
      </c>
      <c r="H5" s="805">
        <f>VLOOKUP(B5,'Tierbestand Tabellen'!$B$4:$E$228,3,FALSE)*D5</f>
        <v>0</v>
      </c>
      <c r="I5" s="806">
        <f>VLOOKUP(B5,'Tierbestand Tabellen'!$B$4:$E$228,4,FALSE)*D5</f>
        <v>0</v>
      </c>
      <c r="J5" s="807">
        <f>(VLOOKUP(B5,'Tierbestand Tabellen'!$B$4:$V$225,19,FALSE))*D5</f>
        <v>0</v>
      </c>
      <c r="K5" s="807">
        <f>(VLOOKUP(B5,'Tierbestand Tabellen'!$B$4:$V$225,20,FALSE))*D5</f>
        <v>0</v>
      </c>
      <c r="L5" s="807">
        <f>(VLOOKUP(B5,'Tierbestand Tabellen'!$B$4:$V$225,21,FALSE))*D5</f>
        <v>0</v>
      </c>
      <c r="M5" s="807">
        <f>VLOOKUP(C5,'Tierbestand Tabellen'!$AC$5:$AD$13,2,FALSE)</f>
        <v>0</v>
      </c>
      <c r="N5" s="807">
        <f>IF(M5=1,(VLOOKUP(B5,'Tierbestand Tabellen'!$B$1:$AA$228,25,FALSE))*J5,0)</f>
        <v>0</v>
      </c>
      <c r="O5" s="807">
        <f>IF(M5=2,(VLOOKUP(B5,'Tierbestand Tabellen'!$B$1:$AA$228,26,FALSE))*J5,0)</f>
        <v>0</v>
      </c>
      <c r="P5" s="269"/>
      <c r="Q5" s="777"/>
    </row>
    <row r="6" spans="1:17" ht="30" customHeight="1" thickBot="1" x14ac:dyDescent="0.4">
      <c r="A6" s="1200"/>
      <c r="B6" s="803" t="s">
        <v>669</v>
      </c>
      <c r="C6" s="804" t="s">
        <v>669</v>
      </c>
      <c r="D6" s="804"/>
      <c r="E6" s="804"/>
      <c r="F6" s="804"/>
      <c r="G6" s="804" t="s">
        <v>669</v>
      </c>
      <c r="H6" s="805">
        <f>VLOOKUP(B6,'Tierbestand Tabellen'!$B$4:$E$228,3,FALSE)*D6</f>
        <v>0</v>
      </c>
      <c r="I6" s="806">
        <f>VLOOKUP(B6,'Tierbestand Tabellen'!$B$4:$E$228,4,FALSE)*D6</f>
        <v>0</v>
      </c>
      <c r="J6" s="807">
        <f>(VLOOKUP(B6,'Tierbestand Tabellen'!$B$4:$V$225,19,FALSE))*D6</f>
        <v>0</v>
      </c>
      <c r="K6" s="807">
        <f>(VLOOKUP(B6,'Tierbestand Tabellen'!$B$4:$V$225,20,FALSE))*D6</f>
        <v>0</v>
      </c>
      <c r="L6" s="807">
        <f>(VLOOKUP(B6,'Tierbestand Tabellen'!$B$4:$V$225,21,FALSE))*D6</f>
        <v>0</v>
      </c>
      <c r="M6" s="807">
        <f>VLOOKUP(C6,'Tierbestand Tabellen'!$AC$5:$AD$13,2,FALSE)</f>
        <v>0</v>
      </c>
      <c r="N6" s="807">
        <f>IF(M6=1,(VLOOKUP(B6,'Tierbestand Tabellen'!$B$1:$AA$228,25,FALSE))*J6,0)</f>
        <v>0</v>
      </c>
      <c r="O6" s="807">
        <f>IF(M6&gt;1,(VLOOKUP(B6,'Tierbestand Tabellen'!$B$1:$AA$228,26,FALSE))*J6,0)</f>
        <v>0</v>
      </c>
      <c r="P6" s="269"/>
      <c r="Q6" s="777"/>
    </row>
    <row r="7" spans="1:17" ht="30" customHeight="1" thickBot="1" x14ac:dyDescent="0.4">
      <c r="A7" s="1200"/>
      <c r="B7" s="803" t="s">
        <v>669</v>
      </c>
      <c r="C7" s="804" t="s">
        <v>669</v>
      </c>
      <c r="D7" s="804"/>
      <c r="E7" s="804"/>
      <c r="F7" s="804"/>
      <c r="G7" s="804" t="s">
        <v>669</v>
      </c>
      <c r="H7" s="805">
        <f>VLOOKUP(B7,'Tierbestand Tabellen'!$B$4:$E$228,3,FALSE)*D7</f>
        <v>0</v>
      </c>
      <c r="I7" s="806">
        <f>VLOOKUP(B7,'Tierbestand Tabellen'!$B$4:$E$228,4,FALSE)*D7</f>
        <v>0</v>
      </c>
      <c r="J7" s="807">
        <f>(VLOOKUP(B7,'Tierbestand Tabellen'!$B$4:$V$225,19,FALSE))*D7</f>
        <v>0</v>
      </c>
      <c r="K7" s="807">
        <f>(VLOOKUP(B7,'Tierbestand Tabellen'!$B$4:$V$225,20,FALSE))*D7</f>
        <v>0</v>
      </c>
      <c r="L7" s="807">
        <f>(VLOOKUP(B7,'Tierbestand Tabellen'!$B$4:$V$225,21,FALSE))*D7</f>
        <v>0</v>
      </c>
      <c r="M7" s="807">
        <f>VLOOKUP(C7,'Tierbestand Tabellen'!$AC$5:$AD$13,2,FALSE)</f>
        <v>0</v>
      </c>
      <c r="N7" s="807">
        <f>IF(M7=1,(VLOOKUP(B7,'Tierbestand Tabellen'!$B$1:$AA$228,25,FALSE))*J7,0)</f>
        <v>0</v>
      </c>
      <c r="O7" s="807">
        <f>IF(M7&gt;1,(VLOOKUP(B7,'Tierbestand Tabellen'!$B$1:$AA$228,26,FALSE))*J7,0)</f>
        <v>0</v>
      </c>
      <c r="P7" s="269"/>
      <c r="Q7" s="777"/>
    </row>
    <row r="8" spans="1:17" ht="30" customHeight="1" thickBot="1" x14ac:dyDescent="0.4">
      <c r="A8" s="1199">
        <f>Betriebsdaten!B30</f>
        <v>2021</v>
      </c>
      <c r="B8" s="803" t="s">
        <v>669</v>
      </c>
      <c r="C8" s="804" t="s">
        <v>669</v>
      </c>
      <c r="D8" s="804"/>
      <c r="E8" s="804"/>
      <c r="F8" s="804"/>
      <c r="G8" s="804" t="s">
        <v>669</v>
      </c>
      <c r="H8" s="805">
        <f>VLOOKUP(B8,'Tierbestand Tabellen'!$B$4:$E$228,3,FALSE)*D8</f>
        <v>0</v>
      </c>
      <c r="I8" s="806">
        <f>VLOOKUP(B8,'Tierbestand Tabellen'!$B$4:$E$228,4,FALSE)*D8</f>
        <v>0</v>
      </c>
      <c r="J8" s="807">
        <f>(VLOOKUP(B8,'Tierbestand Tabellen'!$B$4:$V$225,19,FALSE))*D8</f>
        <v>0</v>
      </c>
      <c r="K8" s="807">
        <f>(VLOOKUP(B8,'Tierbestand Tabellen'!$B$4:$V$225,20,FALSE))*D8</f>
        <v>0</v>
      </c>
      <c r="L8" s="807">
        <f>(VLOOKUP(B8,'Tierbestand Tabellen'!$B$4:$V$225,21,FALSE))*D8</f>
        <v>0</v>
      </c>
      <c r="M8" s="807">
        <f>VLOOKUP(C8,'Tierbestand Tabellen'!$AC$5:$AD$13,2,FALSE)</f>
        <v>0</v>
      </c>
      <c r="N8" s="807">
        <f>IF(M8=1,(VLOOKUP(B8,'Tierbestand Tabellen'!$B$1:$AA$228,25,FALSE))*J8,0)</f>
        <v>0</v>
      </c>
      <c r="O8" s="807">
        <f>IF(M8&gt;1,(VLOOKUP(B8,'Tierbestand Tabellen'!$B$1:$AA$228,26,FALSE))*J8,0)</f>
        <v>0</v>
      </c>
      <c r="P8" s="269"/>
    </row>
    <row r="9" spans="1:17" ht="30" customHeight="1" thickBot="1" x14ac:dyDescent="0.4">
      <c r="A9" s="1200"/>
      <c r="B9" s="803" t="s">
        <v>669</v>
      </c>
      <c r="C9" s="804" t="s">
        <v>669</v>
      </c>
      <c r="D9" s="804"/>
      <c r="E9" s="804"/>
      <c r="F9" s="804"/>
      <c r="G9" s="804" t="s">
        <v>669</v>
      </c>
      <c r="H9" s="805">
        <f>VLOOKUP(B9,'Tierbestand Tabellen'!$B$4:$E$228,3,FALSE)*D9</f>
        <v>0</v>
      </c>
      <c r="I9" s="806">
        <f>VLOOKUP(B9,'Tierbestand Tabellen'!$B$4:$E$228,4,FALSE)*D9</f>
        <v>0</v>
      </c>
      <c r="J9" s="807">
        <f>(VLOOKUP(B9,'Tierbestand Tabellen'!$B$4:$V$225,19,FALSE))*D9</f>
        <v>0</v>
      </c>
      <c r="K9" s="807">
        <f>(VLOOKUP(B9,'Tierbestand Tabellen'!$B$4:$V$225,20,FALSE))*D9</f>
        <v>0</v>
      </c>
      <c r="L9" s="807">
        <f>(VLOOKUP(B9,'Tierbestand Tabellen'!$B$4:$V$225,21,FALSE))*D9</f>
        <v>0</v>
      </c>
      <c r="M9" s="807">
        <f>VLOOKUP(C9,'Tierbestand Tabellen'!$AC$5:$AD$13,2,FALSE)</f>
        <v>0</v>
      </c>
      <c r="N9" s="807">
        <f>IF(M9=1,(VLOOKUP(B9,'Tierbestand Tabellen'!$B$1:$AA$228,25,FALSE))*J9,0)</f>
        <v>0</v>
      </c>
      <c r="O9" s="807">
        <f>IF(M9&gt;1,(VLOOKUP(B9,'Tierbestand Tabellen'!$B$1:$AA$228,26,FALSE))*J9,0)</f>
        <v>0</v>
      </c>
      <c r="P9" s="269"/>
    </row>
    <row r="10" spans="1:17" ht="30" customHeight="1" thickBot="1" x14ac:dyDescent="0.4">
      <c r="A10" s="1200"/>
      <c r="B10" s="803" t="s">
        <v>669</v>
      </c>
      <c r="C10" s="804" t="s">
        <v>669</v>
      </c>
      <c r="D10" s="804"/>
      <c r="E10" s="804"/>
      <c r="F10" s="804"/>
      <c r="G10" s="804" t="s">
        <v>669</v>
      </c>
      <c r="H10" s="805">
        <f>VLOOKUP(B10,'Tierbestand Tabellen'!$B$4:$E$228,3,FALSE)*D10</f>
        <v>0</v>
      </c>
      <c r="I10" s="806">
        <f>VLOOKUP(B10,'Tierbestand Tabellen'!$B$4:$E$228,4,FALSE)*D10</f>
        <v>0</v>
      </c>
      <c r="J10" s="807">
        <f>(VLOOKUP(B10,'Tierbestand Tabellen'!$B$4:$V$225,19,FALSE))*D10</f>
        <v>0</v>
      </c>
      <c r="K10" s="807">
        <f>(VLOOKUP(B10,'Tierbestand Tabellen'!$B$4:$V$225,20,FALSE))*D10</f>
        <v>0</v>
      </c>
      <c r="L10" s="807">
        <f>(VLOOKUP(B10,'Tierbestand Tabellen'!$B$4:$V$225,21,FALSE))*D10</f>
        <v>0</v>
      </c>
      <c r="M10" s="807">
        <f>VLOOKUP(C10,'Tierbestand Tabellen'!$AC$5:$AD$13,2,FALSE)</f>
        <v>0</v>
      </c>
      <c r="N10" s="807">
        <f>IF(M10=1,(VLOOKUP(B10,'Tierbestand Tabellen'!$B$1:$AA$228,25,FALSE))*J10,0)</f>
        <v>0</v>
      </c>
      <c r="O10" s="807">
        <f>IF(M10&gt;1,(VLOOKUP(B10,'Tierbestand Tabellen'!$B$1:$AA$228,26,FALSE))*J10,0)</f>
        <v>0</v>
      </c>
      <c r="P10" s="269"/>
    </row>
    <row r="11" spans="1:17" ht="30" customHeight="1" thickBot="1" x14ac:dyDescent="0.4">
      <c r="A11" s="1199">
        <f>Betriebsdaten!B31</f>
        <v>2020</v>
      </c>
      <c r="B11" s="803" t="s">
        <v>669</v>
      </c>
      <c r="C11" s="804" t="s">
        <v>669</v>
      </c>
      <c r="D11" s="804"/>
      <c r="E11" s="804"/>
      <c r="F11" s="804"/>
      <c r="G11" s="804" t="s">
        <v>669</v>
      </c>
      <c r="H11" s="805">
        <f>VLOOKUP(B11,'Tierbestand Tabellen'!$B$4:$E$228,3,FALSE)*D11</f>
        <v>0</v>
      </c>
      <c r="I11" s="806">
        <f>VLOOKUP(B11,'Tierbestand Tabellen'!$B$4:$E$228,4,FALSE)*D11</f>
        <v>0</v>
      </c>
      <c r="J11" s="807">
        <f>(VLOOKUP(B11,'Tierbestand Tabellen'!$B$4:$V$225,19,FALSE))*D11</f>
        <v>0</v>
      </c>
      <c r="K11" s="807">
        <f>(VLOOKUP(B11,'Tierbestand Tabellen'!$B$4:$V$225,20,FALSE))*D11</f>
        <v>0</v>
      </c>
      <c r="L11" s="807">
        <f>(VLOOKUP(B11,'Tierbestand Tabellen'!$B$4:$V$225,21,FALSE))*D11</f>
        <v>0</v>
      </c>
      <c r="M11" s="807">
        <f>VLOOKUP(C11,'Tierbestand Tabellen'!$AC$5:$AD$13,2,FALSE)</f>
        <v>0</v>
      </c>
      <c r="N11" s="807">
        <f>IF(M11=1,(VLOOKUP(B11,'Tierbestand Tabellen'!$B$1:$AA$228,25,FALSE))*J11,0)</f>
        <v>0</v>
      </c>
      <c r="O11" s="807">
        <f>IF(M11&gt;1,(VLOOKUP(B11,'Tierbestand Tabellen'!$B$1:$AA$228,26,FALSE))*J11,0)</f>
        <v>0</v>
      </c>
      <c r="P11" s="269"/>
    </row>
    <row r="12" spans="1:17" ht="30" customHeight="1" thickBot="1" x14ac:dyDescent="0.4">
      <c r="A12" s="1200"/>
      <c r="B12" s="803" t="s">
        <v>669</v>
      </c>
      <c r="C12" s="804" t="s">
        <v>669</v>
      </c>
      <c r="D12" s="804"/>
      <c r="E12" s="804"/>
      <c r="F12" s="804"/>
      <c r="G12" s="804" t="s">
        <v>669</v>
      </c>
      <c r="H12" s="805">
        <f>VLOOKUP(B12,'Tierbestand Tabellen'!$B$4:$E$228,3,FALSE)*D12</f>
        <v>0</v>
      </c>
      <c r="I12" s="806">
        <f>VLOOKUP(B12,'Tierbestand Tabellen'!$B$4:$E$228,4,FALSE)*D12</f>
        <v>0</v>
      </c>
      <c r="J12" s="807">
        <f>(VLOOKUP(B12,'Tierbestand Tabellen'!$B$4:$V$225,19,FALSE))*D12</f>
        <v>0</v>
      </c>
      <c r="K12" s="807">
        <f>(VLOOKUP(B12,'Tierbestand Tabellen'!$B$4:$V$225,20,FALSE))*D12</f>
        <v>0</v>
      </c>
      <c r="L12" s="807">
        <f>(VLOOKUP(B12,'Tierbestand Tabellen'!$B$4:$V$225,21,FALSE))*D12</f>
        <v>0</v>
      </c>
      <c r="M12" s="807">
        <f>VLOOKUP(C12,'Tierbestand Tabellen'!$AC$5:$AD$13,2,FALSE)</f>
        <v>0</v>
      </c>
      <c r="N12" s="807">
        <f>IF(M12=1,(VLOOKUP(B12,'Tierbestand Tabellen'!$B$1:$AA$228,25,FALSE))*J12,0)</f>
        <v>0</v>
      </c>
      <c r="O12" s="807">
        <f>IF(M12&gt;1,(VLOOKUP(B12,'Tierbestand Tabellen'!$B$1:$AA$228,26,FALSE))*J12,0)</f>
        <v>0</v>
      </c>
      <c r="P12" s="269"/>
    </row>
    <row r="13" spans="1:17" ht="30" customHeight="1" thickBot="1" x14ac:dyDescent="0.4">
      <c r="A13" s="1200"/>
      <c r="B13" s="803" t="s">
        <v>669</v>
      </c>
      <c r="C13" s="804" t="s">
        <v>669</v>
      </c>
      <c r="D13" s="804"/>
      <c r="E13" s="804"/>
      <c r="F13" s="804"/>
      <c r="G13" s="804" t="s">
        <v>669</v>
      </c>
      <c r="H13" s="805">
        <f>VLOOKUP(B13,'Tierbestand Tabellen'!$B$4:$E$228,3,FALSE)*D13</f>
        <v>0</v>
      </c>
      <c r="I13" s="806">
        <f>VLOOKUP(B13,'Tierbestand Tabellen'!$B$4:$E$228,4,FALSE)*D13</f>
        <v>0</v>
      </c>
      <c r="J13" s="807">
        <f>(VLOOKUP(B13,'Tierbestand Tabellen'!$B$4:$V$225,19,FALSE))*D13</f>
        <v>0</v>
      </c>
      <c r="K13" s="807">
        <f>(VLOOKUP(B13,'Tierbestand Tabellen'!$B$4:$V$225,20,FALSE))*D13</f>
        <v>0</v>
      </c>
      <c r="L13" s="807">
        <f>(VLOOKUP(B13,'Tierbestand Tabellen'!$B$4:$V$225,21,FALSE))*D13</f>
        <v>0</v>
      </c>
      <c r="M13" s="807">
        <f>VLOOKUP(C13,'Tierbestand Tabellen'!$AC$5:$AD$13,2,FALSE)</f>
        <v>0</v>
      </c>
      <c r="N13" s="807">
        <f>IF(M13=1,(VLOOKUP(B13,'Tierbestand Tabellen'!$B$1:$AA$228,25,FALSE))*J13,0)</f>
        <v>0</v>
      </c>
      <c r="O13" s="807">
        <f>IF(M13&gt;1,(VLOOKUP(B13,'Tierbestand Tabellen'!$B$1:$AA$228,26,FALSE))*J13,0)</f>
        <v>0</v>
      </c>
      <c r="P13" s="269"/>
    </row>
    <row r="14" spans="1:17" ht="16" thickBot="1" x14ac:dyDescent="0.4">
      <c r="J14" s="651"/>
      <c r="K14" s="651"/>
      <c r="L14" s="651"/>
      <c r="M14" s="651"/>
    </row>
    <row r="15" spans="1:17" ht="16" thickBot="1" x14ac:dyDescent="0.4">
      <c r="I15" s="808" t="s">
        <v>649</v>
      </c>
      <c r="J15" s="809"/>
      <c r="K15" s="809">
        <f>SUM(K5:K13)</f>
        <v>0</v>
      </c>
      <c r="L15" s="810">
        <f>SUM(L5:L13)</f>
        <v>0</v>
      </c>
      <c r="M15" s="811" t="s">
        <v>649</v>
      </c>
      <c r="N15" s="812">
        <f>SUM(N5:N13)</f>
        <v>0</v>
      </c>
      <c r="O15" s="813">
        <f>SUM(O5:O13)</f>
        <v>0</v>
      </c>
    </row>
    <row r="16" spans="1:17" x14ac:dyDescent="0.35">
      <c r="I16" s="738"/>
      <c r="J16" s="1201" t="s">
        <v>850</v>
      </c>
      <c r="K16" s="1201"/>
      <c r="L16" s="1202"/>
      <c r="M16" s="814">
        <f>Betriebsdaten!B29</f>
        <v>2022</v>
      </c>
      <c r="N16" s="815">
        <f>SUM(N5:N7)</f>
        <v>0</v>
      </c>
      <c r="O16" s="816">
        <f>SUM(O5:O7)</f>
        <v>0</v>
      </c>
    </row>
    <row r="17" spans="9:15" x14ac:dyDescent="0.35">
      <c r="I17" s="738"/>
      <c r="J17" s="1203"/>
      <c r="K17" s="1203"/>
      <c r="L17" s="1204"/>
      <c r="M17" s="814">
        <f>Betriebsdaten!B30</f>
        <v>2021</v>
      </c>
      <c r="N17" s="815">
        <f>SUM(N8:N10)</f>
        <v>0</v>
      </c>
      <c r="O17" s="816">
        <f>SUM(O8:O10)</f>
        <v>0</v>
      </c>
    </row>
    <row r="18" spans="9:15" ht="16" thickBot="1" x14ac:dyDescent="0.4">
      <c r="I18" s="738"/>
      <c r="J18" s="1203"/>
      <c r="K18" s="1203"/>
      <c r="L18" s="1204"/>
      <c r="M18" s="817">
        <f>Betriebsdaten!B31</f>
        <v>2020</v>
      </c>
      <c r="N18" s="818">
        <f>SUM(N11:N13)</f>
        <v>0</v>
      </c>
      <c r="O18" s="819">
        <f>SUM(O11:O13)</f>
        <v>0</v>
      </c>
    </row>
  </sheetData>
  <protectedRanges>
    <protectedRange sqref="A1:XFD4" name="Bereich1"/>
  </protectedRanges>
  <mergeCells count="8">
    <mergeCell ref="A8:A10"/>
    <mergeCell ref="J16:L18"/>
    <mergeCell ref="A11:A13"/>
    <mergeCell ref="A2:I2"/>
    <mergeCell ref="A1:G1"/>
    <mergeCell ref="J3:L3"/>
    <mergeCell ref="N3:O3"/>
    <mergeCell ref="A5:A7"/>
  </mergeCells>
  <conditionalFormatting sqref="N15">
    <cfRule type="cellIs" dxfId="3" priority="3" operator="notEqual">
      <formula>SUM($N$16:$N$18)</formula>
    </cfRule>
    <cfRule type="cellIs" dxfId="2" priority="4" operator="equal">
      <formula>SUM($N$16:$N$18)</formula>
    </cfRule>
  </conditionalFormatting>
  <conditionalFormatting sqref="O15">
    <cfRule type="cellIs" dxfId="1" priority="1" operator="notEqual">
      <formula>SUM($O$16:$O$18)</formula>
    </cfRule>
    <cfRule type="cellIs" dxfId="0" priority="2" operator="equal">
      <formula>SUM($O$16:$O$18)</formula>
    </cfRule>
  </conditionalFormatting>
  <pageMargins left="0.7" right="0.7" top="0.78740157499999996" bottom="0.78740157499999996" header="0.3" footer="0.3"/>
  <pageSetup paperSize="9" scale="48" orientation="landscape" r:id="rId1"/>
  <headerFooter>
    <oddHeader xml:space="preserve">&amp;LTierbestand&amp;C&amp;D
&amp;R&amp;G
</oddHeader>
  </headerFooter>
  <colBreaks count="1" manualBreakCount="1">
    <brk id="15" max="1048575" man="1"/>
  </colBreaks>
  <drawing r:id="rId2"/>
  <legacyDrawing r:id="rId3"/>
  <legacyDrawingHF r:id="rId4"/>
  <controls>
    <mc:AlternateContent xmlns:mc="http://schemas.openxmlformats.org/markup-compatibility/2006">
      <mc:Choice Requires="x14">
        <control shapeId="62587" r:id="rId5" name="ComboBox107">
          <controlPr autoLine="0" autoPict="0" linkedCell="G13" listFillRange="'Wirtschaftsdünger Tabellen'!$T$2:$T$7" r:id="rId6">
            <anchor moveWithCells="1">
              <from>
                <xdr:col>6</xdr:col>
                <xdr:colOff>0</xdr:colOff>
                <xdr:row>12</xdr:row>
                <xdr:rowOff>0</xdr:rowOff>
              </from>
              <to>
                <xdr:col>7</xdr:col>
                <xdr:colOff>0</xdr:colOff>
                <xdr:row>13</xdr:row>
                <xdr:rowOff>0</xdr:rowOff>
              </to>
            </anchor>
          </controlPr>
        </control>
      </mc:Choice>
      <mc:Fallback>
        <control shapeId="62587" r:id="rId5" name="ComboBox107"/>
      </mc:Fallback>
    </mc:AlternateContent>
    <mc:AlternateContent xmlns:mc="http://schemas.openxmlformats.org/markup-compatibility/2006">
      <mc:Choice Requires="x14">
        <control shapeId="62586" r:id="rId7" name="ComboBox106">
          <controlPr autoLine="0" autoPict="0" linkedCell="G12" listFillRange="'Wirtschaftsdünger Tabellen'!$T$2:$T$7" r:id="rId8">
            <anchor moveWithCells="1">
              <from>
                <xdr:col>6</xdr:col>
                <xdr:colOff>0</xdr:colOff>
                <xdr:row>11</xdr:row>
                <xdr:rowOff>0</xdr:rowOff>
              </from>
              <to>
                <xdr:col>7</xdr:col>
                <xdr:colOff>0</xdr:colOff>
                <xdr:row>12</xdr:row>
                <xdr:rowOff>0</xdr:rowOff>
              </to>
            </anchor>
          </controlPr>
        </control>
      </mc:Choice>
      <mc:Fallback>
        <control shapeId="62586" r:id="rId7" name="ComboBox106"/>
      </mc:Fallback>
    </mc:AlternateContent>
    <mc:AlternateContent xmlns:mc="http://schemas.openxmlformats.org/markup-compatibility/2006">
      <mc:Choice Requires="x14">
        <control shapeId="62585" r:id="rId9" name="ComboBox105">
          <controlPr autoLine="0" linkedCell="G11" listFillRange="'Wirtschaftsdünger Tabellen'!$T$2:$T$7" r:id="rId10">
            <anchor moveWithCells="1">
              <from>
                <xdr:col>6</xdr:col>
                <xdr:colOff>0</xdr:colOff>
                <xdr:row>10</xdr:row>
                <xdr:rowOff>0</xdr:rowOff>
              </from>
              <to>
                <xdr:col>6</xdr:col>
                <xdr:colOff>1955800</xdr:colOff>
                <xdr:row>10</xdr:row>
                <xdr:rowOff>247650</xdr:rowOff>
              </to>
            </anchor>
          </controlPr>
        </control>
      </mc:Choice>
      <mc:Fallback>
        <control shapeId="62585" r:id="rId9" name="ComboBox105"/>
      </mc:Fallback>
    </mc:AlternateContent>
    <mc:AlternateContent xmlns:mc="http://schemas.openxmlformats.org/markup-compatibility/2006">
      <mc:Choice Requires="x14">
        <control shapeId="62584" r:id="rId11" name="ComboBox104">
          <controlPr autoLine="0" linkedCell="#REF!" listFillRange="'Wirtschaftsdünger Tabellen'!$T$2:$T$7" r:id="rId12">
            <anchor moveWithCells="1">
              <from>
                <xdr:col>6</xdr:col>
                <xdr:colOff>0</xdr:colOff>
                <xdr:row>10</xdr:row>
                <xdr:rowOff>0</xdr:rowOff>
              </from>
              <to>
                <xdr:col>6</xdr:col>
                <xdr:colOff>1955800</xdr:colOff>
                <xdr:row>10</xdr:row>
                <xdr:rowOff>247650</xdr:rowOff>
              </to>
            </anchor>
          </controlPr>
        </control>
      </mc:Choice>
      <mc:Fallback>
        <control shapeId="62584" r:id="rId11" name="ComboBox104"/>
      </mc:Fallback>
    </mc:AlternateContent>
    <mc:AlternateContent xmlns:mc="http://schemas.openxmlformats.org/markup-compatibility/2006">
      <mc:Choice Requires="x14">
        <control shapeId="62583" r:id="rId13" name="ComboBox103">
          <controlPr autoLine="0" linkedCell="#REF!" listFillRange="'Wirtschaftsdünger Tabellen'!$T$2:$T$7" r:id="rId14">
            <anchor moveWithCells="1">
              <from>
                <xdr:col>6</xdr:col>
                <xdr:colOff>0</xdr:colOff>
                <xdr:row>10</xdr:row>
                <xdr:rowOff>0</xdr:rowOff>
              </from>
              <to>
                <xdr:col>6</xdr:col>
                <xdr:colOff>1955800</xdr:colOff>
                <xdr:row>10</xdr:row>
                <xdr:rowOff>247650</xdr:rowOff>
              </to>
            </anchor>
          </controlPr>
        </control>
      </mc:Choice>
      <mc:Fallback>
        <control shapeId="62583" r:id="rId13" name="ComboBox103"/>
      </mc:Fallback>
    </mc:AlternateContent>
    <mc:AlternateContent xmlns:mc="http://schemas.openxmlformats.org/markup-compatibility/2006">
      <mc:Choice Requires="x14">
        <control shapeId="62582" r:id="rId15" name="ComboBox102">
          <controlPr autoLine="0" linkedCell="#REF!" listFillRange="'Wirtschaftsdünger Tabellen'!$T$2:$T$7" r:id="rId16">
            <anchor moveWithCells="1">
              <from>
                <xdr:col>6</xdr:col>
                <xdr:colOff>0</xdr:colOff>
                <xdr:row>10</xdr:row>
                <xdr:rowOff>0</xdr:rowOff>
              </from>
              <to>
                <xdr:col>6</xdr:col>
                <xdr:colOff>1955800</xdr:colOff>
                <xdr:row>10</xdr:row>
                <xdr:rowOff>247650</xdr:rowOff>
              </to>
            </anchor>
          </controlPr>
        </control>
      </mc:Choice>
      <mc:Fallback>
        <control shapeId="62582" r:id="rId15" name="ComboBox102"/>
      </mc:Fallback>
    </mc:AlternateContent>
    <mc:AlternateContent xmlns:mc="http://schemas.openxmlformats.org/markup-compatibility/2006">
      <mc:Choice Requires="x14">
        <control shapeId="62581" r:id="rId17" name="ComboBox101">
          <controlPr autoLine="0" linkedCell="#REF!" listFillRange="'Wirtschaftsdünger Tabellen'!$T$2:$T$7" r:id="rId18">
            <anchor moveWithCells="1">
              <from>
                <xdr:col>6</xdr:col>
                <xdr:colOff>0</xdr:colOff>
                <xdr:row>10</xdr:row>
                <xdr:rowOff>0</xdr:rowOff>
              </from>
              <to>
                <xdr:col>6</xdr:col>
                <xdr:colOff>1955800</xdr:colOff>
                <xdr:row>10</xdr:row>
                <xdr:rowOff>247650</xdr:rowOff>
              </to>
            </anchor>
          </controlPr>
        </control>
      </mc:Choice>
      <mc:Fallback>
        <control shapeId="62581" r:id="rId17" name="ComboBox101"/>
      </mc:Fallback>
    </mc:AlternateContent>
    <mc:AlternateContent xmlns:mc="http://schemas.openxmlformats.org/markup-compatibility/2006">
      <mc:Choice Requires="x14">
        <control shapeId="62580" r:id="rId19" name="ComboBox100">
          <controlPr autoLine="0" linkedCell="#REF!" listFillRange="'Wirtschaftsdünger Tabellen'!$T$2:$T$7" r:id="rId20">
            <anchor moveWithCells="1">
              <from>
                <xdr:col>6</xdr:col>
                <xdr:colOff>0</xdr:colOff>
                <xdr:row>10</xdr:row>
                <xdr:rowOff>0</xdr:rowOff>
              </from>
              <to>
                <xdr:col>6</xdr:col>
                <xdr:colOff>1955800</xdr:colOff>
                <xdr:row>10</xdr:row>
                <xdr:rowOff>247650</xdr:rowOff>
              </to>
            </anchor>
          </controlPr>
        </control>
      </mc:Choice>
      <mc:Fallback>
        <control shapeId="62580" r:id="rId19" name="ComboBox100"/>
      </mc:Fallback>
    </mc:AlternateContent>
    <mc:AlternateContent xmlns:mc="http://schemas.openxmlformats.org/markup-compatibility/2006">
      <mc:Choice Requires="x14">
        <control shapeId="62579" r:id="rId21" name="ComboBox99">
          <controlPr autoLine="0" linkedCell="#REF!" listFillRange="'Wirtschaftsdünger Tabellen'!$T$2:$T$7" r:id="rId22">
            <anchor moveWithCells="1">
              <from>
                <xdr:col>6</xdr:col>
                <xdr:colOff>0</xdr:colOff>
                <xdr:row>10</xdr:row>
                <xdr:rowOff>0</xdr:rowOff>
              </from>
              <to>
                <xdr:col>6</xdr:col>
                <xdr:colOff>1955800</xdr:colOff>
                <xdr:row>10</xdr:row>
                <xdr:rowOff>247650</xdr:rowOff>
              </to>
            </anchor>
          </controlPr>
        </control>
      </mc:Choice>
      <mc:Fallback>
        <control shapeId="62579" r:id="rId21" name="ComboBox99"/>
      </mc:Fallback>
    </mc:AlternateContent>
    <mc:AlternateContent xmlns:mc="http://schemas.openxmlformats.org/markup-compatibility/2006">
      <mc:Choice Requires="x14">
        <control shapeId="62578" r:id="rId23" name="ComboBox98">
          <controlPr autoLine="0" linkedCell="#REF!" listFillRange="'Wirtschaftsdünger Tabellen'!$T$2:$T$7" r:id="rId24">
            <anchor moveWithCells="1">
              <from>
                <xdr:col>6</xdr:col>
                <xdr:colOff>0</xdr:colOff>
                <xdr:row>10</xdr:row>
                <xdr:rowOff>0</xdr:rowOff>
              </from>
              <to>
                <xdr:col>6</xdr:col>
                <xdr:colOff>1955800</xdr:colOff>
                <xdr:row>10</xdr:row>
                <xdr:rowOff>247650</xdr:rowOff>
              </to>
            </anchor>
          </controlPr>
        </control>
      </mc:Choice>
      <mc:Fallback>
        <control shapeId="62578" r:id="rId23" name="ComboBox98"/>
      </mc:Fallback>
    </mc:AlternateContent>
    <mc:AlternateContent xmlns:mc="http://schemas.openxmlformats.org/markup-compatibility/2006">
      <mc:Choice Requires="x14">
        <control shapeId="62577" r:id="rId25" name="ComboBox97">
          <controlPr autoLine="0" linkedCell="#REF!" listFillRange="'Wirtschaftsdünger Tabellen'!$T$2:$T$7" r:id="rId26">
            <anchor moveWithCells="1">
              <from>
                <xdr:col>6</xdr:col>
                <xdr:colOff>0</xdr:colOff>
                <xdr:row>10</xdr:row>
                <xdr:rowOff>0</xdr:rowOff>
              </from>
              <to>
                <xdr:col>6</xdr:col>
                <xdr:colOff>1955800</xdr:colOff>
                <xdr:row>10</xdr:row>
                <xdr:rowOff>247650</xdr:rowOff>
              </to>
            </anchor>
          </controlPr>
        </control>
      </mc:Choice>
      <mc:Fallback>
        <control shapeId="62577" r:id="rId25" name="ComboBox97"/>
      </mc:Fallback>
    </mc:AlternateContent>
    <mc:AlternateContent xmlns:mc="http://schemas.openxmlformats.org/markup-compatibility/2006">
      <mc:Choice Requires="x14">
        <control shapeId="62576" r:id="rId27" name="ComboBox96">
          <controlPr autoLine="0" linkedCell="#REF!" listFillRange="'Wirtschaftsdünger Tabellen'!$T$2:$T$7" r:id="rId28">
            <anchor moveWithCells="1">
              <from>
                <xdr:col>6</xdr:col>
                <xdr:colOff>0</xdr:colOff>
                <xdr:row>10</xdr:row>
                <xdr:rowOff>0</xdr:rowOff>
              </from>
              <to>
                <xdr:col>6</xdr:col>
                <xdr:colOff>1955800</xdr:colOff>
                <xdr:row>10</xdr:row>
                <xdr:rowOff>247650</xdr:rowOff>
              </to>
            </anchor>
          </controlPr>
        </control>
      </mc:Choice>
      <mc:Fallback>
        <control shapeId="62576" r:id="rId27" name="ComboBox96"/>
      </mc:Fallback>
    </mc:AlternateContent>
    <mc:AlternateContent xmlns:mc="http://schemas.openxmlformats.org/markup-compatibility/2006">
      <mc:Choice Requires="x14">
        <control shapeId="62575" r:id="rId29" name="ComboBox95">
          <controlPr autoLine="0" linkedCell="#REF!" listFillRange="'Wirtschaftsdünger Tabellen'!$T$2:$T$7" r:id="rId30">
            <anchor moveWithCells="1">
              <from>
                <xdr:col>6</xdr:col>
                <xdr:colOff>0</xdr:colOff>
                <xdr:row>10</xdr:row>
                <xdr:rowOff>0</xdr:rowOff>
              </from>
              <to>
                <xdr:col>6</xdr:col>
                <xdr:colOff>1955800</xdr:colOff>
                <xdr:row>10</xdr:row>
                <xdr:rowOff>247650</xdr:rowOff>
              </to>
            </anchor>
          </controlPr>
        </control>
      </mc:Choice>
      <mc:Fallback>
        <control shapeId="62575" r:id="rId29" name="ComboBox95"/>
      </mc:Fallback>
    </mc:AlternateContent>
    <mc:AlternateContent xmlns:mc="http://schemas.openxmlformats.org/markup-compatibility/2006">
      <mc:Choice Requires="x14">
        <control shapeId="62574" r:id="rId31" name="ComboBox94">
          <controlPr autoLine="0" autoPict="0" linkedCell="G10" listFillRange="'Wirtschaftsdünger Tabellen'!$T$2:$T$7" r:id="rId32">
            <anchor moveWithCells="1">
              <from>
                <xdr:col>6</xdr:col>
                <xdr:colOff>0</xdr:colOff>
                <xdr:row>9</xdr:row>
                <xdr:rowOff>0</xdr:rowOff>
              </from>
              <to>
                <xdr:col>7</xdr:col>
                <xdr:colOff>0</xdr:colOff>
                <xdr:row>10</xdr:row>
                <xdr:rowOff>0</xdr:rowOff>
              </to>
            </anchor>
          </controlPr>
        </control>
      </mc:Choice>
      <mc:Fallback>
        <control shapeId="62574" r:id="rId31" name="ComboBox94"/>
      </mc:Fallback>
    </mc:AlternateContent>
    <mc:AlternateContent xmlns:mc="http://schemas.openxmlformats.org/markup-compatibility/2006">
      <mc:Choice Requires="x14">
        <control shapeId="62573" r:id="rId33" name="ComboBox93">
          <controlPr autoLine="0" autoPict="0" linkedCell="G9" listFillRange="'Wirtschaftsdünger Tabellen'!$T$2:$T$7" r:id="rId34">
            <anchor moveWithCells="1">
              <from>
                <xdr:col>6</xdr:col>
                <xdr:colOff>0</xdr:colOff>
                <xdr:row>8</xdr:row>
                <xdr:rowOff>0</xdr:rowOff>
              </from>
              <to>
                <xdr:col>7</xdr:col>
                <xdr:colOff>0</xdr:colOff>
                <xdr:row>9</xdr:row>
                <xdr:rowOff>0</xdr:rowOff>
              </to>
            </anchor>
          </controlPr>
        </control>
      </mc:Choice>
      <mc:Fallback>
        <control shapeId="62573" r:id="rId33" name="ComboBox93"/>
      </mc:Fallback>
    </mc:AlternateContent>
    <mc:AlternateContent xmlns:mc="http://schemas.openxmlformats.org/markup-compatibility/2006">
      <mc:Choice Requires="x14">
        <control shapeId="62572" r:id="rId35" name="ComboBox92">
          <controlPr autoLine="0" linkedCell="G8" listFillRange="'Wirtschaftsdünger Tabellen'!$T$2:$T$7" r:id="rId36">
            <anchor moveWithCells="1">
              <from>
                <xdr:col>6</xdr:col>
                <xdr:colOff>0</xdr:colOff>
                <xdr:row>7</xdr:row>
                <xdr:rowOff>0</xdr:rowOff>
              </from>
              <to>
                <xdr:col>6</xdr:col>
                <xdr:colOff>1955800</xdr:colOff>
                <xdr:row>7</xdr:row>
                <xdr:rowOff>247650</xdr:rowOff>
              </to>
            </anchor>
          </controlPr>
        </control>
      </mc:Choice>
      <mc:Fallback>
        <control shapeId="62572" r:id="rId35" name="ComboBox92"/>
      </mc:Fallback>
    </mc:AlternateContent>
    <mc:AlternateContent xmlns:mc="http://schemas.openxmlformats.org/markup-compatibility/2006">
      <mc:Choice Requires="x14">
        <control shapeId="62571" r:id="rId37" name="ComboBox91">
          <controlPr autoLine="0" linkedCell="#REF!" listFillRange="'Wirtschaftsdünger Tabellen'!$T$2:$T$7" r:id="rId38">
            <anchor moveWithCells="1">
              <from>
                <xdr:col>6</xdr:col>
                <xdr:colOff>0</xdr:colOff>
                <xdr:row>7</xdr:row>
                <xdr:rowOff>0</xdr:rowOff>
              </from>
              <to>
                <xdr:col>6</xdr:col>
                <xdr:colOff>1955800</xdr:colOff>
                <xdr:row>7</xdr:row>
                <xdr:rowOff>247650</xdr:rowOff>
              </to>
            </anchor>
          </controlPr>
        </control>
      </mc:Choice>
      <mc:Fallback>
        <control shapeId="62571" r:id="rId37" name="ComboBox91"/>
      </mc:Fallback>
    </mc:AlternateContent>
    <mc:AlternateContent xmlns:mc="http://schemas.openxmlformats.org/markup-compatibility/2006">
      <mc:Choice Requires="x14">
        <control shapeId="62570" r:id="rId39" name="ComboBox90">
          <controlPr autoLine="0" linkedCell="#REF!" listFillRange="'Wirtschaftsdünger Tabellen'!$T$2:$T$7" r:id="rId40">
            <anchor moveWithCells="1">
              <from>
                <xdr:col>6</xdr:col>
                <xdr:colOff>0</xdr:colOff>
                <xdr:row>7</xdr:row>
                <xdr:rowOff>0</xdr:rowOff>
              </from>
              <to>
                <xdr:col>6</xdr:col>
                <xdr:colOff>1955800</xdr:colOff>
                <xdr:row>7</xdr:row>
                <xdr:rowOff>247650</xdr:rowOff>
              </to>
            </anchor>
          </controlPr>
        </control>
      </mc:Choice>
      <mc:Fallback>
        <control shapeId="62570" r:id="rId39" name="ComboBox90"/>
      </mc:Fallback>
    </mc:AlternateContent>
    <mc:AlternateContent xmlns:mc="http://schemas.openxmlformats.org/markup-compatibility/2006">
      <mc:Choice Requires="x14">
        <control shapeId="62569" r:id="rId41" name="ComboBox89">
          <controlPr autoLine="0" linkedCell="#REF!" listFillRange="'Wirtschaftsdünger Tabellen'!$T$2:$T$7" r:id="rId42">
            <anchor moveWithCells="1">
              <from>
                <xdr:col>6</xdr:col>
                <xdr:colOff>0</xdr:colOff>
                <xdr:row>7</xdr:row>
                <xdr:rowOff>0</xdr:rowOff>
              </from>
              <to>
                <xdr:col>6</xdr:col>
                <xdr:colOff>1955800</xdr:colOff>
                <xdr:row>7</xdr:row>
                <xdr:rowOff>247650</xdr:rowOff>
              </to>
            </anchor>
          </controlPr>
        </control>
      </mc:Choice>
      <mc:Fallback>
        <control shapeId="62569" r:id="rId41" name="ComboBox89"/>
      </mc:Fallback>
    </mc:AlternateContent>
    <mc:AlternateContent xmlns:mc="http://schemas.openxmlformats.org/markup-compatibility/2006">
      <mc:Choice Requires="x14">
        <control shapeId="62568" r:id="rId43" name="ComboBox88">
          <controlPr autoLine="0" linkedCell="#REF!" listFillRange="'Wirtschaftsdünger Tabellen'!$T$2:$T$7" r:id="rId44">
            <anchor moveWithCells="1">
              <from>
                <xdr:col>6</xdr:col>
                <xdr:colOff>0</xdr:colOff>
                <xdr:row>7</xdr:row>
                <xdr:rowOff>0</xdr:rowOff>
              </from>
              <to>
                <xdr:col>6</xdr:col>
                <xdr:colOff>1955800</xdr:colOff>
                <xdr:row>7</xdr:row>
                <xdr:rowOff>247650</xdr:rowOff>
              </to>
            </anchor>
          </controlPr>
        </control>
      </mc:Choice>
      <mc:Fallback>
        <control shapeId="62568" r:id="rId43" name="ComboBox88"/>
      </mc:Fallback>
    </mc:AlternateContent>
    <mc:AlternateContent xmlns:mc="http://schemas.openxmlformats.org/markup-compatibility/2006">
      <mc:Choice Requires="x14">
        <control shapeId="62567" r:id="rId45" name="ComboBox87">
          <controlPr autoLine="0" linkedCell="#REF!" listFillRange="'Wirtschaftsdünger Tabellen'!$T$2:$T$7" r:id="rId46">
            <anchor moveWithCells="1">
              <from>
                <xdr:col>6</xdr:col>
                <xdr:colOff>0</xdr:colOff>
                <xdr:row>7</xdr:row>
                <xdr:rowOff>0</xdr:rowOff>
              </from>
              <to>
                <xdr:col>6</xdr:col>
                <xdr:colOff>1955800</xdr:colOff>
                <xdr:row>7</xdr:row>
                <xdr:rowOff>247650</xdr:rowOff>
              </to>
            </anchor>
          </controlPr>
        </control>
      </mc:Choice>
      <mc:Fallback>
        <control shapeId="62567" r:id="rId45" name="ComboBox87"/>
      </mc:Fallback>
    </mc:AlternateContent>
    <mc:AlternateContent xmlns:mc="http://schemas.openxmlformats.org/markup-compatibility/2006">
      <mc:Choice Requires="x14">
        <control shapeId="62566" r:id="rId47" name="ComboBox86">
          <controlPr autoLine="0" linkedCell="#REF!" listFillRange="'Wirtschaftsdünger Tabellen'!$T$2:$T$7" r:id="rId48">
            <anchor moveWithCells="1">
              <from>
                <xdr:col>6</xdr:col>
                <xdr:colOff>0</xdr:colOff>
                <xdr:row>7</xdr:row>
                <xdr:rowOff>0</xdr:rowOff>
              </from>
              <to>
                <xdr:col>6</xdr:col>
                <xdr:colOff>1955800</xdr:colOff>
                <xdr:row>7</xdr:row>
                <xdr:rowOff>247650</xdr:rowOff>
              </to>
            </anchor>
          </controlPr>
        </control>
      </mc:Choice>
      <mc:Fallback>
        <control shapeId="62566" r:id="rId47" name="ComboBox86"/>
      </mc:Fallback>
    </mc:AlternateContent>
    <mc:AlternateContent xmlns:mc="http://schemas.openxmlformats.org/markup-compatibility/2006">
      <mc:Choice Requires="x14">
        <control shapeId="62565" r:id="rId49" name="ComboBox85">
          <controlPr autoLine="0" linkedCell="#REF!" listFillRange="'Wirtschaftsdünger Tabellen'!$T$2:$T$7" r:id="rId50">
            <anchor moveWithCells="1">
              <from>
                <xdr:col>6</xdr:col>
                <xdr:colOff>0</xdr:colOff>
                <xdr:row>7</xdr:row>
                <xdr:rowOff>0</xdr:rowOff>
              </from>
              <to>
                <xdr:col>6</xdr:col>
                <xdr:colOff>1955800</xdr:colOff>
                <xdr:row>7</xdr:row>
                <xdr:rowOff>247650</xdr:rowOff>
              </to>
            </anchor>
          </controlPr>
        </control>
      </mc:Choice>
      <mc:Fallback>
        <control shapeId="62565" r:id="rId49" name="ComboBox85"/>
      </mc:Fallback>
    </mc:AlternateContent>
    <mc:AlternateContent xmlns:mc="http://schemas.openxmlformats.org/markup-compatibility/2006">
      <mc:Choice Requires="x14">
        <control shapeId="62564" r:id="rId51" name="ComboBox84">
          <controlPr autoLine="0" linkedCell="#REF!" listFillRange="'Wirtschaftsdünger Tabellen'!$T$2:$T$7" r:id="rId52">
            <anchor moveWithCells="1">
              <from>
                <xdr:col>6</xdr:col>
                <xdr:colOff>0</xdr:colOff>
                <xdr:row>7</xdr:row>
                <xdr:rowOff>0</xdr:rowOff>
              </from>
              <to>
                <xdr:col>6</xdr:col>
                <xdr:colOff>1949450</xdr:colOff>
                <xdr:row>7</xdr:row>
                <xdr:rowOff>254000</xdr:rowOff>
              </to>
            </anchor>
          </controlPr>
        </control>
      </mc:Choice>
      <mc:Fallback>
        <control shapeId="62564" r:id="rId51" name="ComboBox84"/>
      </mc:Fallback>
    </mc:AlternateContent>
    <mc:AlternateContent xmlns:mc="http://schemas.openxmlformats.org/markup-compatibility/2006">
      <mc:Choice Requires="x14">
        <control shapeId="62563" r:id="rId53" name="ComboBox83">
          <controlPr autoLine="0" linkedCell="#REF!" listFillRange="'Wirtschaftsdünger Tabellen'!$T$2:$T$7" r:id="rId54">
            <anchor moveWithCells="1">
              <from>
                <xdr:col>6</xdr:col>
                <xdr:colOff>0</xdr:colOff>
                <xdr:row>7</xdr:row>
                <xdr:rowOff>0</xdr:rowOff>
              </from>
              <to>
                <xdr:col>6</xdr:col>
                <xdr:colOff>1949450</xdr:colOff>
                <xdr:row>7</xdr:row>
                <xdr:rowOff>254000</xdr:rowOff>
              </to>
            </anchor>
          </controlPr>
        </control>
      </mc:Choice>
      <mc:Fallback>
        <control shapeId="62563" r:id="rId53" name="ComboBox83"/>
      </mc:Fallback>
    </mc:AlternateContent>
    <mc:AlternateContent xmlns:mc="http://schemas.openxmlformats.org/markup-compatibility/2006">
      <mc:Choice Requires="x14">
        <control shapeId="62562" r:id="rId55" name="ComboBox82">
          <controlPr autoLine="0" linkedCell="#REF!" listFillRange="'Wirtschaftsdünger Tabellen'!$T$2:$T$7" r:id="rId56">
            <anchor moveWithCells="1">
              <from>
                <xdr:col>6</xdr:col>
                <xdr:colOff>0</xdr:colOff>
                <xdr:row>7</xdr:row>
                <xdr:rowOff>0</xdr:rowOff>
              </from>
              <to>
                <xdr:col>6</xdr:col>
                <xdr:colOff>1949450</xdr:colOff>
                <xdr:row>7</xdr:row>
                <xdr:rowOff>254000</xdr:rowOff>
              </to>
            </anchor>
          </controlPr>
        </control>
      </mc:Choice>
      <mc:Fallback>
        <control shapeId="62562" r:id="rId55" name="ComboBox82"/>
      </mc:Fallback>
    </mc:AlternateContent>
    <mc:AlternateContent xmlns:mc="http://schemas.openxmlformats.org/markup-compatibility/2006">
      <mc:Choice Requires="x14">
        <control shapeId="62561" r:id="rId57" name="ComboBox81">
          <controlPr autoLine="0" autoPict="0" linkedCell="G7" listFillRange="'Wirtschaftsdünger Tabellen'!$T$2:$T$7" r:id="rId58">
            <anchor moveWithCells="1">
              <from>
                <xdr:col>6</xdr:col>
                <xdr:colOff>0</xdr:colOff>
                <xdr:row>6</xdr:row>
                <xdr:rowOff>0</xdr:rowOff>
              </from>
              <to>
                <xdr:col>7</xdr:col>
                <xdr:colOff>0</xdr:colOff>
                <xdr:row>7</xdr:row>
                <xdr:rowOff>0</xdr:rowOff>
              </to>
            </anchor>
          </controlPr>
        </control>
      </mc:Choice>
      <mc:Fallback>
        <control shapeId="62561" r:id="rId57" name="ComboBox81"/>
      </mc:Fallback>
    </mc:AlternateContent>
    <mc:AlternateContent xmlns:mc="http://schemas.openxmlformats.org/markup-compatibility/2006">
      <mc:Choice Requires="x14">
        <control shapeId="62559" r:id="rId59" name="ComboBox80">
          <controlPr autoLine="0" autoPict="0" linkedCell="G6" listFillRange="'Wirtschaftsdünger Tabellen'!$T$2:$T$7" r:id="rId60">
            <anchor moveWithCells="1">
              <from>
                <xdr:col>6</xdr:col>
                <xdr:colOff>0</xdr:colOff>
                <xdr:row>5</xdr:row>
                <xdr:rowOff>0</xdr:rowOff>
              </from>
              <to>
                <xdr:col>7</xdr:col>
                <xdr:colOff>0</xdr:colOff>
                <xdr:row>6</xdr:row>
                <xdr:rowOff>0</xdr:rowOff>
              </to>
            </anchor>
          </controlPr>
        </control>
      </mc:Choice>
      <mc:Fallback>
        <control shapeId="62559" r:id="rId59" name="ComboBox80"/>
      </mc:Fallback>
    </mc:AlternateContent>
    <mc:AlternateContent xmlns:mc="http://schemas.openxmlformats.org/markup-compatibility/2006">
      <mc:Choice Requires="x14">
        <control shapeId="62558" r:id="rId61" name="ComboBox79">
          <controlPr autoLine="0" autoPict="0" linkedCell="G5" listFillRange="'Wirtschaftsdünger Tabellen'!$T$2:$T$7" r:id="rId62">
            <anchor moveWithCells="1">
              <from>
                <xdr:col>6</xdr:col>
                <xdr:colOff>0</xdr:colOff>
                <xdr:row>4</xdr:row>
                <xdr:rowOff>0</xdr:rowOff>
              </from>
              <to>
                <xdr:col>7</xdr:col>
                <xdr:colOff>0</xdr:colOff>
                <xdr:row>5</xdr:row>
                <xdr:rowOff>0</xdr:rowOff>
              </to>
            </anchor>
          </controlPr>
        </control>
      </mc:Choice>
      <mc:Fallback>
        <control shapeId="62558" r:id="rId61" name="ComboBox79"/>
      </mc:Fallback>
    </mc:AlternateContent>
    <mc:AlternateContent xmlns:mc="http://schemas.openxmlformats.org/markup-compatibility/2006">
      <mc:Choice Requires="x14">
        <control shapeId="62547" r:id="rId63" name="ComboBox68">
          <controlPr autoLine="0" autoPict="0" linkedCell="C13" listFillRange="'Tierbestand Tabellen'!$AC$7:$AC$13" r:id="rId64">
            <anchor moveWithCells="1">
              <from>
                <xdr:col>2</xdr:col>
                <xdr:colOff>19050</xdr:colOff>
                <xdr:row>12</xdr:row>
                <xdr:rowOff>0</xdr:rowOff>
              </from>
              <to>
                <xdr:col>3</xdr:col>
                <xdr:colOff>0</xdr:colOff>
                <xdr:row>13</xdr:row>
                <xdr:rowOff>0</xdr:rowOff>
              </to>
            </anchor>
          </controlPr>
        </control>
      </mc:Choice>
      <mc:Fallback>
        <control shapeId="62547" r:id="rId63" name="ComboBox68"/>
      </mc:Fallback>
    </mc:AlternateContent>
    <mc:AlternateContent xmlns:mc="http://schemas.openxmlformats.org/markup-compatibility/2006">
      <mc:Choice Requires="x14">
        <control shapeId="62546" r:id="rId65" name="ComboBox67">
          <controlPr autoLine="0" autoPict="0" linkedCell="C12" listFillRange="'Tierbestand Tabellen'!$AC$7:$AC$13" r:id="rId66">
            <anchor moveWithCells="1">
              <from>
                <xdr:col>2</xdr:col>
                <xdr:colOff>19050</xdr:colOff>
                <xdr:row>11</xdr:row>
                <xdr:rowOff>0</xdr:rowOff>
              </from>
              <to>
                <xdr:col>3</xdr:col>
                <xdr:colOff>0</xdr:colOff>
                <xdr:row>12</xdr:row>
                <xdr:rowOff>0</xdr:rowOff>
              </to>
            </anchor>
          </controlPr>
        </control>
      </mc:Choice>
      <mc:Fallback>
        <control shapeId="62546" r:id="rId65" name="ComboBox67"/>
      </mc:Fallback>
    </mc:AlternateContent>
    <mc:AlternateContent xmlns:mc="http://schemas.openxmlformats.org/markup-compatibility/2006">
      <mc:Choice Requires="x14">
        <control shapeId="62545" r:id="rId67" name="ComboBox66">
          <controlPr autoLine="0" linkedCell="C11" listFillRange="'Tierbestand Tabellen'!$AC$7:$AC$13" r:id="rId68">
            <anchor moveWithCells="1">
              <from>
                <xdr:col>2</xdr:col>
                <xdr:colOff>19050</xdr:colOff>
                <xdr:row>10</xdr:row>
                <xdr:rowOff>0</xdr:rowOff>
              </from>
              <to>
                <xdr:col>2</xdr:col>
                <xdr:colOff>2514600</xdr:colOff>
                <xdr:row>10</xdr:row>
                <xdr:rowOff>247650</xdr:rowOff>
              </to>
            </anchor>
          </controlPr>
        </control>
      </mc:Choice>
      <mc:Fallback>
        <control shapeId="62545" r:id="rId67" name="ComboBox66"/>
      </mc:Fallback>
    </mc:AlternateContent>
    <mc:AlternateContent xmlns:mc="http://schemas.openxmlformats.org/markup-compatibility/2006">
      <mc:Choice Requires="x14">
        <control shapeId="62544" r:id="rId69" name="ComboBox65">
          <controlPr autoLine="0" linkedCell="#REF!" listFillRange="'Tierbestand Tabellen'!$AC$7:$AC$13" r:id="rId70">
            <anchor moveWithCells="1">
              <from>
                <xdr:col>2</xdr:col>
                <xdr:colOff>19050</xdr:colOff>
                <xdr:row>10</xdr:row>
                <xdr:rowOff>0</xdr:rowOff>
              </from>
              <to>
                <xdr:col>2</xdr:col>
                <xdr:colOff>2514600</xdr:colOff>
                <xdr:row>10</xdr:row>
                <xdr:rowOff>247650</xdr:rowOff>
              </to>
            </anchor>
          </controlPr>
        </control>
      </mc:Choice>
      <mc:Fallback>
        <control shapeId="62544" r:id="rId69" name="ComboBox65"/>
      </mc:Fallback>
    </mc:AlternateContent>
    <mc:AlternateContent xmlns:mc="http://schemas.openxmlformats.org/markup-compatibility/2006">
      <mc:Choice Requires="x14">
        <control shapeId="62543" r:id="rId71" name="ComboBox64">
          <controlPr autoLine="0" linkedCell="#REF!" listFillRange="'Tierbestand Tabellen'!$AC$7:$AC$13" r:id="rId72">
            <anchor moveWithCells="1">
              <from>
                <xdr:col>2</xdr:col>
                <xdr:colOff>19050</xdr:colOff>
                <xdr:row>10</xdr:row>
                <xdr:rowOff>0</xdr:rowOff>
              </from>
              <to>
                <xdr:col>2</xdr:col>
                <xdr:colOff>2514600</xdr:colOff>
                <xdr:row>10</xdr:row>
                <xdr:rowOff>247650</xdr:rowOff>
              </to>
            </anchor>
          </controlPr>
        </control>
      </mc:Choice>
      <mc:Fallback>
        <control shapeId="62543" r:id="rId71" name="ComboBox64"/>
      </mc:Fallback>
    </mc:AlternateContent>
    <mc:AlternateContent xmlns:mc="http://schemas.openxmlformats.org/markup-compatibility/2006">
      <mc:Choice Requires="x14">
        <control shapeId="62542" r:id="rId73" name="ComboBox63">
          <controlPr autoLine="0" linkedCell="#REF!" listFillRange="'Tierbestand Tabellen'!$AC$7:$AC$13" r:id="rId74">
            <anchor moveWithCells="1">
              <from>
                <xdr:col>2</xdr:col>
                <xdr:colOff>19050</xdr:colOff>
                <xdr:row>10</xdr:row>
                <xdr:rowOff>0</xdr:rowOff>
              </from>
              <to>
                <xdr:col>2</xdr:col>
                <xdr:colOff>2514600</xdr:colOff>
                <xdr:row>10</xdr:row>
                <xdr:rowOff>247650</xdr:rowOff>
              </to>
            </anchor>
          </controlPr>
        </control>
      </mc:Choice>
      <mc:Fallback>
        <control shapeId="62542" r:id="rId73" name="ComboBox63"/>
      </mc:Fallback>
    </mc:AlternateContent>
    <mc:AlternateContent xmlns:mc="http://schemas.openxmlformats.org/markup-compatibility/2006">
      <mc:Choice Requires="x14">
        <control shapeId="62541" r:id="rId75" name="ComboBox62">
          <controlPr autoLine="0" linkedCell="#REF!" listFillRange="'Tierbestand Tabellen'!$AC$7:$AC$13" r:id="rId76">
            <anchor moveWithCells="1">
              <from>
                <xdr:col>2</xdr:col>
                <xdr:colOff>19050</xdr:colOff>
                <xdr:row>10</xdr:row>
                <xdr:rowOff>0</xdr:rowOff>
              </from>
              <to>
                <xdr:col>2</xdr:col>
                <xdr:colOff>2514600</xdr:colOff>
                <xdr:row>10</xdr:row>
                <xdr:rowOff>247650</xdr:rowOff>
              </to>
            </anchor>
          </controlPr>
        </control>
      </mc:Choice>
      <mc:Fallback>
        <control shapeId="62541" r:id="rId75" name="ComboBox62"/>
      </mc:Fallback>
    </mc:AlternateContent>
    <mc:AlternateContent xmlns:mc="http://schemas.openxmlformats.org/markup-compatibility/2006">
      <mc:Choice Requires="x14">
        <control shapeId="62540" r:id="rId77" name="ComboBox61">
          <controlPr autoLine="0" linkedCell="#REF!" listFillRange="'Tierbestand Tabellen'!$AC$7:$AC$13" r:id="rId78">
            <anchor moveWithCells="1">
              <from>
                <xdr:col>2</xdr:col>
                <xdr:colOff>19050</xdr:colOff>
                <xdr:row>10</xdr:row>
                <xdr:rowOff>0</xdr:rowOff>
              </from>
              <to>
                <xdr:col>2</xdr:col>
                <xdr:colOff>2514600</xdr:colOff>
                <xdr:row>10</xdr:row>
                <xdr:rowOff>247650</xdr:rowOff>
              </to>
            </anchor>
          </controlPr>
        </control>
      </mc:Choice>
      <mc:Fallback>
        <control shapeId="62540" r:id="rId77" name="ComboBox61"/>
      </mc:Fallback>
    </mc:AlternateContent>
    <mc:AlternateContent xmlns:mc="http://schemas.openxmlformats.org/markup-compatibility/2006">
      <mc:Choice Requires="x14">
        <control shapeId="62539" r:id="rId79" name="ComboBox60">
          <controlPr autoLine="0" linkedCell="#REF!" listFillRange="'Tierbestand Tabellen'!$AC$7:$AC$13" r:id="rId80">
            <anchor moveWithCells="1">
              <from>
                <xdr:col>2</xdr:col>
                <xdr:colOff>19050</xdr:colOff>
                <xdr:row>10</xdr:row>
                <xdr:rowOff>0</xdr:rowOff>
              </from>
              <to>
                <xdr:col>2</xdr:col>
                <xdr:colOff>2514600</xdr:colOff>
                <xdr:row>10</xdr:row>
                <xdr:rowOff>247650</xdr:rowOff>
              </to>
            </anchor>
          </controlPr>
        </control>
      </mc:Choice>
      <mc:Fallback>
        <control shapeId="62539" r:id="rId79" name="ComboBox60"/>
      </mc:Fallback>
    </mc:AlternateContent>
    <mc:AlternateContent xmlns:mc="http://schemas.openxmlformats.org/markup-compatibility/2006">
      <mc:Choice Requires="x14">
        <control shapeId="62538" r:id="rId81" name="ComboBox59">
          <controlPr autoLine="0" linkedCell="#REF!" listFillRange="'Tierbestand Tabellen'!$AC$7:$AC$13" r:id="rId82">
            <anchor moveWithCells="1">
              <from>
                <xdr:col>2</xdr:col>
                <xdr:colOff>19050</xdr:colOff>
                <xdr:row>10</xdr:row>
                <xdr:rowOff>0</xdr:rowOff>
              </from>
              <to>
                <xdr:col>2</xdr:col>
                <xdr:colOff>2514600</xdr:colOff>
                <xdr:row>10</xdr:row>
                <xdr:rowOff>247650</xdr:rowOff>
              </to>
            </anchor>
          </controlPr>
        </control>
      </mc:Choice>
      <mc:Fallback>
        <control shapeId="62538" r:id="rId81" name="ComboBox59"/>
      </mc:Fallback>
    </mc:AlternateContent>
    <mc:AlternateContent xmlns:mc="http://schemas.openxmlformats.org/markup-compatibility/2006">
      <mc:Choice Requires="x14">
        <control shapeId="62537" r:id="rId83" name="ComboBox58">
          <controlPr autoLine="0" linkedCell="#REF!" listFillRange="'Tierbestand Tabellen'!$AC$7:$AC$13" r:id="rId84">
            <anchor moveWithCells="1">
              <from>
                <xdr:col>2</xdr:col>
                <xdr:colOff>19050</xdr:colOff>
                <xdr:row>10</xdr:row>
                <xdr:rowOff>0</xdr:rowOff>
              </from>
              <to>
                <xdr:col>2</xdr:col>
                <xdr:colOff>2514600</xdr:colOff>
                <xdr:row>10</xdr:row>
                <xdr:rowOff>247650</xdr:rowOff>
              </to>
            </anchor>
          </controlPr>
        </control>
      </mc:Choice>
      <mc:Fallback>
        <control shapeId="62537" r:id="rId83" name="ComboBox58"/>
      </mc:Fallback>
    </mc:AlternateContent>
    <mc:AlternateContent xmlns:mc="http://schemas.openxmlformats.org/markup-compatibility/2006">
      <mc:Choice Requires="x14">
        <control shapeId="62536" r:id="rId85" name="ComboBox57">
          <controlPr autoLine="0" linkedCell="#REF!" listFillRange="'Tierbestand Tabellen'!$AC$7:$AC$13" r:id="rId86">
            <anchor moveWithCells="1">
              <from>
                <xdr:col>2</xdr:col>
                <xdr:colOff>19050</xdr:colOff>
                <xdr:row>10</xdr:row>
                <xdr:rowOff>0</xdr:rowOff>
              </from>
              <to>
                <xdr:col>2</xdr:col>
                <xdr:colOff>2514600</xdr:colOff>
                <xdr:row>10</xdr:row>
                <xdr:rowOff>247650</xdr:rowOff>
              </to>
            </anchor>
          </controlPr>
        </control>
      </mc:Choice>
      <mc:Fallback>
        <control shapeId="62536" r:id="rId85" name="ComboBox57"/>
      </mc:Fallback>
    </mc:AlternateContent>
    <mc:AlternateContent xmlns:mc="http://schemas.openxmlformats.org/markup-compatibility/2006">
      <mc:Choice Requires="x14">
        <control shapeId="62535" r:id="rId87" name="ComboBox56">
          <controlPr autoLine="0" linkedCell="#REF!" listFillRange="'Tierbestand Tabellen'!$AC$7:$AC$13" r:id="rId88">
            <anchor moveWithCells="1">
              <from>
                <xdr:col>2</xdr:col>
                <xdr:colOff>19050</xdr:colOff>
                <xdr:row>10</xdr:row>
                <xdr:rowOff>0</xdr:rowOff>
              </from>
              <to>
                <xdr:col>2</xdr:col>
                <xdr:colOff>2514600</xdr:colOff>
                <xdr:row>10</xdr:row>
                <xdr:rowOff>247650</xdr:rowOff>
              </to>
            </anchor>
          </controlPr>
        </control>
      </mc:Choice>
      <mc:Fallback>
        <control shapeId="62535" r:id="rId87" name="ComboBox56"/>
      </mc:Fallback>
    </mc:AlternateContent>
    <mc:AlternateContent xmlns:mc="http://schemas.openxmlformats.org/markup-compatibility/2006">
      <mc:Choice Requires="x14">
        <control shapeId="62534" r:id="rId89" name="ComboBox55">
          <controlPr autoLine="0" autoPict="0" linkedCell="C10" listFillRange="'Tierbestand Tabellen'!$AC$7:$AC$13" r:id="rId90">
            <anchor moveWithCells="1">
              <from>
                <xdr:col>2</xdr:col>
                <xdr:colOff>19050</xdr:colOff>
                <xdr:row>9</xdr:row>
                <xdr:rowOff>0</xdr:rowOff>
              </from>
              <to>
                <xdr:col>3</xdr:col>
                <xdr:colOff>0</xdr:colOff>
                <xdr:row>10</xdr:row>
                <xdr:rowOff>0</xdr:rowOff>
              </to>
            </anchor>
          </controlPr>
        </control>
      </mc:Choice>
      <mc:Fallback>
        <control shapeId="62534" r:id="rId89" name="ComboBox55"/>
      </mc:Fallback>
    </mc:AlternateContent>
    <mc:AlternateContent xmlns:mc="http://schemas.openxmlformats.org/markup-compatibility/2006">
      <mc:Choice Requires="x14">
        <control shapeId="62533" r:id="rId91" name="ComboBox54">
          <controlPr autoLine="0" autoPict="0" linkedCell="C9" listFillRange="'Tierbestand Tabellen'!$AC$7:$AC$13" r:id="rId92">
            <anchor moveWithCells="1">
              <from>
                <xdr:col>2</xdr:col>
                <xdr:colOff>19050</xdr:colOff>
                <xdr:row>8</xdr:row>
                <xdr:rowOff>0</xdr:rowOff>
              </from>
              <to>
                <xdr:col>3</xdr:col>
                <xdr:colOff>0</xdr:colOff>
                <xdr:row>9</xdr:row>
                <xdr:rowOff>0</xdr:rowOff>
              </to>
            </anchor>
          </controlPr>
        </control>
      </mc:Choice>
      <mc:Fallback>
        <control shapeId="62533" r:id="rId91" name="ComboBox54"/>
      </mc:Fallback>
    </mc:AlternateContent>
    <mc:AlternateContent xmlns:mc="http://schemas.openxmlformats.org/markup-compatibility/2006">
      <mc:Choice Requires="x14">
        <control shapeId="62532" r:id="rId93" name="ComboBox53">
          <controlPr autoLine="0" linkedCell="C8" listFillRange="'Tierbestand Tabellen'!$AC$7:$AC$13" r:id="rId94">
            <anchor moveWithCells="1">
              <from>
                <xdr:col>2</xdr:col>
                <xdr:colOff>19050</xdr:colOff>
                <xdr:row>7</xdr:row>
                <xdr:rowOff>0</xdr:rowOff>
              </from>
              <to>
                <xdr:col>2</xdr:col>
                <xdr:colOff>2514600</xdr:colOff>
                <xdr:row>7</xdr:row>
                <xdr:rowOff>247650</xdr:rowOff>
              </to>
            </anchor>
          </controlPr>
        </control>
      </mc:Choice>
      <mc:Fallback>
        <control shapeId="62532" r:id="rId93" name="ComboBox53"/>
      </mc:Fallback>
    </mc:AlternateContent>
    <mc:AlternateContent xmlns:mc="http://schemas.openxmlformats.org/markup-compatibility/2006">
      <mc:Choice Requires="x14">
        <control shapeId="62517" r:id="rId95" name="ComboBox42">
          <controlPr autoLine="0" autoPict="0" linkedCell="B13" listFillRange="'Tierbestand Tabellen'!$B$4:$B$223" r:id="rId96">
            <anchor moveWithCells="1">
              <from>
                <xdr:col>0</xdr:col>
                <xdr:colOff>1009650</xdr:colOff>
                <xdr:row>12</xdr:row>
                <xdr:rowOff>19050</xdr:rowOff>
              </from>
              <to>
                <xdr:col>2</xdr:col>
                <xdr:colOff>0</xdr:colOff>
                <xdr:row>13</xdr:row>
                <xdr:rowOff>0</xdr:rowOff>
              </to>
            </anchor>
          </controlPr>
        </control>
      </mc:Choice>
      <mc:Fallback>
        <control shapeId="62517" r:id="rId95" name="ComboBox42"/>
      </mc:Fallback>
    </mc:AlternateContent>
    <mc:AlternateContent xmlns:mc="http://schemas.openxmlformats.org/markup-compatibility/2006">
      <mc:Choice Requires="x14">
        <control shapeId="62516" r:id="rId97" name="ComboBox41">
          <controlPr autoLine="0" autoPict="0" linkedCell="B12" listFillRange="'Tierbestand Tabellen'!$B$4:$B$223" r:id="rId98">
            <anchor moveWithCells="1">
              <from>
                <xdr:col>0</xdr:col>
                <xdr:colOff>1009650</xdr:colOff>
                <xdr:row>11</xdr:row>
                <xdr:rowOff>19050</xdr:rowOff>
              </from>
              <to>
                <xdr:col>2</xdr:col>
                <xdr:colOff>0</xdr:colOff>
                <xdr:row>12</xdr:row>
                <xdr:rowOff>0</xdr:rowOff>
              </to>
            </anchor>
          </controlPr>
        </control>
      </mc:Choice>
      <mc:Fallback>
        <control shapeId="62516" r:id="rId97" name="ComboBox41"/>
      </mc:Fallback>
    </mc:AlternateContent>
    <mc:AlternateContent xmlns:mc="http://schemas.openxmlformats.org/markup-compatibility/2006">
      <mc:Choice Requires="x14">
        <control shapeId="62515" r:id="rId99" name="ComboBox40">
          <controlPr autoLine="0" linkedCell="B11" listFillRange="'Tierbestand Tabellen'!$B$4:$B$223" r:id="rId100">
            <anchor moveWithCells="1">
              <from>
                <xdr:col>1</xdr:col>
                <xdr:colOff>0</xdr:colOff>
                <xdr:row>10</xdr:row>
                <xdr:rowOff>19050</xdr:rowOff>
              </from>
              <to>
                <xdr:col>1</xdr:col>
                <xdr:colOff>3733800</xdr:colOff>
                <xdr:row>10</xdr:row>
                <xdr:rowOff>266700</xdr:rowOff>
              </to>
            </anchor>
          </controlPr>
        </control>
      </mc:Choice>
      <mc:Fallback>
        <control shapeId="62515" r:id="rId99" name="ComboBox40"/>
      </mc:Fallback>
    </mc:AlternateContent>
    <mc:AlternateContent xmlns:mc="http://schemas.openxmlformats.org/markup-compatibility/2006">
      <mc:Choice Requires="x14">
        <control shapeId="62514" r:id="rId101" name="ComboBox39">
          <controlPr autoLine="0" linkedCell="#REF!" listFillRange="'Tierbestand Tabellen'!$B$4:$B$223" r:id="rId102">
            <anchor moveWithCells="1">
              <from>
                <xdr:col>1</xdr:col>
                <xdr:colOff>0</xdr:colOff>
                <xdr:row>10</xdr:row>
                <xdr:rowOff>0</xdr:rowOff>
              </from>
              <to>
                <xdr:col>1</xdr:col>
                <xdr:colOff>3733800</xdr:colOff>
                <xdr:row>10</xdr:row>
                <xdr:rowOff>247650</xdr:rowOff>
              </to>
            </anchor>
          </controlPr>
        </control>
      </mc:Choice>
      <mc:Fallback>
        <control shapeId="62514" r:id="rId101" name="ComboBox39"/>
      </mc:Fallback>
    </mc:AlternateContent>
    <mc:AlternateContent xmlns:mc="http://schemas.openxmlformats.org/markup-compatibility/2006">
      <mc:Choice Requires="x14">
        <control shapeId="62513" r:id="rId103" name="ComboBox38">
          <controlPr autoLine="0" linkedCell="#REF!" listFillRange="'Tierbestand Tabellen'!$B$4:$B$223" r:id="rId104">
            <anchor moveWithCells="1">
              <from>
                <xdr:col>1</xdr:col>
                <xdr:colOff>0</xdr:colOff>
                <xdr:row>10</xdr:row>
                <xdr:rowOff>0</xdr:rowOff>
              </from>
              <to>
                <xdr:col>1</xdr:col>
                <xdr:colOff>3733800</xdr:colOff>
                <xdr:row>10</xdr:row>
                <xdr:rowOff>247650</xdr:rowOff>
              </to>
            </anchor>
          </controlPr>
        </control>
      </mc:Choice>
      <mc:Fallback>
        <control shapeId="62513" r:id="rId103" name="ComboBox38"/>
      </mc:Fallback>
    </mc:AlternateContent>
    <mc:AlternateContent xmlns:mc="http://schemas.openxmlformats.org/markup-compatibility/2006">
      <mc:Choice Requires="x14">
        <control shapeId="62512" r:id="rId105" name="ComboBox37">
          <controlPr autoLine="0" linkedCell="#REF!" listFillRange="'Tierbestand Tabellen'!$B$4:$B$223" r:id="rId106">
            <anchor moveWithCells="1">
              <from>
                <xdr:col>1</xdr:col>
                <xdr:colOff>0</xdr:colOff>
                <xdr:row>10</xdr:row>
                <xdr:rowOff>0</xdr:rowOff>
              </from>
              <to>
                <xdr:col>1</xdr:col>
                <xdr:colOff>3733800</xdr:colOff>
                <xdr:row>10</xdr:row>
                <xdr:rowOff>247650</xdr:rowOff>
              </to>
            </anchor>
          </controlPr>
        </control>
      </mc:Choice>
      <mc:Fallback>
        <control shapeId="62512" r:id="rId105" name="ComboBox37"/>
      </mc:Fallback>
    </mc:AlternateContent>
    <mc:AlternateContent xmlns:mc="http://schemas.openxmlformats.org/markup-compatibility/2006">
      <mc:Choice Requires="x14">
        <control shapeId="62511" r:id="rId107" name="ComboBox36">
          <controlPr autoLine="0" linkedCell="#REF!" listFillRange="'Tierbestand Tabellen'!$B$4:$B$223" r:id="rId108">
            <anchor moveWithCells="1">
              <from>
                <xdr:col>1</xdr:col>
                <xdr:colOff>0</xdr:colOff>
                <xdr:row>10</xdr:row>
                <xdr:rowOff>0</xdr:rowOff>
              </from>
              <to>
                <xdr:col>1</xdr:col>
                <xdr:colOff>3733800</xdr:colOff>
                <xdr:row>10</xdr:row>
                <xdr:rowOff>247650</xdr:rowOff>
              </to>
            </anchor>
          </controlPr>
        </control>
      </mc:Choice>
      <mc:Fallback>
        <control shapeId="62511" r:id="rId107" name="ComboBox36"/>
      </mc:Fallback>
    </mc:AlternateContent>
    <mc:AlternateContent xmlns:mc="http://schemas.openxmlformats.org/markup-compatibility/2006">
      <mc:Choice Requires="x14">
        <control shapeId="62510" r:id="rId109" name="ComboBox35">
          <controlPr autoLine="0" linkedCell="#REF!" listFillRange="'Tierbestand Tabellen'!$B$4:$B$223" r:id="rId110">
            <anchor moveWithCells="1">
              <from>
                <xdr:col>1</xdr:col>
                <xdr:colOff>0</xdr:colOff>
                <xdr:row>10</xdr:row>
                <xdr:rowOff>0</xdr:rowOff>
              </from>
              <to>
                <xdr:col>1</xdr:col>
                <xdr:colOff>3733800</xdr:colOff>
                <xdr:row>10</xdr:row>
                <xdr:rowOff>247650</xdr:rowOff>
              </to>
            </anchor>
          </controlPr>
        </control>
      </mc:Choice>
      <mc:Fallback>
        <control shapeId="62510" r:id="rId109" name="ComboBox35"/>
      </mc:Fallback>
    </mc:AlternateContent>
    <mc:AlternateContent xmlns:mc="http://schemas.openxmlformats.org/markup-compatibility/2006">
      <mc:Choice Requires="x14">
        <control shapeId="62509" r:id="rId111" name="ComboBox34">
          <controlPr autoLine="0" linkedCell="#REF!" listFillRange="'Tierbestand Tabellen'!$B$4:$B$223" r:id="rId112">
            <anchor moveWithCells="1">
              <from>
                <xdr:col>1</xdr:col>
                <xdr:colOff>0</xdr:colOff>
                <xdr:row>10</xdr:row>
                <xdr:rowOff>0</xdr:rowOff>
              </from>
              <to>
                <xdr:col>1</xdr:col>
                <xdr:colOff>3733800</xdr:colOff>
                <xdr:row>10</xdr:row>
                <xdr:rowOff>247650</xdr:rowOff>
              </to>
            </anchor>
          </controlPr>
        </control>
      </mc:Choice>
      <mc:Fallback>
        <control shapeId="62509" r:id="rId111" name="ComboBox34"/>
      </mc:Fallback>
    </mc:AlternateContent>
    <mc:AlternateContent xmlns:mc="http://schemas.openxmlformats.org/markup-compatibility/2006">
      <mc:Choice Requires="x14">
        <control shapeId="62508" r:id="rId113" name="ComboBox33">
          <controlPr autoLine="0" linkedCell="#REF!" listFillRange="'Tierbestand Tabellen'!$B$4:$B$223" r:id="rId114">
            <anchor moveWithCells="1">
              <from>
                <xdr:col>1</xdr:col>
                <xdr:colOff>0</xdr:colOff>
                <xdr:row>10</xdr:row>
                <xdr:rowOff>0</xdr:rowOff>
              </from>
              <to>
                <xdr:col>1</xdr:col>
                <xdr:colOff>3733800</xdr:colOff>
                <xdr:row>10</xdr:row>
                <xdr:rowOff>247650</xdr:rowOff>
              </to>
            </anchor>
          </controlPr>
        </control>
      </mc:Choice>
      <mc:Fallback>
        <control shapeId="62508" r:id="rId113" name="ComboBox33"/>
      </mc:Fallback>
    </mc:AlternateContent>
    <mc:AlternateContent xmlns:mc="http://schemas.openxmlformats.org/markup-compatibility/2006">
      <mc:Choice Requires="x14">
        <control shapeId="62507" r:id="rId115" name="ComboBox32">
          <controlPr autoLine="0" linkedCell="#REF!" listFillRange="'Tierbestand Tabellen'!$B$4:$B$223" r:id="rId116">
            <anchor moveWithCells="1">
              <from>
                <xdr:col>1</xdr:col>
                <xdr:colOff>0</xdr:colOff>
                <xdr:row>10</xdr:row>
                <xdr:rowOff>0</xdr:rowOff>
              </from>
              <to>
                <xdr:col>1</xdr:col>
                <xdr:colOff>3733800</xdr:colOff>
                <xdr:row>10</xdr:row>
                <xdr:rowOff>247650</xdr:rowOff>
              </to>
            </anchor>
          </controlPr>
        </control>
      </mc:Choice>
      <mc:Fallback>
        <control shapeId="62507" r:id="rId115" name="ComboBox32"/>
      </mc:Fallback>
    </mc:AlternateContent>
    <mc:AlternateContent xmlns:mc="http://schemas.openxmlformats.org/markup-compatibility/2006">
      <mc:Choice Requires="x14">
        <control shapeId="62506" r:id="rId117" name="ComboBox31">
          <controlPr autoLine="0" linkedCell="#REF!" listFillRange="'Tierbestand Tabellen'!$B$4:$B$223" r:id="rId118">
            <anchor moveWithCells="1">
              <from>
                <xdr:col>1</xdr:col>
                <xdr:colOff>0</xdr:colOff>
                <xdr:row>10</xdr:row>
                <xdr:rowOff>0</xdr:rowOff>
              </from>
              <to>
                <xdr:col>1</xdr:col>
                <xdr:colOff>3733800</xdr:colOff>
                <xdr:row>10</xdr:row>
                <xdr:rowOff>247650</xdr:rowOff>
              </to>
            </anchor>
          </controlPr>
        </control>
      </mc:Choice>
      <mc:Fallback>
        <control shapeId="62506" r:id="rId117" name="ComboBox31"/>
      </mc:Fallback>
    </mc:AlternateContent>
    <mc:AlternateContent xmlns:mc="http://schemas.openxmlformats.org/markup-compatibility/2006">
      <mc:Choice Requires="x14">
        <control shapeId="62505" r:id="rId119" name="ComboBox30">
          <controlPr autoLine="0" linkedCell="#REF!" listFillRange="'Tierbestand Tabellen'!$B$4:$B$223" r:id="rId120">
            <anchor moveWithCells="1">
              <from>
                <xdr:col>1</xdr:col>
                <xdr:colOff>0</xdr:colOff>
                <xdr:row>10</xdr:row>
                <xdr:rowOff>0</xdr:rowOff>
              </from>
              <to>
                <xdr:col>1</xdr:col>
                <xdr:colOff>3733800</xdr:colOff>
                <xdr:row>10</xdr:row>
                <xdr:rowOff>247650</xdr:rowOff>
              </to>
            </anchor>
          </controlPr>
        </control>
      </mc:Choice>
      <mc:Fallback>
        <control shapeId="62505" r:id="rId119" name="ComboBox30"/>
      </mc:Fallback>
    </mc:AlternateContent>
    <mc:AlternateContent xmlns:mc="http://schemas.openxmlformats.org/markup-compatibility/2006">
      <mc:Choice Requires="x14">
        <control shapeId="62504" r:id="rId121" name="ComboBox29">
          <controlPr autoLine="0" autoPict="0" linkedCell="B10" listFillRange="'Tierbestand Tabellen'!$B$4:$B$223" r:id="rId122">
            <anchor moveWithCells="1">
              <from>
                <xdr:col>1</xdr:col>
                <xdr:colOff>0</xdr:colOff>
                <xdr:row>9</xdr:row>
                <xdr:rowOff>19050</xdr:rowOff>
              </from>
              <to>
                <xdr:col>2</xdr:col>
                <xdr:colOff>0</xdr:colOff>
                <xdr:row>10</xdr:row>
                <xdr:rowOff>0</xdr:rowOff>
              </to>
            </anchor>
          </controlPr>
        </control>
      </mc:Choice>
      <mc:Fallback>
        <control shapeId="62504" r:id="rId121" name="ComboBox29"/>
      </mc:Fallback>
    </mc:AlternateContent>
    <mc:AlternateContent xmlns:mc="http://schemas.openxmlformats.org/markup-compatibility/2006">
      <mc:Choice Requires="x14">
        <control shapeId="62503" r:id="rId123" name="ComboBox28">
          <controlPr autoLine="0" autoPict="0" linkedCell="B9" listFillRange="'Tierbestand Tabellen'!$B$4:$B$223" r:id="rId124">
            <anchor moveWithCells="1">
              <from>
                <xdr:col>0</xdr:col>
                <xdr:colOff>1009650</xdr:colOff>
                <xdr:row>8</xdr:row>
                <xdr:rowOff>19050</xdr:rowOff>
              </from>
              <to>
                <xdr:col>2</xdr:col>
                <xdr:colOff>0</xdr:colOff>
                <xdr:row>9</xdr:row>
                <xdr:rowOff>0</xdr:rowOff>
              </to>
            </anchor>
          </controlPr>
        </control>
      </mc:Choice>
      <mc:Fallback>
        <control shapeId="62503" r:id="rId123" name="ComboBox28"/>
      </mc:Fallback>
    </mc:AlternateContent>
    <mc:AlternateContent xmlns:mc="http://schemas.openxmlformats.org/markup-compatibility/2006">
      <mc:Choice Requires="x14">
        <control shapeId="62502" r:id="rId125" name="ComboBox26">
          <controlPr autoLine="0" linkedCell="B8" listFillRange="'Tierbestand Tabellen'!$B$4:$B$223" r:id="rId126">
            <anchor moveWithCells="1">
              <from>
                <xdr:col>1</xdr:col>
                <xdr:colOff>0</xdr:colOff>
                <xdr:row>7</xdr:row>
                <xdr:rowOff>19050</xdr:rowOff>
              </from>
              <to>
                <xdr:col>1</xdr:col>
                <xdr:colOff>3733800</xdr:colOff>
                <xdr:row>7</xdr:row>
                <xdr:rowOff>266700</xdr:rowOff>
              </to>
            </anchor>
          </controlPr>
        </control>
      </mc:Choice>
      <mc:Fallback>
        <control shapeId="62502" r:id="rId125" name="ComboBox26"/>
      </mc:Fallback>
    </mc:AlternateContent>
    <mc:AlternateContent xmlns:mc="http://schemas.openxmlformats.org/markup-compatibility/2006">
      <mc:Choice Requires="x14">
        <control shapeId="62472" r:id="rId127" name="ComboBox1">
          <controlPr autoLine="0" autoPict="0" linkedCell="B5" listFillRange="'Tierbestand Tabellen'!$B$4:$B$223" r:id="rId128">
            <anchor moveWithCells="1">
              <from>
                <xdr:col>1</xdr:col>
                <xdr:colOff>0</xdr:colOff>
                <xdr:row>4</xdr:row>
                <xdr:rowOff>0</xdr:rowOff>
              </from>
              <to>
                <xdr:col>2</xdr:col>
                <xdr:colOff>0</xdr:colOff>
                <xdr:row>5</xdr:row>
                <xdr:rowOff>0</xdr:rowOff>
              </to>
            </anchor>
          </controlPr>
        </control>
      </mc:Choice>
      <mc:Fallback>
        <control shapeId="62472" r:id="rId127" name="ComboBox1"/>
      </mc:Fallback>
    </mc:AlternateContent>
    <mc:AlternateContent xmlns:mc="http://schemas.openxmlformats.org/markup-compatibility/2006">
      <mc:Choice Requires="x14">
        <control shapeId="62474" r:id="rId129" name="ComboBox2">
          <controlPr autoLine="0" autoPict="0" linkedCell="C5" listFillRange="'Tierbestand Tabellen'!$AC$7:$AC$13" r:id="rId130">
            <anchor moveWithCells="1">
              <from>
                <xdr:col>2</xdr:col>
                <xdr:colOff>19050</xdr:colOff>
                <xdr:row>4</xdr:row>
                <xdr:rowOff>0</xdr:rowOff>
              </from>
              <to>
                <xdr:col>3</xdr:col>
                <xdr:colOff>0</xdr:colOff>
                <xdr:row>5</xdr:row>
                <xdr:rowOff>0</xdr:rowOff>
              </to>
            </anchor>
          </controlPr>
        </control>
      </mc:Choice>
      <mc:Fallback>
        <control shapeId="62474" r:id="rId129" name="ComboBox2"/>
      </mc:Fallback>
    </mc:AlternateContent>
    <mc:AlternateContent xmlns:mc="http://schemas.openxmlformats.org/markup-compatibility/2006">
      <mc:Choice Requires="x14">
        <control shapeId="62476" r:id="rId131" name="ComboBox3">
          <controlPr autoLine="0" autoPict="0" linkedCell="B6" listFillRange="'Tierbestand Tabellen'!$B$4:$B$223" r:id="rId132">
            <anchor moveWithCells="1">
              <from>
                <xdr:col>1</xdr:col>
                <xdr:colOff>0</xdr:colOff>
                <xdr:row>5</xdr:row>
                <xdr:rowOff>0</xdr:rowOff>
              </from>
              <to>
                <xdr:col>2</xdr:col>
                <xdr:colOff>0</xdr:colOff>
                <xdr:row>6</xdr:row>
                <xdr:rowOff>0</xdr:rowOff>
              </to>
            </anchor>
          </controlPr>
        </control>
      </mc:Choice>
      <mc:Fallback>
        <control shapeId="62476" r:id="rId131" name="ComboBox3"/>
      </mc:Fallback>
    </mc:AlternateContent>
    <mc:AlternateContent xmlns:mc="http://schemas.openxmlformats.org/markup-compatibility/2006">
      <mc:Choice Requires="x14">
        <control shapeId="62477" r:id="rId133" name="ComboBox4">
          <controlPr autoLine="0" autoPict="0" linkedCell="B7" listFillRange="'Tierbestand Tabellen'!$B$4:$B$223" r:id="rId134">
            <anchor moveWithCells="1">
              <from>
                <xdr:col>0</xdr:col>
                <xdr:colOff>1009650</xdr:colOff>
                <xdr:row>6</xdr:row>
                <xdr:rowOff>19050</xdr:rowOff>
              </from>
              <to>
                <xdr:col>2</xdr:col>
                <xdr:colOff>0</xdr:colOff>
                <xdr:row>7</xdr:row>
                <xdr:rowOff>0</xdr:rowOff>
              </to>
            </anchor>
          </controlPr>
        </control>
      </mc:Choice>
      <mc:Fallback>
        <control shapeId="62477" r:id="rId133" name="ComboBox4"/>
      </mc:Fallback>
    </mc:AlternateContent>
    <mc:AlternateContent xmlns:mc="http://schemas.openxmlformats.org/markup-compatibility/2006">
      <mc:Choice Requires="x14">
        <control shapeId="62478" r:id="rId135" name="ComboBox5">
          <controlPr autoLine="0" linkedCell="#REF!" listFillRange="'Tierbestand Tabellen'!$B$4:$B$223" r:id="rId136">
            <anchor moveWithCells="1">
              <from>
                <xdr:col>1</xdr:col>
                <xdr:colOff>0</xdr:colOff>
                <xdr:row>7</xdr:row>
                <xdr:rowOff>0</xdr:rowOff>
              </from>
              <to>
                <xdr:col>1</xdr:col>
                <xdr:colOff>3733800</xdr:colOff>
                <xdr:row>7</xdr:row>
                <xdr:rowOff>254000</xdr:rowOff>
              </to>
            </anchor>
          </controlPr>
        </control>
      </mc:Choice>
      <mc:Fallback>
        <control shapeId="62478" r:id="rId135" name="ComboBox5"/>
      </mc:Fallback>
    </mc:AlternateContent>
    <mc:AlternateContent xmlns:mc="http://schemas.openxmlformats.org/markup-compatibility/2006">
      <mc:Choice Requires="x14">
        <control shapeId="62479" r:id="rId137" name="ComboBox6">
          <controlPr autoLine="0" linkedCell="#REF!" listFillRange="'Tierbestand Tabellen'!$B$4:$B$223" r:id="rId138">
            <anchor moveWithCells="1">
              <from>
                <xdr:col>1</xdr:col>
                <xdr:colOff>0</xdr:colOff>
                <xdr:row>7</xdr:row>
                <xdr:rowOff>0</xdr:rowOff>
              </from>
              <to>
                <xdr:col>1</xdr:col>
                <xdr:colOff>3733800</xdr:colOff>
                <xdr:row>7</xdr:row>
                <xdr:rowOff>254000</xdr:rowOff>
              </to>
            </anchor>
          </controlPr>
        </control>
      </mc:Choice>
      <mc:Fallback>
        <control shapeId="62479" r:id="rId137" name="ComboBox6"/>
      </mc:Fallback>
    </mc:AlternateContent>
    <mc:AlternateContent xmlns:mc="http://schemas.openxmlformats.org/markup-compatibility/2006">
      <mc:Choice Requires="x14">
        <control shapeId="62480" r:id="rId139" name="ComboBox7">
          <controlPr autoLine="0" linkedCell="#REF!" listFillRange="'Tierbestand Tabellen'!$B$4:$B$223" r:id="rId140">
            <anchor moveWithCells="1">
              <from>
                <xdr:col>1</xdr:col>
                <xdr:colOff>0</xdr:colOff>
                <xdr:row>7</xdr:row>
                <xdr:rowOff>0</xdr:rowOff>
              </from>
              <to>
                <xdr:col>1</xdr:col>
                <xdr:colOff>3733800</xdr:colOff>
                <xdr:row>7</xdr:row>
                <xdr:rowOff>254000</xdr:rowOff>
              </to>
            </anchor>
          </controlPr>
        </control>
      </mc:Choice>
      <mc:Fallback>
        <control shapeId="62480" r:id="rId139" name="ComboBox7"/>
      </mc:Fallback>
    </mc:AlternateContent>
    <mc:AlternateContent xmlns:mc="http://schemas.openxmlformats.org/markup-compatibility/2006">
      <mc:Choice Requires="x14">
        <control shapeId="62481" r:id="rId141" name="ComboBox8">
          <controlPr autoLine="0" linkedCell="#REF!" listFillRange="'Tierbestand Tabellen'!$B$4:$B$223" r:id="rId142">
            <anchor moveWithCells="1">
              <from>
                <xdr:col>1</xdr:col>
                <xdr:colOff>0</xdr:colOff>
                <xdr:row>7</xdr:row>
                <xdr:rowOff>0</xdr:rowOff>
              </from>
              <to>
                <xdr:col>1</xdr:col>
                <xdr:colOff>3733800</xdr:colOff>
                <xdr:row>7</xdr:row>
                <xdr:rowOff>247650</xdr:rowOff>
              </to>
            </anchor>
          </controlPr>
        </control>
      </mc:Choice>
      <mc:Fallback>
        <control shapeId="62481" r:id="rId141" name="ComboBox8"/>
      </mc:Fallback>
    </mc:AlternateContent>
    <mc:AlternateContent xmlns:mc="http://schemas.openxmlformats.org/markup-compatibility/2006">
      <mc:Choice Requires="x14">
        <control shapeId="62482" r:id="rId143" name="ComboBox9">
          <controlPr autoLine="0" linkedCell="#REF!" listFillRange="'Tierbestand Tabellen'!$B$4:$B$223" r:id="rId144">
            <anchor moveWithCells="1">
              <from>
                <xdr:col>1</xdr:col>
                <xdr:colOff>0</xdr:colOff>
                <xdr:row>7</xdr:row>
                <xdr:rowOff>0</xdr:rowOff>
              </from>
              <to>
                <xdr:col>1</xdr:col>
                <xdr:colOff>3733800</xdr:colOff>
                <xdr:row>7</xdr:row>
                <xdr:rowOff>247650</xdr:rowOff>
              </to>
            </anchor>
          </controlPr>
        </control>
      </mc:Choice>
      <mc:Fallback>
        <control shapeId="62482" r:id="rId143" name="ComboBox9"/>
      </mc:Fallback>
    </mc:AlternateContent>
    <mc:AlternateContent xmlns:mc="http://schemas.openxmlformats.org/markup-compatibility/2006">
      <mc:Choice Requires="x14">
        <control shapeId="62483" r:id="rId145" name="ComboBox10">
          <controlPr autoLine="0" linkedCell="#REF!" listFillRange="'Tierbestand Tabellen'!$B$4:$B$223" r:id="rId146">
            <anchor moveWithCells="1">
              <from>
                <xdr:col>1</xdr:col>
                <xdr:colOff>0</xdr:colOff>
                <xdr:row>7</xdr:row>
                <xdr:rowOff>0</xdr:rowOff>
              </from>
              <to>
                <xdr:col>1</xdr:col>
                <xdr:colOff>3733800</xdr:colOff>
                <xdr:row>7</xdr:row>
                <xdr:rowOff>247650</xdr:rowOff>
              </to>
            </anchor>
          </controlPr>
        </control>
      </mc:Choice>
      <mc:Fallback>
        <control shapeId="62483" r:id="rId145" name="ComboBox10"/>
      </mc:Fallback>
    </mc:AlternateContent>
    <mc:AlternateContent xmlns:mc="http://schemas.openxmlformats.org/markup-compatibility/2006">
      <mc:Choice Requires="x14">
        <control shapeId="62484" r:id="rId147" name="ComboBox11">
          <controlPr autoLine="0" linkedCell="#REF!" listFillRange="'Tierbestand Tabellen'!$B$4:$B$223" r:id="rId148">
            <anchor moveWithCells="1">
              <from>
                <xdr:col>1</xdr:col>
                <xdr:colOff>0</xdr:colOff>
                <xdr:row>7</xdr:row>
                <xdr:rowOff>0</xdr:rowOff>
              </from>
              <to>
                <xdr:col>1</xdr:col>
                <xdr:colOff>3733800</xdr:colOff>
                <xdr:row>7</xdr:row>
                <xdr:rowOff>247650</xdr:rowOff>
              </to>
            </anchor>
          </controlPr>
        </control>
      </mc:Choice>
      <mc:Fallback>
        <control shapeId="62484" r:id="rId147" name="ComboBox11"/>
      </mc:Fallback>
    </mc:AlternateContent>
    <mc:AlternateContent xmlns:mc="http://schemas.openxmlformats.org/markup-compatibility/2006">
      <mc:Choice Requires="x14">
        <control shapeId="62485" r:id="rId149" name="ComboBox12">
          <controlPr autoLine="0" linkedCell="#REF!" listFillRange="'Tierbestand Tabellen'!$B$4:$B$223" r:id="rId150">
            <anchor moveWithCells="1">
              <from>
                <xdr:col>1</xdr:col>
                <xdr:colOff>0</xdr:colOff>
                <xdr:row>7</xdr:row>
                <xdr:rowOff>0</xdr:rowOff>
              </from>
              <to>
                <xdr:col>1</xdr:col>
                <xdr:colOff>3733800</xdr:colOff>
                <xdr:row>7</xdr:row>
                <xdr:rowOff>247650</xdr:rowOff>
              </to>
            </anchor>
          </controlPr>
        </control>
      </mc:Choice>
      <mc:Fallback>
        <control shapeId="62485" r:id="rId149" name="ComboBox12"/>
      </mc:Fallback>
    </mc:AlternateContent>
    <mc:AlternateContent xmlns:mc="http://schemas.openxmlformats.org/markup-compatibility/2006">
      <mc:Choice Requires="x14">
        <control shapeId="62486" r:id="rId151" name="ComboBox13">
          <controlPr autoLine="0" linkedCell="#REF!" listFillRange="'Tierbestand Tabellen'!$B$4:$B$223" r:id="rId152">
            <anchor moveWithCells="1">
              <from>
                <xdr:col>1</xdr:col>
                <xdr:colOff>0</xdr:colOff>
                <xdr:row>7</xdr:row>
                <xdr:rowOff>0</xdr:rowOff>
              </from>
              <to>
                <xdr:col>1</xdr:col>
                <xdr:colOff>3733800</xdr:colOff>
                <xdr:row>7</xdr:row>
                <xdr:rowOff>247650</xdr:rowOff>
              </to>
            </anchor>
          </controlPr>
        </control>
      </mc:Choice>
      <mc:Fallback>
        <control shapeId="62486" r:id="rId151" name="ComboBox13"/>
      </mc:Fallback>
    </mc:AlternateContent>
    <mc:AlternateContent xmlns:mc="http://schemas.openxmlformats.org/markup-compatibility/2006">
      <mc:Choice Requires="x14">
        <control shapeId="62487" r:id="rId153" name="ComboBox14">
          <controlPr autoLine="0" linkedCell="#REF!" listFillRange="'Tierbestand Tabellen'!$B$4:$B$223" r:id="rId154">
            <anchor moveWithCells="1">
              <from>
                <xdr:col>1</xdr:col>
                <xdr:colOff>0</xdr:colOff>
                <xdr:row>7</xdr:row>
                <xdr:rowOff>0</xdr:rowOff>
              </from>
              <to>
                <xdr:col>1</xdr:col>
                <xdr:colOff>3733800</xdr:colOff>
                <xdr:row>7</xdr:row>
                <xdr:rowOff>247650</xdr:rowOff>
              </to>
            </anchor>
          </controlPr>
        </control>
      </mc:Choice>
      <mc:Fallback>
        <control shapeId="62487" r:id="rId153" name="ComboBox14"/>
      </mc:Fallback>
    </mc:AlternateContent>
    <mc:AlternateContent xmlns:mc="http://schemas.openxmlformats.org/markup-compatibility/2006">
      <mc:Choice Requires="x14">
        <control shapeId="62488" r:id="rId155" name="ComboBox15">
          <controlPr autoLine="0" autoPict="0" linkedCell="C6" listFillRange="'Tierbestand Tabellen'!$AC$7:$AC$13" r:id="rId156">
            <anchor moveWithCells="1">
              <from>
                <xdr:col>2</xdr:col>
                <xdr:colOff>19050</xdr:colOff>
                <xdr:row>5</xdr:row>
                <xdr:rowOff>0</xdr:rowOff>
              </from>
              <to>
                <xdr:col>3</xdr:col>
                <xdr:colOff>0</xdr:colOff>
                <xdr:row>6</xdr:row>
                <xdr:rowOff>0</xdr:rowOff>
              </to>
            </anchor>
          </controlPr>
        </control>
      </mc:Choice>
      <mc:Fallback>
        <control shapeId="62488" r:id="rId155" name="ComboBox15"/>
      </mc:Fallback>
    </mc:AlternateContent>
    <mc:AlternateContent xmlns:mc="http://schemas.openxmlformats.org/markup-compatibility/2006">
      <mc:Choice Requires="x14">
        <control shapeId="62489" r:id="rId157" name="ComboBox16">
          <controlPr autoLine="0" autoPict="0" linkedCell="C7" listFillRange="'Tierbestand Tabellen'!$AC$7:$AC$13" r:id="rId158">
            <anchor moveWithCells="1">
              <from>
                <xdr:col>2</xdr:col>
                <xdr:colOff>19050</xdr:colOff>
                <xdr:row>6</xdr:row>
                <xdr:rowOff>0</xdr:rowOff>
              </from>
              <to>
                <xdr:col>3</xdr:col>
                <xdr:colOff>0</xdr:colOff>
                <xdr:row>7</xdr:row>
                <xdr:rowOff>0</xdr:rowOff>
              </to>
            </anchor>
          </controlPr>
        </control>
      </mc:Choice>
      <mc:Fallback>
        <control shapeId="62489" r:id="rId157" name="ComboBox16"/>
      </mc:Fallback>
    </mc:AlternateContent>
    <mc:AlternateContent xmlns:mc="http://schemas.openxmlformats.org/markup-compatibility/2006">
      <mc:Choice Requires="x14">
        <control shapeId="62490" r:id="rId159" name="ComboBox17">
          <controlPr autoLine="0" linkedCell="#REF!" listFillRange="'Tierbestand Tabellen'!$AC$7:$AC$13" r:id="rId160">
            <anchor moveWithCells="1">
              <from>
                <xdr:col>2</xdr:col>
                <xdr:colOff>19050</xdr:colOff>
                <xdr:row>7</xdr:row>
                <xdr:rowOff>0</xdr:rowOff>
              </from>
              <to>
                <xdr:col>2</xdr:col>
                <xdr:colOff>2508250</xdr:colOff>
                <xdr:row>7</xdr:row>
                <xdr:rowOff>254000</xdr:rowOff>
              </to>
            </anchor>
          </controlPr>
        </control>
      </mc:Choice>
      <mc:Fallback>
        <control shapeId="62490" r:id="rId159" name="ComboBox17"/>
      </mc:Fallback>
    </mc:AlternateContent>
    <mc:AlternateContent xmlns:mc="http://schemas.openxmlformats.org/markup-compatibility/2006">
      <mc:Choice Requires="x14">
        <control shapeId="62491" r:id="rId161" name="ComboBox18">
          <controlPr autoLine="0" linkedCell="#REF!" listFillRange="'Tierbestand Tabellen'!$AC$7:$AC$13" r:id="rId162">
            <anchor moveWithCells="1">
              <from>
                <xdr:col>2</xdr:col>
                <xdr:colOff>19050</xdr:colOff>
                <xdr:row>7</xdr:row>
                <xdr:rowOff>0</xdr:rowOff>
              </from>
              <to>
                <xdr:col>2</xdr:col>
                <xdr:colOff>2508250</xdr:colOff>
                <xdr:row>7</xdr:row>
                <xdr:rowOff>254000</xdr:rowOff>
              </to>
            </anchor>
          </controlPr>
        </control>
      </mc:Choice>
      <mc:Fallback>
        <control shapeId="62491" r:id="rId161" name="ComboBox18"/>
      </mc:Fallback>
    </mc:AlternateContent>
    <mc:AlternateContent xmlns:mc="http://schemas.openxmlformats.org/markup-compatibility/2006">
      <mc:Choice Requires="x14">
        <control shapeId="62492" r:id="rId163" name="ComboBox19">
          <controlPr autoLine="0" linkedCell="#REF!" listFillRange="'Tierbestand Tabellen'!$AC$7:$AC$13" r:id="rId164">
            <anchor moveWithCells="1">
              <from>
                <xdr:col>2</xdr:col>
                <xdr:colOff>19050</xdr:colOff>
                <xdr:row>7</xdr:row>
                <xdr:rowOff>0</xdr:rowOff>
              </from>
              <to>
                <xdr:col>2</xdr:col>
                <xdr:colOff>2508250</xdr:colOff>
                <xdr:row>7</xdr:row>
                <xdr:rowOff>254000</xdr:rowOff>
              </to>
            </anchor>
          </controlPr>
        </control>
      </mc:Choice>
      <mc:Fallback>
        <control shapeId="62492" r:id="rId163" name="ComboBox19"/>
      </mc:Fallback>
    </mc:AlternateContent>
    <mc:AlternateContent xmlns:mc="http://schemas.openxmlformats.org/markup-compatibility/2006">
      <mc:Choice Requires="x14">
        <control shapeId="62493" r:id="rId165" name="ComboBox20">
          <controlPr autoLine="0" linkedCell="#REF!" listFillRange="'Tierbestand Tabellen'!$AC$7:$AC$13" r:id="rId166">
            <anchor moveWithCells="1">
              <from>
                <xdr:col>2</xdr:col>
                <xdr:colOff>19050</xdr:colOff>
                <xdr:row>7</xdr:row>
                <xdr:rowOff>0</xdr:rowOff>
              </from>
              <to>
                <xdr:col>2</xdr:col>
                <xdr:colOff>2514600</xdr:colOff>
                <xdr:row>7</xdr:row>
                <xdr:rowOff>247650</xdr:rowOff>
              </to>
            </anchor>
          </controlPr>
        </control>
      </mc:Choice>
      <mc:Fallback>
        <control shapeId="62493" r:id="rId165" name="ComboBox20"/>
      </mc:Fallback>
    </mc:AlternateContent>
    <mc:AlternateContent xmlns:mc="http://schemas.openxmlformats.org/markup-compatibility/2006">
      <mc:Choice Requires="x14">
        <control shapeId="62494" r:id="rId167" name="ComboBox21">
          <controlPr autoLine="0" linkedCell="#REF!" listFillRange="'Tierbestand Tabellen'!$AC$7:$AC$13" r:id="rId168">
            <anchor moveWithCells="1">
              <from>
                <xdr:col>2</xdr:col>
                <xdr:colOff>19050</xdr:colOff>
                <xdr:row>7</xdr:row>
                <xdr:rowOff>0</xdr:rowOff>
              </from>
              <to>
                <xdr:col>2</xdr:col>
                <xdr:colOff>2514600</xdr:colOff>
                <xdr:row>7</xdr:row>
                <xdr:rowOff>247650</xdr:rowOff>
              </to>
            </anchor>
          </controlPr>
        </control>
      </mc:Choice>
      <mc:Fallback>
        <control shapeId="62494" r:id="rId167" name="ComboBox21"/>
      </mc:Fallback>
    </mc:AlternateContent>
    <mc:AlternateContent xmlns:mc="http://schemas.openxmlformats.org/markup-compatibility/2006">
      <mc:Choice Requires="x14">
        <control shapeId="62495" r:id="rId169" name="ComboBox22">
          <controlPr autoLine="0" linkedCell="#REF!" listFillRange="'Tierbestand Tabellen'!$AC$7:$AC$13" r:id="rId170">
            <anchor moveWithCells="1">
              <from>
                <xdr:col>2</xdr:col>
                <xdr:colOff>19050</xdr:colOff>
                <xdr:row>7</xdr:row>
                <xdr:rowOff>0</xdr:rowOff>
              </from>
              <to>
                <xdr:col>2</xdr:col>
                <xdr:colOff>2514600</xdr:colOff>
                <xdr:row>7</xdr:row>
                <xdr:rowOff>247650</xdr:rowOff>
              </to>
            </anchor>
          </controlPr>
        </control>
      </mc:Choice>
      <mc:Fallback>
        <control shapeId="62495" r:id="rId169" name="ComboBox22"/>
      </mc:Fallback>
    </mc:AlternateContent>
    <mc:AlternateContent xmlns:mc="http://schemas.openxmlformats.org/markup-compatibility/2006">
      <mc:Choice Requires="x14">
        <control shapeId="62496" r:id="rId171" name="ComboBox23">
          <controlPr autoLine="0" linkedCell="#REF!" listFillRange="'Tierbestand Tabellen'!$AC$7:$AC$13" r:id="rId172">
            <anchor moveWithCells="1">
              <from>
                <xdr:col>2</xdr:col>
                <xdr:colOff>19050</xdr:colOff>
                <xdr:row>7</xdr:row>
                <xdr:rowOff>0</xdr:rowOff>
              </from>
              <to>
                <xdr:col>2</xdr:col>
                <xdr:colOff>2514600</xdr:colOff>
                <xdr:row>7</xdr:row>
                <xdr:rowOff>247650</xdr:rowOff>
              </to>
            </anchor>
          </controlPr>
        </control>
      </mc:Choice>
      <mc:Fallback>
        <control shapeId="62496" r:id="rId171" name="ComboBox23"/>
      </mc:Fallback>
    </mc:AlternateContent>
    <mc:AlternateContent xmlns:mc="http://schemas.openxmlformats.org/markup-compatibility/2006">
      <mc:Choice Requires="x14">
        <control shapeId="62497" r:id="rId173" name="ComboBox24">
          <controlPr autoLine="0" linkedCell="#REF!" listFillRange="'Tierbestand Tabellen'!$AC$7:$AC$13" r:id="rId174">
            <anchor moveWithCells="1">
              <from>
                <xdr:col>2</xdr:col>
                <xdr:colOff>19050</xdr:colOff>
                <xdr:row>7</xdr:row>
                <xdr:rowOff>0</xdr:rowOff>
              </from>
              <to>
                <xdr:col>2</xdr:col>
                <xdr:colOff>2514600</xdr:colOff>
                <xdr:row>7</xdr:row>
                <xdr:rowOff>247650</xdr:rowOff>
              </to>
            </anchor>
          </controlPr>
        </control>
      </mc:Choice>
      <mc:Fallback>
        <control shapeId="62497" r:id="rId173" name="ComboBox24"/>
      </mc:Fallback>
    </mc:AlternateContent>
    <mc:AlternateContent xmlns:mc="http://schemas.openxmlformats.org/markup-compatibility/2006">
      <mc:Choice Requires="x14">
        <control shapeId="62498" r:id="rId175" name="ComboBox25">
          <controlPr autoLine="0" linkedCell="#REF!" listFillRange="'Tierbestand Tabellen'!$AC$7:$AC$13" r:id="rId176">
            <anchor moveWithCells="1">
              <from>
                <xdr:col>2</xdr:col>
                <xdr:colOff>19050</xdr:colOff>
                <xdr:row>7</xdr:row>
                <xdr:rowOff>0</xdr:rowOff>
              </from>
              <to>
                <xdr:col>2</xdr:col>
                <xdr:colOff>2514600</xdr:colOff>
                <xdr:row>7</xdr:row>
                <xdr:rowOff>247650</xdr:rowOff>
              </to>
            </anchor>
          </controlPr>
        </control>
      </mc:Choice>
      <mc:Fallback>
        <control shapeId="62498" r:id="rId175" name="ComboBox25"/>
      </mc:Fallback>
    </mc:AlternateContent>
    <mc:AlternateContent xmlns:mc="http://schemas.openxmlformats.org/markup-compatibility/2006">
      <mc:Choice Requires="x14">
        <control shapeId="62500" r:id="rId177" name="ComboBox27">
          <controlPr autoLine="0" linkedCell="#REF!" listFillRange="'Tierbestand Tabellen'!$AC$7:$AC$13" r:id="rId178">
            <anchor moveWithCells="1">
              <from>
                <xdr:col>2</xdr:col>
                <xdr:colOff>19050</xdr:colOff>
                <xdr:row>7</xdr:row>
                <xdr:rowOff>0</xdr:rowOff>
              </from>
              <to>
                <xdr:col>2</xdr:col>
                <xdr:colOff>2514600</xdr:colOff>
                <xdr:row>7</xdr:row>
                <xdr:rowOff>247650</xdr:rowOff>
              </to>
            </anchor>
          </controlPr>
        </control>
      </mc:Choice>
      <mc:Fallback>
        <control shapeId="62500" r:id="rId177" name="ComboBox27"/>
      </mc:Fallback>
    </mc:AlternateContent>
    <mc:AlternateContent xmlns:mc="http://schemas.openxmlformats.org/markup-compatibility/2006">
      <mc:Choice Requires="x14">
        <control shapeId="62598" r:id="rId179" name="ComboBox118">
          <controlPr autoLine="0" linkedCell="#REF!" listFillRange="'Tierbestand Tabellen'!$B$4:$B$223" r:id="rId180">
            <anchor moveWithCells="1">
              <from>
                <xdr:col>1</xdr:col>
                <xdr:colOff>0</xdr:colOff>
                <xdr:row>7</xdr:row>
                <xdr:rowOff>0</xdr:rowOff>
              </from>
              <to>
                <xdr:col>1</xdr:col>
                <xdr:colOff>3733800</xdr:colOff>
                <xdr:row>7</xdr:row>
                <xdr:rowOff>254000</xdr:rowOff>
              </to>
            </anchor>
          </controlPr>
        </control>
      </mc:Choice>
      <mc:Fallback>
        <control shapeId="62598" r:id="rId179" name="ComboBox118"/>
      </mc:Fallback>
    </mc:AlternateContent>
    <mc:AlternateContent xmlns:mc="http://schemas.openxmlformats.org/markup-compatibility/2006">
      <mc:Choice Requires="x14">
        <control shapeId="62599" r:id="rId181" name="ComboBox119">
          <controlPr autoLine="0" linkedCell="#REF!" listFillRange="'Tierbestand Tabellen'!$B$4:$B$223" r:id="rId182">
            <anchor moveWithCells="1">
              <from>
                <xdr:col>1</xdr:col>
                <xdr:colOff>0</xdr:colOff>
                <xdr:row>7</xdr:row>
                <xdr:rowOff>0</xdr:rowOff>
              </from>
              <to>
                <xdr:col>1</xdr:col>
                <xdr:colOff>3733800</xdr:colOff>
                <xdr:row>7</xdr:row>
                <xdr:rowOff>254000</xdr:rowOff>
              </to>
            </anchor>
          </controlPr>
        </control>
      </mc:Choice>
      <mc:Fallback>
        <control shapeId="62599" r:id="rId181" name="ComboBox119"/>
      </mc:Fallback>
    </mc:AlternateContent>
    <mc:AlternateContent xmlns:mc="http://schemas.openxmlformats.org/markup-compatibility/2006">
      <mc:Choice Requires="x14">
        <control shapeId="62600" r:id="rId183" name="ComboBox120">
          <controlPr autoLine="0" linkedCell="#REF!" listFillRange="'Tierbestand Tabellen'!$B$4:$B$223" r:id="rId184">
            <anchor moveWithCells="1">
              <from>
                <xdr:col>1</xdr:col>
                <xdr:colOff>0</xdr:colOff>
                <xdr:row>7</xdr:row>
                <xdr:rowOff>0</xdr:rowOff>
              </from>
              <to>
                <xdr:col>1</xdr:col>
                <xdr:colOff>3733800</xdr:colOff>
                <xdr:row>7</xdr:row>
                <xdr:rowOff>254000</xdr:rowOff>
              </to>
            </anchor>
          </controlPr>
        </control>
      </mc:Choice>
      <mc:Fallback>
        <control shapeId="62600" r:id="rId183" name="ComboBox120"/>
      </mc:Fallback>
    </mc:AlternateContent>
    <mc:AlternateContent xmlns:mc="http://schemas.openxmlformats.org/markup-compatibility/2006">
      <mc:Choice Requires="x14">
        <control shapeId="62601" r:id="rId185" name="ComboBox121">
          <controlPr autoLine="0" linkedCell="#REF!" listFillRange="'Tierbestand Tabellen'!$B$4:$B$223" r:id="rId186">
            <anchor moveWithCells="1">
              <from>
                <xdr:col>1</xdr:col>
                <xdr:colOff>0</xdr:colOff>
                <xdr:row>7</xdr:row>
                <xdr:rowOff>0</xdr:rowOff>
              </from>
              <to>
                <xdr:col>1</xdr:col>
                <xdr:colOff>3733800</xdr:colOff>
                <xdr:row>7</xdr:row>
                <xdr:rowOff>254000</xdr:rowOff>
              </to>
            </anchor>
          </controlPr>
        </control>
      </mc:Choice>
      <mc:Fallback>
        <control shapeId="62601" r:id="rId185" name="ComboBox121"/>
      </mc:Fallback>
    </mc:AlternateContent>
    <mc:AlternateContent xmlns:mc="http://schemas.openxmlformats.org/markup-compatibility/2006">
      <mc:Choice Requires="x14">
        <control shapeId="62602" r:id="rId187" name="ComboBox122">
          <controlPr autoLine="0" linkedCell="#REF!" listFillRange="'Tierbestand Tabellen'!$B$4:$B$223" r:id="rId188">
            <anchor moveWithCells="1">
              <from>
                <xdr:col>1</xdr:col>
                <xdr:colOff>0</xdr:colOff>
                <xdr:row>7</xdr:row>
                <xdr:rowOff>0</xdr:rowOff>
              </from>
              <to>
                <xdr:col>1</xdr:col>
                <xdr:colOff>3733800</xdr:colOff>
                <xdr:row>7</xdr:row>
                <xdr:rowOff>247650</xdr:rowOff>
              </to>
            </anchor>
          </controlPr>
        </control>
      </mc:Choice>
      <mc:Fallback>
        <control shapeId="62602" r:id="rId187" name="ComboBox122"/>
      </mc:Fallback>
    </mc:AlternateContent>
    <mc:AlternateContent xmlns:mc="http://schemas.openxmlformats.org/markup-compatibility/2006">
      <mc:Choice Requires="x14">
        <control shapeId="62603" r:id="rId189" name="ComboBox123">
          <controlPr autoLine="0" linkedCell="#REF!" listFillRange="'Tierbestand Tabellen'!$B$4:$B$223" r:id="rId190">
            <anchor moveWithCells="1">
              <from>
                <xdr:col>1</xdr:col>
                <xdr:colOff>0</xdr:colOff>
                <xdr:row>7</xdr:row>
                <xdr:rowOff>0</xdr:rowOff>
              </from>
              <to>
                <xdr:col>1</xdr:col>
                <xdr:colOff>3733800</xdr:colOff>
                <xdr:row>7</xdr:row>
                <xdr:rowOff>247650</xdr:rowOff>
              </to>
            </anchor>
          </controlPr>
        </control>
      </mc:Choice>
      <mc:Fallback>
        <control shapeId="62603" r:id="rId189" name="ComboBox123"/>
      </mc:Fallback>
    </mc:AlternateContent>
    <mc:AlternateContent xmlns:mc="http://schemas.openxmlformats.org/markup-compatibility/2006">
      <mc:Choice Requires="x14">
        <control shapeId="62604" r:id="rId191" name="ComboBox124">
          <controlPr autoLine="0" autoPict="0" linkedCell="#REF!" listFillRange="'Tierbestand Tabellen'!$B$4:$B$223" r:id="rId192">
            <anchor moveWithCells="1">
              <from>
                <xdr:col>0</xdr:col>
                <xdr:colOff>1009650</xdr:colOff>
                <xdr:row>7</xdr:row>
                <xdr:rowOff>0</xdr:rowOff>
              </from>
              <to>
                <xdr:col>2</xdr:col>
                <xdr:colOff>0</xdr:colOff>
                <xdr:row>8</xdr:row>
                <xdr:rowOff>0</xdr:rowOff>
              </to>
            </anchor>
          </controlPr>
        </control>
      </mc:Choice>
      <mc:Fallback>
        <control shapeId="62604" r:id="rId191" name="ComboBox124"/>
      </mc:Fallback>
    </mc:AlternateContent>
    <mc:AlternateContent xmlns:mc="http://schemas.openxmlformats.org/markup-compatibility/2006">
      <mc:Choice Requires="x14">
        <control shapeId="62605" r:id="rId193" name="ComboBox125">
          <controlPr autoLine="0" linkedCell="#REF!" listFillRange="'Tierbestand Tabellen'!$AC$7:$AC$13" r:id="rId194">
            <anchor moveWithCells="1">
              <from>
                <xdr:col>2</xdr:col>
                <xdr:colOff>19050</xdr:colOff>
                <xdr:row>7</xdr:row>
                <xdr:rowOff>0</xdr:rowOff>
              </from>
              <to>
                <xdr:col>2</xdr:col>
                <xdr:colOff>2508250</xdr:colOff>
                <xdr:row>7</xdr:row>
                <xdr:rowOff>254000</xdr:rowOff>
              </to>
            </anchor>
          </controlPr>
        </control>
      </mc:Choice>
      <mc:Fallback>
        <control shapeId="62605" r:id="rId193" name="ComboBox125"/>
      </mc:Fallback>
    </mc:AlternateContent>
    <mc:AlternateContent xmlns:mc="http://schemas.openxmlformats.org/markup-compatibility/2006">
      <mc:Choice Requires="x14">
        <control shapeId="62606" r:id="rId195" name="ComboBox126">
          <controlPr autoLine="0" linkedCell="#REF!" listFillRange="'Tierbestand Tabellen'!$AC$7:$AC$13" r:id="rId196">
            <anchor moveWithCells="1">
              <from>
                <xdr:col>2</xdr:col>
                <xdr:colOff>19050</xdr:colOff>
                <xdr:row>7</xdr:row>
                <xdr:rowOff>0</xdr:rowOff>
              </from>
              <to>
                <xdr:col>2</xdr:col>
                <xdr:colOff>2508250</xdr:colOff>
                <xdr:row>7</xdr:row>
                <xdr:rowOff>254000</xdr:rowOff>
              </to>
            </anchor>
          </controlPr>
        </control>
      </mc:Choice>
      <mc:Fallback>
        <control shapeId="62606" r:id="rId195" name="ComboBox126"/>
      </mc:Fallback>
    </mc:AlternateContent>
    <mc:AlternateContent xmlns:mc="http://schemas.openxmlformats.org/markup-compatibility/2006">
      <mc:Choice Requires="x14">
        <control shapeId="62607" r:id="rId197" name="ComboBox127">
          <controlPr autoLine="0" linkedCell="#REF!" listFillRange="'Tierbestand Tabellen'!$AC$7:$AC$13" r:id="rId198">
            <anchor moveWithCells="1">
              <from>
                <xdr:col>2</xdr:col>
                <xdr:colOff>19050</xdr:colOff>
                <xdr:row>7</xdr:row>
                <xdr:rowOff>0</xdr:rowOff>
              </from>
              <to>
                <xdr:col>2</xdr:col>
                <xdr:colOff>2508250</xdr:colOff>
                <xdr:row>7</xdr:row>
                <xdr:rowOff>254000</xdr:rowOff>
              </to>
            </anchor>
          </controlPr>
        </control>
      </mc:Choice>
      <mc:Fallback>
        <control shapeId="62607" r:id="rId197" name="ComboBox127"/>
      </mc:Fallback>
    </mc:AlternateContent>
    <mc:AlternateContent xmlns:mc="http://schemas.openxmlformats.org/markup-compatibility/2006">
      <mc:Choice Requires="x14">
        <control shapeId="62608" r:id="rId199" name="ComboBox128">
          <controlPr autoLine="0" linkedCell="#REF!" listFillRange="'Tierbestand Tabellen'!$AC$7:$AC$13" r:id="rId200">
            <anchor moveWithCells="1">
              <from>
                <xdr:col>2</xdr:col>
                <xdr:colOff>19050</xdr:colOff>
                <xdr:row>7</xdr:row>
                <xdr:rowOff>0</xdr:rowOff>
              </from>
              <to>
                <xdr:col>2</xdr:col>
                <xdr:colOff>2508250</xdr:colOff>
                <xdr:row>7</xdr:row>
                <xdr:rowOff>254000</xdr:rowOff>
              </to>
            </anchor>
          </controlPr>
        </control>
      </mc:Choice>
      <mc:Fallback>
        <control shapeId="62608" r:id="rId199" name="ComboBox128"/>
      </mc:Fallback>
    </mc:AlternateContent>
    <mc:AlternateContent xmlns:mc="http://schemas.openxmlformats.org/markup-compatibility/2006">
      <mc:Choice Requires="x14">
        <control shapeId="62609" r:id="rId201" name="ComboBox129">
          <controlPr autoLine="0" linkedCell="#REF!" listFillRange="'Tierbestand Tabellen'!$AC$7:$AC$13" r:id="rId202">
            <anchor moveWithCells="1">
              <from>
                <xdr:col>2</xdr:col>
                <xdr:colOff>19050</xdr:colOff>
                <xdr:row>7</xdr:row>
                <xdr:rowOff>0</xdr:rowOff>
              </from>
              <to>
                <xdr:col>2</xdr:col>
                <xdr:colOff>2508250</xdr:colOff>
                <xdr:row>7</xdr:row>
                <xdr:rowOff>254000</xdr:rowOff>
              </to>
            </anchor>
          </controlPr>
        </control>
      </mc:Choice>
      <mc:Fallback>
        <control shapeId="62609" r:id="rId201" name="ComboBox129"/>
      </mc:Fallback>
    </mc:AlternateContent>
    <mc:AlternateContent xmlns:mc="http://schemas.openxmlformats.org/markup-compatibility/2006">
      <mc:Choice Requires="x14">
        <control shapeId="62610" r:id="rId203" name="ComboBox130">
          <controlPr autoLine="0" linkedCell="#REF!" listFillRange="'Tierbestand Tabellen'!$AC$7:$AC$13" r:id="rId204">
            <anchor moveWithCells="1">
              <from>
                <xdr:col>2</xdr:col>
                <xdr:colOff>19050</xdr:colOff>
                <xdr:row>7</xdr:row>
                <xdr:rowOff>0</xdr:rowOff>
              </from>
              <to>
                <xdr:col>2</xdr:col>
                <xdr:colOff>2514600</xdr:colOff>
                <xdr:row>7</xdr:row>
                <xdr:rowOff>247650</xdr:rowOff>
              </to>
            </anchor>
          </controlPr>
        </control>
      </mc:Choice>
      <mc:Fallback>
        <control shapeId="62610" r:id="rId203" name="ComboBox130"/>
      </mc:Fallback>
    </mc:AlternateContent>
    <mc:AlternateContent xmlns:mc="http://schemas.openxmlformats.org/markup-compatibility/2006">
      <mc:Choice Requires="x14">
        <control shapeId="62611" r:id="rId205" name="ComboBox131">
          <controlPr autoLine="0" autoPict="0" linkedCell="#REF!" listFillRange="'Tierbestand Tabellen'!$AC$7:$AC$13" r:id="rId206">
            <anchor moveWithCells="1">
              <from>
                <xdr:col>2</xdr:col>
                <xdr:colOff>19050</xdr:colOff>
                <xdr:row>7</xdr:row>
                <xdr:rowOff>0</xdr:rowOff>
              </from>
              <to>
                <xdr:col>3</xdr:col>
                <xdr:colOff>0</xdr:colOff>
                <xdr:row>8</xdr:row>
                <xdr:rowOff>0</xdr:rowOff>
              </to>
            </anchor>
          </controlPr>
        </control>
      </mc:Choice>
      <mc:Fallback>
        <control shapeId="62611" r:id="rId205" name="ComboBox131"/>
      </mc:Fallback>
    </mc:AlternateContent>
    <mc:AlternateContent xmlns:mc="http://schemas.openxmlformats.org/markup-compatibility/2006">
      <mc:Choice Requires="x14">
        <control shapeId="62612" r:id="rId207" name="ComboBox132">
          <controlPr autoLine="0" linkedCell="#REF!" listFillRange="'Wirtschaftsdünger Tabellen'!$T$2:$T$7" r:id="rId208">
            <anchor moveWithCells="1">
              <from>
                <xdr:col>6</xdr:col>
                <xdr:colOff>0</xdr:colOff>
                <xdr:row>7</xdr:row>
                <xdr:rowOff>0</xdr:rowOff>
              </from>
              <to>
                <xdr:col>6</xdr:col>
                <xdr:colOff>1949450</xdr:colOff>
                <xdr:row>7</xdr:row>
                <xdr:rowOff>254000</xdr:rowOff>
              </to>
            </anchor>
          </controlPr>
        </control>
      </mc:Choice>
      <mc:Fallback>
        <control shapeId="62612" r:id="rId207" name="ComboBox132"/>
      </mc:Fallback>
    </mc:AlternateContent>
    <mc:AlternateContent xmlns:mc="http://schemas.openxmlformats.org/markup-compatibility/2006">
      <mc:Choice Requires="x14">
        <control shapeId="62613" r:id="rId209" name="ComboBox133">
          <controlPr autoLine="0" linkedCell="#REF!" listFillRange="'Wirtschaftsdünger Tabellen'!$T$2:$T$7" r:id="rId210">
            <anchor moveWithCells="1">
              <from>
                <xdr:col>6</xdr:col>
                <xdr:colOff>0</xdr:colOff>
                <xdr:row>7</xdr:row>
                <xdr:rowOff>0</xdr:rowOff>
              </from>
              <to>
                <xdr:col>6</xdr:col>
                <xdr:colOff>1949450</xdr:colOff>
                <xdr:row>7</xdr:row>
                <xdr:rowOff>254000</xdr:rowOff>
              </to>
            </anchor>
          </controlPr>
        </control>
      </mc:Choice>
      <mc:Fallback>
        <control shapeId="62613" r:id="rId209" name="ComboBox133"/>
      </mc:Fallback>
    </mc:AlternateContent>
    <mc:AlternateContent xmlns:mc="http://schemas.openxmlformats.org/markup-compatibility/2006">
      <mc:Choice Requires="x14">
        <control shapeId="62614" r:id="rId211" name="ComboBox134">
          <controlPr autoLine="0" linkedCell="#REF!" listFillRange="'Wirtschaftsdünger Tabellen'!$T$2:$T$7" r:id="rId212">
            <anchor moveWithCells="1">
              <from>
                <xdr:col>6</xdr:col>
                <xdr:colOff>0</xdr:colOff>
                <xdr:row>7</xdr:row>
                <xdr:rowOff>0</xdr:rowOff>
              </from>
              <to>
                <xdr:col>6</xdr:col>
                <xdr:colOff>1955800</xdr:colOff>
                <xdr:row>7</xdr:row>
                <xdr:rowOff>247650</xdr:rowOff>
              </to>
            </anchor>
          </controlPr>
        </control>
      </mc:Choice>
      <mc:Fallback>
        <control shapeId="62614" r:id="rId211" name="ComboBox134"/>
      </mc:Fallback>
    </mc:AlternateContent>
    <mc:AlternateContent xmlns:mc="http://schemas.openxmlformats.org/markup-compatibility/2006">
      <mc:Choice Requires="x14">
        <control shapeId="62615" r:id="rId213" name="ComboBox135">
          <controlPr autoLine="0" linkedCell="#REF!" listFillRange="'Wirtschaftsdünger Tabellen'!$T$2:$T$7" r:id="rId214">
            <anchor moveWithCells="1">
              <from>
                <xdr:col>6</xdr:col>
                <xdr:colOff>0</xdr:colOff>
                <xdr:row>7</xdr:row>
                <xdr:rowOff>0</xdr:rowOff>
              </from>
              <to>
                <xdr:col>6</xdr:col>
                <xdr:colOff>1955800</xdr:colOff>
                <xdr:row>7</xdr:row>
                <xdr:rowOff>247650</xdr:rowOff>
              </to>
            </anchor>
          </controlPr>
        </control>
      </mc:Choice>
      <mc:Fallback>
        <control shapeId="62615" r:id="rId213" name="ComboBox135"/>
      </mc:Fallback>
    </mc:AlternateContent>
    <mc:AlternateContent xmlns:mc="http://schemas.openxmlformats.org/markup-compatibility/2006">
      <mc:Choice Requires="x14">
        <control shapeId="62616" r:id="rId215" name="ComboBox136">
          <controlPr autoLine="0" linkedCell="#REF!" listFillRange="'Wirtschaftsdünger Tabellen'!$T$2:$T$7" r:id="rId216">
            <anchor moveWithCells="1">
              <from>
                <xdr:col>6</xdr:col>
                <xdr:colOff>0</xdr:colOff>
                <xdr:row>7</xdr:row>
                <xdr:rowOff>0</xdr:rowOff>
              </from>
              <to>
                <xdr:col>6</xdr:col>
                <xdr:colOff>1955800</xdr:colOff>
                <xdr:row>7</xdr:row>
                <xdr:rowOff>247650</xdr:rowOff>
              </to>
            </anchor>
          </controlPr>
        </control>
      </mc:Choice>
      <mc:Fallback>
        <control shapeId="62616" r:id="rId215" name="ComboBox136"/>
      </mc:Fallback>
    </mc:AlternateContent>
    <mc:AlternateContent xmlns:mc="http://schemas.openxmlformats.org/markup-compatibility/2006">
      <mc:Choice Requires="x14">
        <control shapeId="62617" r:id="rId217" name="ComboBox137">
          <controlPr autoLine="0" linkedCell="#REF!" listFillRange="'Wirtschaftsdünger Tabellen'!$T$2:$T$7" r:id="rId218">
            <anchor moveWithCells="1">
              <from>
                <xdr:col>6</xdr:col>
                <xdr:colOff>0</xdr:colOff>
                <xdr:row>7</xdr:row>
                <xdr:rowOff>0</xdr:rowOff>
              </from>
              <to>
                <xdr:col>6</xdr:col>
                <xdr:colOff>1955800</xdr:colOff>
                <xdr:row>7</xdr:row>
                <xdr:rowOff>247650</xdr:rowOff>
              </to>
            </anchor>
          </controlPr>
        </control>
      </mc:Choice>
      <mc:Fallback>
        <control shapeId="62617" r:id="rId217" name="ComboBox137"/>
      </mc:Fallback>
    </mc:AlternateContent>
    <mc:AlternateContent xmlns:mc="http://schemas.openxmlformats.org/markup-compatibility/2006">
      <mc:Choice Requires="x14">
        <control shapeId="62618" r:id="rId219" name="ComboBox138">
          <controlPr autoLine="0" autoPict="0" linkedCell="#REF!" listFillRange="'Wirtschaftsdünger Tabellen'!$T$2:$T$7" r:id="rId220">
            <anchor moveWithCells="1">
              <from>
                <xdr:col>6</xdr:col>
                <xdr:colOff>0</xdr:colOff>
                <xdr:row>7</xdr:row>
                <xdr:rowOff>0</xdr:rowOff>
              </from>
              <to>
                <xdr:col>7</xdr:col>
                <xdr:colOff>0</xdr:colOff>
                <xdr:row>8</xdr:row>
                <xdr:rowOff>0</xdr:rowOff>
              </to>
            </anchor>
          </controlPr>
        </control>
      </mc:Choice>
      <mc:Fallback>
        <control shapeId="62618" r:id="rId219" name="ComboBox138"/>
      </mc:Fallback>
    </mc:AlternateContent>
    <mc:AlternateContent xmlns:mc="http://schemas.openxmlformats.org/markup-compatibility/2006">
      <mc:Choice Requires="x14">
        <control shapeId="62619" r:id="rId221" name="ComboBox139">
          <controlPr autoLine="0" linkedCell="#REF!" listFillRange="'Tierbestand Tabellen'!$B$4:$B$223" r:id="rId222">
            <anchor moveWithCells="1">
              <from>
                <xdr:col>1</xdr:col>
                <xdr:colOff>0</xdr:colOff>
                <xdr:row>10</xdr:row>
                <xdr:rowOff>0</xdr:rowOff>
              </from>
              <to>
                <xdr:col>1</xdr:col>
                <xdr:colOff>3733800</xdr:colOff>
                <xdr:row>10</xdr:row>
                <xdr:rowOff>247650</xdr:rowOff>
              </to>
            </anchor>
          </controlPr>
        </control>
      </mc:Choice>
      <mc:Fallback>
        <control shapeId="62619" r:id="rId221" name="ComboBox139"/>
      </mc:Fallback>
    </mc:AlternateContent>
    <mc:AlternateContent xmlns:mc="http://schemas.openxmlformats.org/markup-compatibility/2006">
      <mc:Choice Requires="x14">
        <control shapeId="62620" r:id="rId223" name="ComboBox140">
          <controlPr autoLine="0" linkedCell="#REF!" listFillRange="'Tierbestand Tabellen'!$B$4:$B$223" r:id="rId224">
            <anchor moveWithCells="1">
              <from>
                <xdr:col>1</xdr:col>
                <xdr:colOff>0</xdr:colOff>
                <xdr:row>10</xdr:row>
                <xdr:rowOff>0</xdr:rowOff>
              </from>
              <to>
                <xdr:col>1</xdr:col>
                <xdr:colOff>3733800</xdr:colOff>
                <xdr:row>10</xdr:row>
                <xdr:rowOff>247650</xdr:rowOff>
              </to>
            </anchor>
          </controlPr>
        </control>
      </mc:Choice>
      <mc:Fallback>
        <control shapeId="62620" r:id="rId223" name="ComboBox140"/>
      </mc:Fallback>
    </mc:AlternateContent>
    <mc:AlternateContent xmlns:mc="http://schemas.openxmlformats.org/markup-compatibility/2006">
      <mc:Choice Requires="x14">
        <control shapeId="62621" r:id="rId225" name="ComboBox141">
          <controlPr autoLine="0" linkedCell="#REF!" listFillRange="'Tierbestand Tabellen'!$B$4:$B$223" r:id="rId226">
            <anchor moveWithCells="1">
              <from>
                <xdr:col>1</xdr:col>
                <xdr:colOff>0</xdr:colOff>
                <xdr:row>10</xdr:row>
                <xdr:rowOff>0</xdr:rowOff>
              </from>
              <to>
                <xdr:col>1</xdr:col>
                <xdr:colOff>3733800</xdr:colOff>
                <xdr:row>10</xdr:row>
                <xdr:rowOff>247650</xdr:rowOff>
              </to>
            </anchor>
          </controlPr>
        </control>
      </mc:Choice>
      <mc:Fallback>
        <control shapeId="62621" r:id="rId225" name="ComboBox141"/>
      </mc:Fallback>
    </mc:AlternateContent>
    <mc:AlternateContent xmlns:mc="http://schemas.openxmlformats.org/markup-compatibility/2006">
      <mc:Choice Requires="x14">
        <control shapeId="62622" r:id="rId227" name="ComboBox142">
          <controlPr autoLine="0" linkedCell="#REF!" listFillRange="'Tierbestand Tabellen'!$B$4:$B$223" r:id="rId228">
            <anchor moveWithCells="1">
              <from>
                <xdr:col>1</xdr:col>
                <xdr:colOff>0</xdr:colOff>
                <xdr:row>10</xdr:row>
                <xdr:rowOff>0</xdr:rowOff>
              </from>
              <to>
                <xdr:col>1</xdr:col>
                <xdr:colOff>3733800</xdr:colOff>
                <xdr:row>10</xdr:row>
                <xdr:rowOff>247650</xdr:rowOff>
              </to>
            </anchor>
          </controlPr>
        </control>
      </mc:Choice>
      <mc:Fallback>
        <control shapeId="62622" r:id="rId227" name="ComboBox142"/>
      </mc:Fallback>
    </mc:AlternateContent>
    <mc:AlternateContent xmlns:mc="http://schemas.openxmlformats.org/markup-compatibility/2006">
      <mc:Choice Requires="x14">
        <control shapeId="62623" r:id="rId229" name="ComboBox143">
          <controlPr autoLine="0" linkedCell="#REF!" listFillRange="'Tierbestand Tabellen'!$B$4:$B$223" r:id="rId230">
            <anchor moveWithCells="1">
              <from>
                <xdr:col>1</xdr:col>
                <xdr:colOff>0</xdr:colOff>
                <xdr:row>10</xdr:row>
                <xdr:rowOff>0</xdr:rowOff>
              </from>
              <to>
                <xdr:col>1</xdr:col>
                <xdr:colOff>3733800</xdr:colOff>
                <xdr:row>10</xdr:row>
                <xdr:rowOff>247650</xdr:rowOff>
              </to>
            </anchor>
          </controlPr>
        </control>
      </mc:Choice>
      <mc:Fallback>
        <control shapeId="62623" r:id="rId229" name="ComboBox143"/>
      </mc:Fallback>
    </mc:AlternateContent>
    <mc:AlternateContent xmlns:mc="http://schemas.openxmlformats.org/markup-compatibility/2006">
      <mc:Choice Requires="x14">
        <control shapeId="62624" r:id="rId231" name="ComboBox144">
          <controlPr autoLine="0" linkedCell="#REF!" listFillRange="'Tierbestand Tabellen'!$B$4:$B$223" r:id="rId232">
            <anchor moveWithCells="1">
              <from>
                <xdr:col>1</xdr:col>
                <xdr:colOff>0</xdr:colOff>
                <xdr:row>10</xdr:row>
                <xdr:rowOff>0</xdr:rowOff>
              </from>
              <to>
                <xdr:col>1</xdr:col>
                <xdr:colOff>3733800</xdr:colOff>
                <xdr:row>10</xdr:row>
                <xdr:rowOff>247650</xdr:rowOff>
              </to>
            </anchor>
          </controlPr>
        </control>
      </mc:Choice>
      <mc:Fallback>
        <control shapeId="62624" r:id="rId231" name="ComboBox144"/>
      </mc:Fallback>
    </mc:AlternateContent>
    <mc:AlternateContent xmlns:mc="http://schemas.openxmlformats.org/markup-compatibility/2006">
      <mc:Choice Requires="x14">
        <control shapeId="62625" r:id="rId233" name="ComboBox145">
          <controlPr autoLine="0" autoPict="0" linkedCell="#REF!" listFillRange="'Tierbestand Tabellen'!$B$4:$B$223" r:id="rId234">
            <anchor moveWithCells="1">
              <from>
                <xdr:col>0</xdr:col>
                <xdr:colOff>1009650</xdr:colOff>
                <xdr:row>10</xdr:row>
                <xdr:rowOff>0</xdr:rowOff>
              </from>
              <to>
                <xdr:col>2</xdr:col>
                <xdr:colOff>0</xdr:colOff>
                <xdr:row>11</xdr:row>
                <xdr:rowOff>0</xdr:rowOff>
              </to>
            </anchor>
          </controlPr>
        </control>
      </mc:Choice>
      <mc:Fallback>
        <control shapeId="62625" r:id="rId233" name="ComboBox145"/>
      </mc:Fallback>
    </mc:AlternateContent>
    <mc:AlternateContent xmlns:mc="http://schemas.openxmlformats.org/markup-compatibility/2006">
      <mc:Choice Requires="x14">
        <control shapeId="62626" r:id="rId235" name="ComboBox146">
          <controlPr autoLine="0" linkedCell="#REF!" listFillRange="'Tierbestand Tabellen'!$AC$7:$AC$13" r:id="rId236">
            <anchor moveWithCells="1">
              <from>
                <xdr:col>2</xdr:col>
                <xdr:colOff>19050</xdr:colOff>
                <xdr:row>10</xdr:row>
                <xdr:rowOff>0</xdr:rowOff>
              </from>
              <to>
                <xdr:col>2</xdr:col>
                <xdr:colOff>2514600</xdr:colOff>
                <xdr:row>10</xdr:row>
                <xdr:rowOff>247650</xdr:rowOff>
              </to>
            </anchor>
          </controlPr>
        </control>
      </mc:Choice>
      <mc:Fallback>
        <control shapeId="62626" r:id="rId235" name="ComboBox146"/>
      </mc:Fallback>
    </mc:AlternateContent>
    <mc:AlternateContent xmlns:mc="http://schemas.openxmlformats.org/markup-compatibility/2006">
      <mc:Choice Requires="x14">
        <control shapeId="62627" r:id="rId237" name="ComboBox147">
          <controlPr autoLine="0" linkedCell="#REF!" listFillRange="'Tierbestand Tabellen'!$AC$7:$AC$13" r:id="rId238">
            <anchor moveWithCells="1">
              <from>
                <xdr:col>2</xdr:col>
                <xdr:colOff>19050</xdr:colOff>
                <xdr:row>10</xdr:row>
                <xdr:rowOff>0</xdr:rowOff>
              </from>
              <to>
                <xdr:col>2</xdr:col>
                <xdr:colOff>2514600</xdr:colOff>
                <xdr:row>10</xdr:row>
                <xdr:rowOff>247650</xdr:rowOff>
              </to>
            </anchor>
          </controlPr>
        </control>
      </mc:Choice>
      <mc:Fallback>
        <control shapeId="62627" r:id="rId237" name="ComboBox147"/>
      </mc:Fallback>
    </mc:AlternateContent>
    <mc:AlternateContent xmlns:mc="http://schemas.openxmlformats.org/markup-compatibility/2006">
      <mc:Choice Requires="x14">
        <control shapeId="62628" r:id="rId239" name="ComboBox148">
          <controlPr autoLine="0" linkedCell="#REF!" listFillRange="'Tierbestand Tabellen'!$AC$7:$AC$13" r:id="rId240">
            <anchor moveWithCells="1">
              <from>
                <xdr:col>2</xdr:col>
                <xdr:colOff>19050</xdr:colOff>
                <xdr:row>10</xdr:row>
                <xdr:rowOff>0</xdr:rowOff>
              </from>
              <to>
                <xdr:col>2</xdr:col>
                <xdr:colOff>2514600</xdr:colOff>
                <xdr:row>10</xdr:row>
                <xdr:rowOff>247650</xdr:rowOff>
              </to>
            </anchor>
          </controlPr>
        </control>
      </mc:Choice>
      <mc:Fallback>
        <control shapeId="62628" r:id="rId239" name="ComboBox148"/>
      </mc:Fallback>
    </mc:AlternateContent>
    <mc:AlternateContent xmlns:mc="http://schemas.openxmlformats.org/markup-compatibility/2006">
      <mc:Choice Requires="x14">
        <control shapeId="62629" r:id="rId241" name="ComboBox149">
          <controlPr autoLine="0" linkedCell="#REF!" listFillRange="'Tierbestand Tabellen'!$AC$7:$AC$13" r:id="rId242">
            <anchor moveWithCells="1">
              <from>
                <xdr:col>2</xdr:col>
                <xdr:colOff>19050</xdr:colOff>
                <xdr:row>10</xdr:row>
                <xdr:rowOff>0</xdr:rowOff>
              </from>
              <to>
                <xdr:col>2</xdr:col>
                <xdr:colOff>2514600</xdr:colOff>
                <xdr:row>10</xdr:row>
                <xdr:rowOff>247650</xdr:rowOff>
              </to>
            </anchor>
          </controlPr>
        </control>
      </mc:Choice>
      <mc:Fallback>
        <control shapeId="62629" r:id="rId241" name="ComboBox149"/>
      </mc:Fallback>
    </mc:AlternateContent>
    <mc:AlternateContent xmlns:mc="http://schemas.openxmlformats.org/markup-compatibility/2006">
      <mc:Choice Requires="x14">
        <control shapeId="62630" r:id="rId243" name="ComboBox150">
          <controlPr autoLine="0" linkedCell="#REF!" listFillRange="'Tierbestand Tabellen'!$AC$7:$AC$13" r:id="rId244">
            <anchor moveWithCells="1">
              <from>
                <xdr:col>2</xdr:col>
                <xdr:colOff>19050</xdr:colOff>
                <xdr:row>10</xdr:row>
                <xdr:rowOff>0</xdr:rowOff>
              </from>
              <to>
                <xdr:col>2</xdr:col>
                <xdr:colOff>2514600</xdr:colOff>
                <xdr:row>10</xdr:row>
                <xdr:rowOff>247650</xdr:rowOff>
              </to>
            </anchor>
          </controlPr>
        </control>
      </mc:Choice>
      <mc:Fallback>
        <control shapeId="62630" r:id="rId243" name="ComboBox150"/>
      </mc:Fallback>
    </mc:AlternateContent>
    <mc:AlternateContent xmlns:mc="http://schemas.openxmlformats.org/markup-compatibility/2006">
      <mc:Choice Requires="x14">
        <control shapeId="62631" r:id="rId245" name="ComboBox151">
          <controlPr autoLine="0" linkedCell="#REF!" listFillRange="'Tierbestand Tabellen'!$AC$7:$AC$13" r:id="rId246">
            <anchor moveWithCells="1">
              <from>
                <xdr:col>2</xdr:col>
                <xdr:colOff>19050</xdr:colOff>
                <xdr:row>10</xdr:row>
                <xdr:rowOff>0</xdr:rowOff>
              </from>
              <to>
                <xdr:col>2</xdr:col>
                <xdr:colOff>2514600</xdr:colOff>
                <xdr:row>10</xdr:row>
                <xdr:rowOff>247650</xdr:rowOff>
              </to>
            </anchor>
          </controlPr>
        </control>
      </mc:Choice>
      <mc:Fallback>
        <control shapeId="62631" r:id="rId245" name="ComboBox151"/>
      </mc:Fallback>
    </mc:AlternateContent>
    <mc:AlternateContent xmlns:mc="http://schemas.openxmlformats.org/markup-compatibility/2006">
      <mc:Choice Requires="x14">
        <control shapeId="62632" r:id="rId247" name="ComboBox152">
          <controlPr autoLine="0" autoPict="0" linkedCell="#REF!" listFillRange="'Tierbestand Tabellen'!$AC$7:$AC$13" r:id="rId248">
            <anchor moveWithCells="1">
              <from>
                <xdr:col>2</xdr:col>
                <xdr:colOff>19050</xdr:colOff>
                <xdr:row>10</xdr:row>
                <xdr:rowOff>0</xdr:rowOff>
              </from>
              <to>
                <xdr:col>3</xdr:col>
                <xdr:colOff>0</xdr:colOff>
                <xdr:row>11</xdr:row>
                <xdr:rowOff>0</xdr:rowOff>
              </to>
            </anchor>
          </controlPr>
        </control>
      </mc:Choice>
      <mc:Fallback>
        <control shapeId="62632" r:id="rId247" name="ComboBox152"/>
      </mc:Fallback>
    </mc:AlternateContent>
    <mc:AlternateContent xmlns:mc="http://schemas.openxmlformats.org/markup-compatibility/2006">
      <mc:Choice Requires="x14">
        <control shapeId="62633" r:id="rId249" name="ComboBox153">
          <controlPr autoLine="0" linkedCell="#REF!" listFillRange="'Wirtschaftsdünger Tabellen'!$T$2:$T$7" r:id="rId250">
            <anchor moveWithCells="1">
              <from>
                <xdr:col>6</xdr:col>
                <xdr:colOff>0</xdr:colOff>
                <xdr:row>10</xdr:row>
                <xdr:rowOff>0</xdr:rowOff>
              </from>
              <to>
                <xdr:col>6</xdr:col>
                <xdr:colOff>1962150</xdr:colOff>
                <xdr:row>10</xdr:row>
                <xdr:rowOff>247650</xdr:rowOff>
              </to>
            </anchor>
          </controlPr>
        </control>
      </mc:Choice>
      <mc:Fallback>
        <control shapeId="62633" r:id="rId249" name="ComboBox153"/>
      </mc:Fallback>
    </mc:AlternateContent>
    <mc:AlternateContent xmlns:mc="http://schemas.openxmlformats.org/markup-compatibility/2006">
      <mc:Choice Requires="x14">
        <control shapeId="62634" r:id="rId251" name="ComboBox154">
          <controlPr autoLine="0" linkedCell="#REF!" listFillRange="'Wirtschaftsdünger Tabellen'!$T$2:$T$7" r:id="rId252">
            <anchor moveWithCells="1">
              <from>
                <xdr:col>6</xdr:col>
                <xdr:colOff>0</xdr:colOff>
                <xdr:row>10</xdr:row>
                <xdr:rowOff>0</xdr:rowOff>
              </from>
              <to>
                <xdr:col>6</xdr:col>
                <xdr:colOff>1962150</xdr:colOff>
                <xdr:row>10</xdr:row>
                <xdr:rowOff>247650</xdr:rowOff>
              </to>
            </anchor>
          </controlPr>
        </control>
      </mc:Choice>
      <mc:Fallback>
        <control shapeId="62634" r:id="rId251" name="ComboBox154"/>
      </mc:Fallback>
    </mc:AlternateContent>
    <mc:AlternateContent xmlns:mc="http://schemas.openxmlformats.org/markup-compatibility/2006">
      <mc:Choice Requires="x14">
        <control shapeId="62635" r:id="rId253" name="ComboBox155">
          <controlPr autoLine="0" linkedCell="#REF!" listFillRange="'Wirtschaftsdünger Tabellen'!$T$2:$T$7" r:id="rId254">
            <anchor moveWithCells="1">
              <from>
                <xdr:col>6</xdr:col>
                <xdr:colOff>0</xdr:colOff>
                <xdr:row>10</xdr:row>
                <xdr:rowOff>0</xdr:rowOff>
              </from>
              <to>
                <xdr:col>6</xdr:col>
                <xdr:colOff>1962150</xdr:colOff>
                <xdr:row>10</xdr:row>
                <xdr:rowOff>247650</xdr:rowOff>
              </to>
            </anchor>
          </controlPr>
        </control>
      </mc:Choice>
      <mc:Fallback>
        <control shapeId="62635" r:id="rId253" name="ComboBox155"/>
      </mc:Fallback>
    </mc:AlternateContent>
    <mc:AlternateContent xmlns:mc="http://schemas.openxmlformats.org/markup-compatibility/2006">
      <mc:Choice Requires="x14">
        <control shapeId="62636" r:id="rId255" name="ComboBox156">
          <controlPr autoLine="0" linkedCell="#REF!" listFillRange="'Wirtschaftsdünger Tabellen'!$T$2:$T$7" r:id="rId256">
            <anchor moveWithCells="1">
              <from>
                <xdr:col>6</xdr:col>
                <xdr:colOff>0</xdr:colOff>
                <xdr:row>10</xdr:row>
                <xdr:rowOff>0</xdr:rowOff>
              </from>
              <to>
                <xdr:col>6</xdr:col>
                <xdr:colOff>1962150</xdr:colOff>
                <xdr:row>10</xdr:row>
                <xdr:rowOff>247650</xdr:rowOff>
              </to>
            </anchor>
          </controlPr>
        </control>
      </mc:Choice>
      <mc:Fallback>
        <control shapeId="62636" r:id="rId255" name="ComboBox156"/>
      </mc:Fallback>
    </mc:AlternateContent>
    <mc:AlternateContent xmlns:mc="http://schemas.openxmlformats.org/markup-compatibility/2006">
      <mc:Choice Requires="x14">
        <control shapeId="62637" r:id="rId257" name="ComboBox157">
          <controlPr autoLine="0" linkedCell="#REF!" listFillRange="'Wirtschaftsdünger Tabellen'!$T$2:$T$7" r:id="rId258">
            <anchor moveWithCells="1">
              <from>
                <xdr:col>6</xdr:col>
                <xdr:colOff>0</xdr:colOff>
                <xdr:row>10</xdr:row>
                <xdr:rowOff>0</xdr:rowOff>
              </from>
              <to>
                <xdr:col>6</xdr:col>
                <xdr:colOff>1962150</xdr:colOff>
                <xdr:row>10</xdr:row>
                <xdr:rowOff>247650</xdr:rowOff>
              </to>
            </anchor>
          </controlPr>
        </control>
      </mc:Choice>
      <mc:Fallback>
        <control shapeId="62637" r:id="rId257" name="ComboBox157"/>
      </mc:Fallback>
    </mc:AlternateContent>
    <mc:AlternateContent xmlns:mc="http://schemas.openxmlformats.org/markup-compatibility/2006">
      <mc:Choice Requires="x14">
        <control shapeId="62638" r:id="rId259" name="ComboBox158">
          <controlPr autoLine="0" linkedCell="#REF!" listFillRange="'Wirtschaftsdünger Tabellen'!$T$2:$T$7" r:id="rId260">
            <anchor moveWithCells="1">
              <from>
                <xdr:col>6</xdr:col>
                <xdr:colOff>0</xdr:colOff>
                <xdr:row>10</xdr:row>
                <xdr:rowOff>0</xdr:rowOff>
              </from>
              <to>
                <xdr:col>6</xdr:col>
                <xdr:colOff>1962150</xdr:colOff>
                <xdr:row>10</xdr:row>
                <xdr:rowOff>247650</xdr:rowOff>
              </to>
            </anchor>
          </controlPr>
        </control>
      </mc:Choice>
      <mc:Fallback>
        <control shapeId="62638" r:id="rId259" name="ComboBox158"/>
      </mc:Fallback>
    </mc:AlternateContent>
    <mc:AlternateContent xmlns:mc="http://schemas.openxmlformats.org/markup-compatibility/2006">
      <mc:Choice Requires="x14">
        <control shapeId="62639" r:id="rId261" name="ComboBox159">
          <controlPr autoLine="0" autoPict="0" linkedCell="#REF!" listFillRange="'Wirtschaftsdünger Tabellen'!$T$2:$T$7" r:id="rId262">
            <anchor moveWithCells="1">
              <from>
                <xdr:col>6</xdr:col>
                <xdr:colOff>0</xdr:colOff>
                <xdr:row>10</xdr:row>
                <xdr:rowOff>0</xdr:rowOff>
              </from>
              <to>
                <xdr:col>7</xdr:col>
                <xdr:colOff>0</xdr:colOff>
                <xdr:row>11</xdr:row>
                <xdr:rowOff>0</xdr:rowOff>
              </to>
            </anchor>
          </controlPr>
        </control>
      </mc:Choice>
      <mc:Fallback>
        <control shapeId="62639" r:id="rId261" name="ComboBox159"/>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BG28"/>
  <sheetViews>
    <sheetView zoomScale="40" zoomScaleNormal="40" workbookViewId="0">
      <pane ySplit="5" topLeftCell="A6" activePane="bottomLeft" state="frozen"/>
      <selection activeCell="C18" sqref="C18"/>
      <selection pane="bottomLeft" activeCell="A22" sqref="A22"/>
    </sheetView>
  </sheetViews>
  <sheetFormatPr baseColWidth="10" defaultColWidth="11.54296875" defaultRowHeight="15.5" x14ac:dyDescent="0.35"/>
  <cols>
    <col min="1" max="1" width="11.54296875" style="738"/>
    <col min="2" max="2" width="31.7265625" style="738" customWidth="1"/>
    <col min="3" max="4" width="11.54296875" style="785"/>
    <col min="5" max="5" width="31.54296875" style="785" customWidth="1"/>
    <col min="6" max="7" width="11.54296875" style="785"/>
    <col min="8" max="8" width="31.26953125" style="738" customWidth="1"/>
    <col min="9" max="10" width="11.54296875" style="738"/>
    <col min="11" max="11" width="30.26953125" style="738" customWidth="1"/>
    <col min="12" max="13" width="11.54296875" style="738" customWidth="1"/>
    <col min="14" max="26" width="11.54296875" style="738"/>
    <col min="27" max="27" width="11.54296875" style="738" customWidth="1"/>
    <col min="28" max="16384" width="11.54296875" style="738"/>
  </cols>
  <sheetData>
    <row r="1" spans="1:59" x14ac:dyDescent="0.35">
      <c r="A1" s="1194" t="s">
        <v>233</v>
      </c>
      <c r="B1" s="1194"/>
      <c r="C1" s="1194"/>
      <c r="D1" s="1194"/>
      <c r="E1" s="1194"/>
      <c r="F1" s="1194"/>
      <c r="G1" s="1194"/>
      <c r="H1" s="1194"/>
      <c r="I1" s="1194"/>
      <c r="J1" s="1194"/>
      <c r="K1" s="1194"/>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c r="AM1" s="737"/>
      <c r="AN1" s="737"/>
      <c r="AO1" s="737"/>
      <c r="AP1" s="737"/>
      <c r="AQ1" s="737"/>
      <c r="AR1" s="737"/>
      <c r="AS1" s="737"/>
      <c r="AT1" s="737"/>
      <c r="AU1" s="737"/>
      <c r="AV1" s="737"/>
      <c r="AW1" s="737"/>
      <c r="AX1" s="737"/>
      <c r="AY1" s="737"/>
      <c r="AZ1" s="737"/>
      <c r="BA1" s="737"/>
      <c r="BB1" s="737"/>
      <c r="BC1" s="737"/>
      <c r="BD1" s="737"/>
      <c r="BE1" s="737"/>
      <c r="BF1" s="737"/>
      <c r="BG1" s="737"/>
    </row>
    <row r="2" spans="1:59" ht="82.9" customHeight="1" thickBot="1" x14ac:dyDescent="0.4">
      <c r="A2" s="1230" t="s">
        <v>1124</v>
      </c>
      <c r="B2" s="1231"/>
      <c r="C2" s="1231"/>
      <c r="D2" s="1231"/>
      <c r="E2" s="1231"/>
      <c r="F2" s="1231"/>
      <c r="G2" s="1231"/>
      <c r="H2" s="1231"/>
      <c r="I2" s="739"/>
      <c r="J2" s="739"/>
      <c r="K2" s="739"/>
      <c r="L2" s="1205" t="s">
        <v>617</v>
      </c>
      <c r="M2" s="1205"/>
      <c r="N2" s="737"/>
      <c r="O2" s="737"/>
      <c r="P2" s="737"/>
      <c r="Q2" s="737"/>
      <c r="R2" s="737"/>
      <c r="S2" s="737"/>
      <c r="T2" s="737"/>
      <c r="U2" s="737"/>
      <c r="V2" s="737"/>
      <c r="W2" s="737"/>
      <c r="X2" s="1205" t="s">
        <v>617</v>
      </c>
      <c r="Y2" s="1205"/>
      <c r="Z2" s="737"/>
      <c r="AA2" s="737"/>
      <c r="AB2" s="737"/>
      <c r="AC2" s="737"/>
      <c r="AD2" s="737"/>
      <c r="AE2" s="737"/>
      <c r="AF2" s="737"/>
      <c r="AG2" s="737"/>
      <c r="AH2" s="737"/>
      <c r="AI2" s="737"/>
      <c r="AJ2" s="1205" t="s">
        <v>617</v>
      </c>
      <c r="AK2" s="1205"/>
      <c r="AL2" s="737"/>
      <c r="AM2" s="737"/>
      <c r="AN2" s="737"/>
      <c r="AO2" s="737"/>
      <c r="AP2" s="737"/>
      <c r="AQ2" s="737"/>
      <c r="AR2" s="737"/>
      <c r="AS2" s="737"/>
      <c r="AT2" s="737"/>
      <c r="AU2" s="737"/>
      <c r="AV2" s="1205" t="s">
        <v>617</v>
      </c>
      <c r="AW2" s="1205"/>
      <c r="AX2" s="737"/>
      <c r="AY2" s="737"/>
      <c r="AZ2" s="737"/>
      <c r="BA2" s="737"/>
      <c r="BB2" s="737"/>
      <c r="BC2" s="737"/>
      <c r="BD2" s="737"/>
      <c r="BE2" s="737"/>
      <c r="BF2" s="737"/>
      <c r="BG2" s="737"/>
    </row>
    <row r="3" spans="1:59" ht="28.5" customHeight="1" thickBot="1" x14ac:dyDescent="0.4">
      <c r="A3" s="740"/>
      <c r="B3" s="1233">
        <f>Betriebsdaten!$B$29</f>
        <v>2022</v>
      </c>
      <c r="C3" s="1233"/>
      <c r="D3" s="1233"/>
      <c r="E3" s="1233">
        <f>Betriebsdaten!$B$30</f>
        <v>2021</v>
      </c>
      <c r="F3" s="1233"/>
      <c r="G3" s="1233"/>
      <c r="H3" s="1233">
        <f>Betriebsdaten!$B$31</f>
        <v>2020</v>
      </c>
      <c r="I3" s="1233"/>
      <c r="J3" s="1233"/>
      <c r="K3" s="741"/>
      <c r="L3" s="1208">
        <f>Betriebsdaten!$B$29</f>
        <v>2022</v>
      </c>
      <c r="M3" s="1209"/>
      <c r="N3" s="1209"/>
      <c r="O3" s="1209"/>
      <c r="P3" s="1209"/>
      <c r="Q3" s="1210"/>
      <c r="R3" s="1210"/>
      <c r="S3" s="1209"/>
      <c r="T3" s="1209"/>
      <c r="U3" s="1209"/>
      <c r="V3" s="1209"/>
      <c r="W3" s="1211"/>
      <c r="X3" s="1212">
        <f>Betriebsdaten!$B$30</f>
        <v>2021</v>
      </c>
      <c r="Y3" s="1213"/>
      <c r="Z3" s="1213"/>
      <c r="AA3" s="1213"/>
      <c r="AB3" s="1213"/>
      <c r="AC3" s="1214"/>
      <c r="AD3" s="1214"/>
      <c r="AE3" s="1213"/>
      <c r="AF3" s="1213"/>
      <c r="AG3" s="1213"/>
      <c r="AH3" s="1213"/>
      <c r="AI3" s="1215"/>
      <c r="AJ3" s="1216">
        <f>Betriebsdaten!$B$31</f>
        <v>2020</v>
      </c>
      <c r="AK3" s="1217"/>
      <c r="AL3" s="1217"/>
      <c r="AM3" s="1217"/>
      <c r="AN3" s="1217"/>
      <c r="AO3" s="1218"/>
      <c r="AP3" s="1218"/>
      <c r="AQ3" s="1217"/>
      <c r="AR3" s="1217"/>
      <c r="AS3" s="1217"/>
      <c r="AT3" s="1217"/>
      <c r="AU3" s="1219"/>
      <c r="AV3" s="1220" t="s">
        <v>36</v>
      </c>
      <c r="AW3" s="1221"/>
      <c r="AX3" s="1221"/>
      <c r="AY3" s="1221"/>
      <c r="AZ3" s="1222"/>
      <c r="BA3" s="1222"/>
      <c r="BB3" s="1221"/>
      <c r="BC3" s="1221"/>
      <c r="BD3" s="1221"/>
      <c r="BE3" s="1221"/>
      <c r="BF3" s="1223"/>
      <c r="BG3" s="737"/>
    </row>
    <row r="4" spans="1:59" ht="21.65" customHeight="1" thickBot="1" x14ac:dyDescent="0.5">
      <c r="A4" s="742"/>
      <c r="B4" s="743" t="s">
        <v>102</v>
      </c>
      <c r="C4" s="744" t="s">
        <v>238</v>
      </c>
      <c r="D4" s="744" t="s">
        <v>639</v>
      </c>
      <c r="E4" s="743" t="s">
        <v>102</v>
      </c>
      <c r="F4" s="744" t="s">
        <v>238</v>
      </c>
      <c r="G4" s="744" t="s">
        <v>639</v>
      </c>
      <c r="H4" s="743" t="s">
        <v>102</v>
      </c>
      <c r="I4" s="744" t="s">
        <v>238</v>
      </c>
      <c r="J4" s="744" t="s">
        <v>639</v>
      </c>
      <c r="K4" s="741"/>
      <c r="L4" s="1224" t="s">
        <v>37</v>
      </c>
      <c r="M4" s="1224" t="s">
        <v>86</v>
      </c>
      <c r="N4" s="745" t="s">
        <v>32</v>
      </c>
      <c r="O4" s="746" t="s">
        <v>13</v>
      </c>
      <c r="P4" s="747" t="s">
        <v>668</v>
      </c>
      <c r="Q4" s="748" t="s">
        <v>867</v>
      </c>
      <c r="R4" s="748" t="s">
        <v>868</v>
      </c>
      <c r="S4" s="749" t="s">
        <v>16</v>
      </c>
      <c r="T4" s="748" t="s">
        <v>611</v>
      </c>
      <c r="U4" s="746" t="s">
        <v>18</v>
      </c>
      <c r="V4" s="746" t="s">
        <v>19</v>
      </c>
      <c r="W4" s="750" t="s">
        <v>20</v>
      </c>
      <c r="X4" s="1226" t="s">
        <v>37</v>
      </c>
      <c r="Y4" s="1226" t="s">
        <v>86</v>
      </c>
      <c r="Z4" s="751" t="s">
        <v>32</v>
      </c>
      <c r="AA4" s="752" t="s">
        <v>13</v>
      </c>
      <c r="AB4" s="753" t="s">
        <v>668</v>
      </c>
      <c r="AC4" s="754" t="s">
        <v>867</v>
      </c>
      <c r="AD4" s="754" t="s">
        <v>868</v>
      </c>
      <c r="AE4" s="755" t="s">
        <v>16</v>
      </c>
      <c r="AF4" s="754" t="s">
        <v>611</v>
      </c>
      <c r="AG4" s="752" t="s">
        <v>18</v>
      </c>
      <c r="AH4" s="752" t="s">
        <v>19</v>
      </c>
      <c r="AI4" s="756" t="s">
        <v>20</v>
      </c>
      <c r="AJ4" s="1228" t="s">
        <v>37</v>
      </c>
      <c r="AK4" s="1228" t="s">
        <v>86</v>
      </c>
      <c r="AL4" s="757" t="s">
        <v>32</v>
      </c>
      <c r="AM4" s="758" t="s">
        <v>13</v>
      </c>
      <c r="AN4" s="759" t="s">
        <v>668</v>
      </c>
      <c r="AO4" s="760" t="s">
        <v>867</v>
      </c>
      <c r="AP4" s="760" t="s">
        <v>868</v>
      </c>
      <c r="AQ4" s="761" t="s">
        <v>16</v>
      </c>
      <c r="AR4" s="760" t="s">
        <v>611</v>
      </c>
      <c r="AS4" s="758" t="s">
        <v>18</v>
      </c>
      <c r="AT4" s="758" t="s">
        <v>19</v>
      </c>
      <c r="AU4" s="762" t="s">
        <v>20</v>
      </c>
      <c r="AV4" s="1206" t="s">
        <v>86</v>
      </c>
      <c r="AW4" s="763" t="s">
        <v>32</v>
      </c>
      <c r="AX4" s="764" t="s">
        <v>13</v>
      </c>
      <c r="AY4" s="765" t="s">
        <v>668</v>
      </c>
      <c r="AZ4" s="766" t="s">
        <v>867</v>
      </c>
      <c r="BA4" s="766" t="s">
        <v>868</v>
      </c>
      <c r="BB4" s="767" t="s">
        <v>16</v>
      </c>
      <c r="BC4" s="766" t="s">
        <v>611</v>
      </c>
      <c r="BD4" s="764" t="s">
        <v>18</v>
      </c>
      <c r="BE4" s="764" t="s">
        <v>19</v>
      </c>
      <c r="BF4" s="768" t="s">
        <v>20</v>
      </c>
      <c r="BG4" s="737"/>
    </row>
    <row r="5" spans="1:59" ht="27.4" customHeight="1" thickBot="1" x14ac:dyDescent="0.4">
      <c r="A5" s="742"/>
      <c r="B5" s="743"/>
      <c r="C5" s="744" t="s">
        <v>806</v>
      </c>
      <c r="D5" s="744" t="s">
        <v>251</v>
      </c>
      <c r="E5" s="743"/>
      <c r="F5" s="744" t="s">
        <v>806</v>
      </c>
      <c r="G5" s="744" t="s">
        <v>251</v>
      </c>
      <c r="H5" s="743"/>
      <c r="I5" s="744" t="s">
        <v>806</v>
      </c>
      <c r="J5" s="744" t="s">
        <v>251</v>
      </c>
      <c r="K5" s="680" t="s">
        <v>73</v>
      </c>
      <c r="L5" s="1225"/>
      <c r="M5" s="1225"/>
      <c r="N5" s="769" t="s">
        <v>1125</v>
      </c>
      <c r="O5" s="769" t="s">
        <v>1125</v>
      </c>
      <c r="P5" s="769" t="s">
        <v>1125</v>
      </c>
      <c r="Q5" s="770" t="s">
        <v>1125</v>
      </c>
      <c r="R5" s="770" t="s">
        <v>1125</v>
      </c>
      <c r="S5" s="769" t="s">
        <v>1125</v>
      </c>
      <c r="T5" s="769" t="s">
        <v>1125</v>
      </c>
      <c r="U5" s="769" t="s">
        <v>1125</v>
      </c>
      <c r="V5" s="769" t="s">
        <v>1125</v>
      </c>
      <c r="W5" s="769" t="s">
        <v>1125</v>
      </c>
      <c r="X5" s="1227"/>
      <c r="Y5" s="1227"/>
      <c r="Z5" s="771" t="s">
        <v>1125</v>
      </c>
      <c r="AA5" s="771" t="s">
        <v>1125</v>
      </c>
      <c r="AB5" s="771" t="s">
        <v>1125</v>
      </c>
      <c r="AC5" s="772" t="s">
        <v>1125</v>
      </c>
      <c r="AD5" s="772" t="s">
        <v>1125</v>
      </c>
      <c r="AE5" s="771" t="s">
        <v>1125</v>
      </c>
      <c r="AF5" s="771" t="s">
        <v>1125</v>
      </c>
      <c r="AG5" s="771" t="s">
        <v>1125</v>
      </c>
      <c r="AH5" s="771" t="s">
        <v>1125</v>
      </c>
      <c r="AI5" s="771" t="s">
        <v>1125</v>
      </c>
      <c r="AJ5" s="1229"/>
      <c r="AK5" s="1229"/>
      <c r="AL5" s="773" t="s">
        <v>1125</v>
      </c>
      <c r="AM5" s="773" t="s">
        <v>1125</v>
      </c>
      <c r="AN5" s="773" t="s">
        <v>1125</v>
      </c>
      <c r="AO5" s="774" t="s">
        <v>1125</v>
      </c>
      <c r="AP5" s="774" t="s">
        <v>1125</v>
      </c>
      <c r="AQ5" s="773" t="s">
        <v>1125</v>
      </c>
      <c r="AR5" s="773" t="s">
        <v>1125</v>
      </c>
      <c r="AS5" s="773" t="s">
        <v>1125</v>
      </c>
      <c r="AT5" s="773" t="s">
        <v>1125</v>
      </c>
      <c r="AU5" s="773" t="s">
        <v>1125</v>
      </c>
      <c r="AV5" s="1207"/>
      <c r="AW5" s="775" t="s">
        <v>1125</v>
      </c>
      <c r="AX5" s="775" t="s">
        <v>1125</v>
      </c>
      <c r="AY5" s="775" t="s">
        <v>1125</v>
      </c>
      <c r="AZ5" s="776" t="s">
        <v>1125</v>
      </c>
      <c r="BA5" s="776" t="s">
        <v>1125</v>
      </c>
      <c r="BB5" s="775" t="s">
        <v>1125</v>
      </c>
      <c r="BC5" s="775" t="s">
        <v>1125</v>
      </c>
      <c r="BD5" s="775" t="s">
        <v>1125</v>
      </c>
      <c r="BE5" s="775" t="s">
        <v>1125</v>
      </c>
      <c r="BF5" s="775" t="s">
        <v>1125</v>
      </c>
      <c r="BG5" s="737"/>
    </row>
    <row r="6" spans="1:59" ht="24" customHeight="1" thickBot="1" x14ac:dyDescent="0.4">
      <c r="A6" s="777"/>
      <c r="B6" s="724" t="s">
        <v>669</v>
      </c>
      <c r="C6" s="778"/>
      <c r="D6" s="779"/>
      <c r="E6" s="724" t="s">
        <v>669</v>
      </c>
      <c r="F6" s="778"/>
      <c r="G6" s="779"/>
      <c r="H6" s="724" t="s">
        <v>669</v>
      </c>
      <c r="I6" s="778"/>
      <c r="J6" s="779"/>
      <c r="K6" s="269"/>
      <c r="L6" s="780">
        <f>VLOOKUP(B6,'Tierbestand Tabellen'!$AE$5:$AF$44,2,FALSE)</f>
        <v>0</v>
      </c>
      <c r="M6" s="780">
        <f>D6*1000</f>
        <v>0</v>
      </c>
      <c r="N6" s="780">
        <f>VLOOKUP(L6,'Tierbestand Tabellen'!$AF$5:$AP$44,2,FALSE)*(M6/1000)</f>
        <v>0</v>
      </c>
      <c r="O6" s="780">
        <f>VLOOKUP(L6,'Tierbestand Tabellen'!$AF$5:$AP$44,3,FALSE)*(M6/1000)</f>
        <v>0</v>
      </c>
      <c r="P6" s="780">
        <f>VLOOKUP(L6,'Tierbestand Tabellen'!$AF$5:$AP$44,4,FALSE)*(M6/1000)</f>
        <v>0</v>
      </c>
      <c r="Q6" s="780">
        <f>VLOOKUP(L6,'Tierbestand Tabellen'!$AF$5:$AP$44,5,FALSE)*(M6/1000)</f>
        <v>0</v>
      </c>
      <c r="R6" s="780">
        <f>VLOOKUP(L6,'Tierbestand Tabellen'!$AF$5:$AP$44,6,FALSE)*(M6/1000)</f>
        <v>0</v>
      </c>
      <c r="S6" s="780">
        <f>VLOOKUP(L6,'Tierbestand Tabellen'!$AF$5:$AP$44,7,FALSE)*(M6/1000)</f>
        <v>0</v>
      </c>
      <c r="T6" s="780">
        <f>VLOOKUP(L6,'Tierbestand Tabellen'!$AF$5:$AP$44,8,FALSE)*(M6/1000)</f>
        <v>0</v>
      </c>
      <c r="U6" s="780">
        <f>VLOOKUP(L6,'Tierbestand Tabellen'!$AF$5:$AP$44,9,FALSE)*(M6/1000)</f>
        <v>0</v>
      </c>
      <c r="V6" s="780">
        <f>VLOOKUP(L6,'Tierbestand Tabellen'!$AF$5:$AP$44,10,FALSE)*(M6/1000)</f>
        <v>0</v>
      </c>
      <c r="W6" s="780">
        <f>VLOOKUP(L6,'Tierbestand Tabellen'!$AF$5:$AP$44,11,FALSE)*(M6/1000)</f>
        <v>0</v>
      </c>
      <c r="X6" s="780">
        <f>VLOOKUP(E6,'Tierbestand Tabellen'!$AE$5:$AF$44,2,FALSE)</f>
        <v>0</v>
      </c>
      <c r="Y6" s="780">
        <f t="shared" ref="Y6:Y12" si="0">G6*1000</f>
        <v>0</v>
      </c>
      <c r="Z6" s="780">
        <f>VLOOKUP(X6,'Tierbestand Tabellen'!$AF$5:$AP$44,2,FALSE)*(Y6/1000)</f>
        <v>0</v>
      </c>
      <c r="AA6" s="780">
        <f>VLOOKUP(X6,'Tierbestand Tabellen'!$AF$5:$AP$44,3,FALSE)*(Y6/1000)</f>
        <v>0</v>
      </c>
      <c r="AB6" s="780">
        <f>VLOOKUP(X6,'Tierbestand Tabellen'!$AF$5:$AP$44,4,FALSE)*(Y6/1000)</f>
        <v>0</v>
      </c>
      <c r="AC6" s="780">
        <f>VLOOKUP(X6,'Tierbestand Tabellen'!$AF$5:$AP$44,5,FALSE)*(Y6/1000)</f>
        <v>0</v>
      </c>
      <c r="AD6" s="780">
        <f>VLOOKUP(X6,'Tierbestand Tabellen'!$AF$5:$AP$44,6,FALSE)*(Y6/1000)</f>
        <v>0</v>
      </c>
      <c r="AE6" s="780">
        <f>VLOOKUP(X6,'Tierbestand Tabellen'!$AF$5:$AP$44,7,FALSE)*(Y6/1000)</f>
        <v>0</v>
      </c>
      <c r="AF6" s="780">
        <f>VLOOKUP(X6,'Tierbestand Tabellen'!$AF$5:$AP$44,8,FALSE)*(Y6/1000)</f>
        <v>0</v>
      </c>
      <c r="AG6" s="780">
        <f>VLOOKUP(X6,'Tierbestand Tabellen'!$AF$5:$AP$44,9,FALSE)*(Y6/1000)</f>
        <v>0</v>
      </c>
      <c r="AH6" s="780">
        <f>VLOOKUP(X6,'Tierbestand Tabellen'!$AF$5:$AP$44,10,FALSE)*(Y6/1000)</f>
        <v>0</v>
      </c>
      <c r="AI6" s="780">
        <f>VLOOKUP(X6,'Tierbestand Tabellen'!$AF$5:$AP$44,11,FALSE)*(Y6/1000)</f>
        <v>0</v>
      </c>
      <c r="AJ6" s="780">
        <f>VLOOKUP(H6,'Tierbestand Tabellen'!$AE$5:$AF$44,2,FALSE)</f>
        <v>0</v>
      </c>
      <c r="AK6" s="780">
        <f t="shared" ref="AK6:AK12" si="1">J6*1000</f>
        <v>0</v>
      </c>
      <c r="AL6" s="780">
        <f>VLOOKUP(AJ6,'Tierbestand Tabellen'!$AF$5:$AP$44,2,FALSE)*(AK6/1000)</f>
        <v>0</v>
      </c>
      <c r="AM6" s="780">
        <f>VLOOKUP(AJ6,'Tierbestand Tabellen'!$AF$5:$AP$44,3,FALSE)*(AK6/1000)</f>
        <v>0</v>
      </c>
      <c r="AN6" s="780">
        <f>VLOOKUP(AJ6,'Tierbestand Tabellen'!$AF$5:$AP$44,4,FALSE)*(AK6/1000)</f>
        <v>0</v>
      </c>
      <c r="AO6" s="780">
        <f>VLOOKUP(AJ6,'Tierbestand Tabellen'!$AF$5:$AP$44,5,FALSE)*(AK6/1000)</f>
        <v>0</v>
      </c>
      <c r="AP6" s="780">
        <f>VLOOKUP(AJ6,'Tierbestand Tabellen'!$AF$5:$AP$44,6,FALSE)*(AK6/1000)</f>
        <v>0</v>
      </c>
      <c r="AQ6" s="780">
        <f>VLOOKUP(AJ6,'Tierbestand Tabellen'!$AF$5:$AP$44,7,FALSE)*(AK6/1000)</f>
        <v>0</v>
      </c>
      <c r="AR6" s="780">
        <f>VLOOKUP(AJ6,'Tierbestand Tabellen'!$AF$5:$AP$44,8,FALSE)*(AK6/1000)</f>
        <v>0</v>
      </c>
      <c r="AS6" s="780">
        <f>VLOOKUP(AJ6,'Tierbestand Tabellen'!$AF$5:$AP$44,9,FALSE)*(AK6/1000)</f>
        <v>0</v>
      </c>
      <c r="AT6" s="780">
        <f>VLOOKUP(AJ6,'Tierbestand Tabellen'!$AF$5:$AP$44,10,FALSE)*(AK6/1000)</f>
        <v>0</v>
      </c>
      <c r="AU6" s="780">
        <f>VLOOKUP(AJ6,'Tierbestand Tabellen'!$AF$5:$AP$44,11,FALSE)*(AK6/1000)</f>
        <v>0</v>
      </c>
      <c r="AV6" s="780">
        <f>AVERAGE(M6,Y6,AK6)</f>
        <v>0</v>
      </c>
      <c r="AW6" s="780">
        <f>AVERAGE(N6,Z6,AL6)</f>
        <v>0</v>
      </c>
      <c r="AX6" s="780">
        <f>AVERAGE(O6,AA6,AM6)</f>
        <v>0</v>
      </c>
      <c r="AY6" s="780">
        <f>AVERAGE(P6,AB6,AN6)</f>
        <v>0</v>
      </c>
      <c r="AZ6" s="780">
        <f t="shared" ref="AZ6:AZ12" si="2">AVERAGE(Q6,AC6,AO6)</f>
        <v>0</v>
      </c>
      <c r="BA6" s="780">
        <f t="shared" ref="BA6:BA12" si="3">AVERAGE(R6,AD6,AP6)</f>
        <v>0</v>
      </c>
      <c r="BB6" s="780">
        <f t="shared" ref="BB6:BB12" si="4">AVERAGE(S6,AE6,AQ6)</f>
        <v>0</v>
      </c>
      <c r="BC6" s="780">
        <f t="shared" ref="BC6:BC12" si="5">AVERAGE(T6,AF6,AR6)</f>
        <v>0</v>
      </c>
      <c r="BD6" s="780">
        <f t="shared" ref="BD6:BD12" si="6">AVERAGE(U6,AG6,AS6)</f>
        <v>0</v>
      </c>
      <c r="BE6" s="780">
        <f t="shared" ref="BE6:BE12" si="7">AVERAGE(V6,AH6,AT6)</f>
        <v>0</v>
      </c>
      <c r="BF6" s="780">
        <f t="shared" ref="BF6:BF12" si="8">AVERAGE(W6,AI6,AU6)</f>
        <v>0</v>
      </c>
      <c r="BG6" s="737"/>
    </row>
    <row r="7" spans="1:59" ht="24" customHeight="1" thickBot="1" x14ac:dyDescent="0.4">
      <c r="A7" s="777"/>
      <c r="B7" s="724" t="s">
        <v>669</v>
      </c>
      <c r="C7" s="778"/>
      <c r="D7" s="779"/>
      <c r="E7" s="724" t="s">
        <v>669</v>
      </c>
      <c r="F7" s="778"/>
      <c r="G7" s="779"/>
      <c r="H7" s="724" t="s">
        <v>669</v>
      </c>
      <c r="I7" s="778"/>
      <c r="J7" s="779"/>
      <c r="K7" s="269"/>
      <c r="L7" s="780">
        <f>VLOOKUP(B7,'Tierbestand Tabellen'!$AE$5:$AF$44,2,FALSE)</f>
        <v>0</v>
      </c>
      <c r="M7" s="780">
        <f t="shared" ref="M7:M12" si="9">D7*1000</f>
        <v>0</v>
      </c>
      <c r="N7" s="780">
        <f>VLOOKUP(L7,'Tierbestand Tabellen'!$AF$5:$AP$44,2,FALSE)*(M7/1000)</f>
        <v>0</v>
      </c>
      <c r="O7" s="780">
        <f>VLOOKUP(L7,'Tierbestand Tabellen'!$AF$5:$AP$44,3,FALSE)*(M7/1000)</f>
        <v>0</v>
      </c>
      <c r="P7" s="780">
        <f>VLOOKUP(L7,'Tierbestand Tabellen'!$AF$5:$AP$44,4,FALSE)*(M7/1000)</f>
        <v>0</v>
      </c>
      <c r="Q7" s="780">
        <f>VLOOKUP(L7,'Tierbestand Tabellen'!$AF$5:$AP$44,5,FALSE)*(M7/1000)</f>
        <v>0</v>
      </c>
      <c r="R7" s="780">
        <f>VLOOKUP(L7,'Tierbestand Tabellen'!$AF$5:$AP$44,6,FALSE)*(M7/1000)</f>
        <v>0</v>
      </c>
      <c r="S7" s="780">
        <f>VLOOKUP(L7,'Tierbestand Tabellen'!$AF$5:$AP$44,7,FALSE)*(M7/1000)</f>
        <v>0</v>
      </c>
      <c r="T7" s="780">
        <f>VLOOKUP(L7,'Tierbestand Tabellen'!$AF$5:$AP$44,8,FALSE)*(M7/1000)</f>
        <v>0</v>
      </c>
      <c r="U7" s="780">
        <f>VLOOKUP(L7,'Tierbestand Tabellen'!$AF$5:$AP$44,9,FALSE)*(M7/1000)</f>
        <v>0</v>
      </c>
      <c r="V7" s="780">
        <f>VLOOKUP(L7,'Tierbestand Tabellen'!$AF$5:$AP$44,10,FALSE)*(M7/1000)</f>
        <v>0</v>
      </c>
      <c r="W7" s="780">
        <f>VLOOKUP(L7,'Tierbestand Tabellen'!$AF$5:$AP$44,11,FALSE)*(M7/1000)</f>
        <v>0</v>
      </c>
      <c r="X7" s="780">
        <f>VLOOKUP(E7,'Tierbestand Tabellen'!$AE$5:$AF$44,2,FALSE)</f>
        <v>0</v>
      </c>
      <c r="Y7" s="780">
        <f t="shared" si="0"/>
        <v>0</v>
      </c>
      <c r="Z7" s="780">
        <f>VLOOKUP(X7,'Tierbestand Tabellen'!$AF$5:$AP$44,2,FALSE)*(Y7/1000)</f>
        <v>0</v>
      </c>
      <c r="AA7" s="780">
        <f>VLOOKUP(X7,'Tierbestand Tabellen'!$AF$5:$AP$44,3,FALSE)*(Y7/1000)</f>
        <v>0</v>
      </c>
      <c r="AB7" s="780">
        <f>VLOOKUP(X7,'Tierbestand Tabellen'!$AF$5:$AP$44,4,FALSE)*(Y7/1000)</f>
        <v>0</v>
      </c>
      <c r="AC7" s="780">
        <f>VLOOKUP(X7,'Tierbestand Tabellen'!$AF$5:$AP$44,5,FALSE)*(Y7/1000)</f>
        <v>0</v>
      </c>
      <c r="AD7" s="780">
        <f>VLOOKUP(X7,'Tierbestand Tabellen'!$AF$5:$AP$44,6,FALSE)*(Y7/1000)</f>
        <v>0</v>
      </c>
      <c r="AE7" s="780">
        <f>VLOOKUP(X7,'Tierbestand Tabellen'!$AF$5:$AP$44,7,FALSE)*(Y7/1000)</f>
        <v>0</v>
      </c>
      <c r="AF7" s="780">
        <f>VLOOKUP(X7,'Tierbestand Tabellen'!$AF$5:$AP$44,8,FALSE)*(Y7/1000)</f>
        <v>0</v>
      </c>
      <c r="AG7" s="780">
        <f>VLOOKUP(X7,'Tierbestand Tabellen'!$AF$5:$AP$44,9,FALSE)*(Y7/1000)</f>
        <v>0</v>
      </c>
      <c r="AH7" s="780">
        <f>VLOOKUP(X7,'Tierbestand Tabellen'!$AF$5:$AP$44,10,FALSE)*(Y7/1000)</f>
        <v>0</v>
      </c>
      <c r="AI7" s="780">
        <f>VLOOKUP(X7,'Tierbestand Tabellen'!$AF$5:$AP$44,11,FALSE)*(Y7/1000)</f>
        <v>0</v>
      </c>
      <c r="AJ7" s="780">
        <f>VLOOKUP(H7,'Tierbestand Tabellen'!$AE$5:$AF$44,2,FALSE)</f>
        <v>0</v>
      </c>
      <c r="AK7" s="780">
        <f t="shared" si="1"/>
        <v>0</v>
      </c>
      <c r="AL7" s="780">
        <f>VLOOKUP(AJ7,'Tierbestand Tabellen'!$AF$5:$AP$44,2,FALSE)*(AK7/1000)</f>
        <v>0</v>
      </c>
      <c r="AM7" s="780">
        <f>VLOOKUP(AJ7,'Tierbestand Tabellen'!$AF$5:$AP$44,3,FALSE)*(AK7/1000)</f>
        <v>0</v>
      </c>
      <c r="AN7" s="780">
        <f>VLOOKUP(AJ7,'Tierbestand Tabellen'!$AF$5:$AP$44,4,FALSE)*(AK7/1000)</f>
        <v>0</v>
      </c>
      <c r="AO7" s="780">
        <f>VLOOKUP(AJ7,'Tierbestand Tabellen'!$AF$5:$AP$44,5,FALSE)*(AK7/1000)</f>
        <v>0</v>
      </c>
      <c r="AP7" s="780">
        <f>VLOOKUP(AJ7,'Tierbestand Tabellen'!$AF$5:$AP$44,6,FALSE)*(AK7/1000)</f>
        <v>0</v>
      </c>
      <c r="AQ7" s="780">
        <f>VLOOKUP(AJ7,'Tierbestand Tabellen'!$AF$5:$AP$44,7,FALSE)*(AK7/1000)</f>
        <v>0</v>
      </c>
      <c r="AR7" s="780">
        <f>VLOOKUP(AJ7,'Tierbestand Tabellen'!$AF$5:$AP$44,8,FALSE)*(AK7/1000)</f>
        <v>0</v>
      </c>
      <c r="AS7" s="780">
        <f>VLOOKUP(AJ7,'Tierbestand Tabellen'!$AF$5:$AP$44,9,FALSE)*(AK7/1000)</f>
        <v>0</v>
      </c>
      <c r="AT7" s="780">
        <f>VLOOKUP(AJ7,'Tierbestand Tabellen'!$AF$5:$AP$44,10,FALSE)*(AK7/1000)</f>
        <v>0</v>
      </c>
      <c r="AU7" s="780">
        <f>VLOOKUP(AJ7,'Tierbestand Tabellen'!$AF$5:$AP$44,11,FALSE)*(AK7/1000)</f>
        <v>0</v>
      </c>
      <c r="AV7" s="780">
        <f t="shared" ref="AV7:AV12" si="10">AVERAGE(M7,Y7,AK7)</f>
        <v>0</v>
      </c>
      <c r="AW7" s="780">
        <f t="shared" ref="AW7:AW12" si="11">AVERAGE(N7,Z7,AL7)</f>
        <v>0</v>
      </c>
      <c r="AX7" s="780">
        <f t="shared" ref="AX7:AX12" si="12">AVERAGE(O7,AA7,AM7)</f>
        <v>0</v>
      </c>
      <c r="AY7" s="780">
        <f t="shared" ref="AY7:AY12" si="13">AVERAGE(P7,AB7,AN7)</f>
        <v>0</v>
      </c>
      <c r="AZ7" s="780">
        <f t="shared" si="2"/>
        <v>0</v>
      </c>
      <c r="BA7" s="780">
        <f t="shared" si="3"/>
        <v>0</v>
      </c>
      <c r="BB7" s="780">
        <f t="shared" si="4"/>
        <v>0</v>
      </c>
      <c r="BC7" s="780">
        <f t="shared" si="5"/>
        <v>0</v>
      </c>
      <c r="BD7" s="780">
        <f t="shared" si="6"/>
        <v>0</v>
      </c>
      <c r="BE7" s="780">
        <f t="shared" si="7"/>
        <v>0</v>
      </c>
      <c r="BF7" s="780">
        <f t="shared" si="8"/>
        <v>0</v>
      </c>
      <c r="BG7" s="737"/>
    </row>
    <row r="8" spans="1:59" ht="24" customHeight="1" thickBot="1" x14ac:dyDescent="0.4">
      <c r="A8" s="777"/>
      <c r="B8" s="724" t="s">
        <v>669</v>
      </c>
      <c r="C8" s="778"/>
      <c r="D8" s="779"/>
      <c r="E8" s="724" t="s">
        <v>669</v>
      </c>
      <c r="F8" s="778"/>
      <c r="G8" s="779"/>
      <c r="H8" s="724" t="s">
        <v>669</v>
      </c>
      <c r="I8" s="778"/>
      <c r="J8" s="779"/>
      <c r="K8" s="269"/>
      <c r="L8" s="780">
        <f>VLOOKUP(B8,'Tierbestand Tabellen'!$AE$5:$AF$44,2,FALSE)</f>
        <v>0</v>
      </c>
      <c r="M8" s="780">
        <f t="shared" si="9"/>
        <v>0</v>
      </c>
      <c r="N8" s="780">
        <f>VLOOKUP(L8,'Tierbestand Tabellen'!$AF$5:$AP$44,2,FALSE)*(M8/1000)</f>
        <v>0</v>
      </c>
      <c r="O8" s="780">
        <f>VLOOKUP(L8,'Tierbestand Tabellen'!$AF$5:$AP$44,3,FALSE)*(M8/1000)</f>
        <v>0</v>
      </c>
      <c r="P8" s="780">
        <f>VLOOKUP(L8,'Tierbestand Tabellen'!$AF$5:$AP$44,4,FALSE)*(M8/1000)</f>
        <v>0</v>
      </c>
      <c r="Q8" s="780">
        <f>VLOOKUP(L8,'Tierbestand Tabellen'!$AF$5:$AP$44,5,FALSE)*(M8/1000)</f>
        <v>0</v>
      </c>
      <c r="R8" s="780">
        <f>VLOOKUP(L8,'Tierbestand Tabellen'!$AF$5:$AP$44,6,FALSE)*(M8/1000)</f>
        <v>0</v>
      </c>
      <c r="S8" s="780">
        <f>VLOOKUP(L8,'Tierbestand Tabellen'!$AF$5:$AP$44,7,FALSE)*(M8/1000)</f>
        <v>0</v>
      </c>
      <c r="T8" s="780">
        <f>VLOOKUP(L8,'Tierbestand Tabellen'!$AF$5:$AP$44,8,FALSE)*(M8/1000)</f>
        <v>0</v>
      </c>
      <c r="U8" s="780">
        <f>VLOOKUP(L8,'Tierbestand Tabellen'!$AF$5:$AP$44,9,FALSE)*(M8/1000)</f>
        <v>0</v>
      </c>
      <c r="V8" s="780">
        <f>VLOOKUP(L8,'Tierbestand Tabellen'!$AF$5:$AP$44,10,FALSE)*(M8/1000)</f>
        <v>0</v>
      </c>
      <c r="W8" s="780">
        <f>VLOOKUP(L8,'Tierbestand Tabellen'!$AF$5:$AP$44,11,FALSE)*(M8/1000)</f>
        <v>0</v>
      </c>
      <c r="X8" s="780">
        <f>VLOOKUP(E8,'Tierbestand Tabellen'!$AE$5:$AF$44,2,FALSE)</f>
        <v>0</v>
      </c>
      <c r="Y8" s="780">
        <f t="shared" si="0"/>
        <v>0</v>
      </c>
      <c r="Z8" s="780">
        <f>VLOOKUP(X8,'Tierbestand Tabellen'!$AF$5:$AP$44,2,FALSE)*(Y8/1000)</f>
        <v>0</v>
      </c>
      <c r="AA8" s="780">
        <f>VLOOKUP(X8,'Tierbestand Tabellen'!$AF$5:$AP$44,3,FALSE)*(Y8/1000)</f>
        <v>0</v>
      </c>
      <c r="AB8" s="780">
        <f>VLOOKUP(X8,'Tierbestand Tabellen'!$AF$5:$AP$44,4,FALSE)*(Y8/1000)</f>
        <v>0</v>
      </c>
      <c r="AC8" s="780">
        <f>VLOOKUP(X8,'Tierbestand Tabellen'!$AF$5:$AP$44,5,FALSE)*(Y8/1000)</f>
        <v>0</v>
      </c>
      <c r="AD8" s="780">
        <f>VLOOKUP(X8,'Tierbestand Tabellen'!$AF$5:$AP$44,6,FALSE)*(Y8/1000)</f>
        <v>0</v>
      </c>
      <c r="AE8" s="780">
        <f>VLOOKUP(X8,'Tierbestand Tabellen'!$AF$5:$AP$44,7,FALSE)*(Y8/1000)</f>
        <v>0</v>
      </c>
      <c r="AF8" s="780">
        <f>VLOOKUP(X8,'Tierbestand Tabellen'!$AF$5:$AP$44,8,FALSE)*(Y8/1000)</f>
        <v>0</v>
      </c>
      <c r="AG8" s="780">
        <f>VLOOKUP(X8,'Tierbestand Tabellen'!$AF$5:$AP$44,9,FALSE)*(Y8/1000)</f>
        <v>0</v>
      </c>
      <c r="AH8" s="780">
        <f>VLOOKUP(X8,'Tierbestand Tabellen'!$AF$5:$AP$44,10,FALSE)*(Y8/1000)</f>
        <v>0</v>
      </c>
      <c r="AI8" s="780">
        <f>VLOOKUP(X8,'Tierbestand Tabellen'!$AF$5:$AP$44,11,FALSE)*(Y8/1000)</f>
        <v>0</v>
      </c>
      <c r="AJ8" s="780">
        <f>VLOOKUP(H8,'Tierbestand Tabellen'!$AE$5:$AF$44,2,FALSE)</f>
        <v>0</v>
      </c>
      <c r="AK8" s="780">
        <f t="shared" si="1"/>
        <v>0</v>
      </c>
      <c r="AL8" s="780">
        <f>VLOOKUP(AJ8,'Tierbestand Tabellen'!$AF$5:$AP$44,2,FALSE)*(AK8/1000)</f>
        <v>0</v>
      </c>
      <c r="AM8" s="780">
        <f>VLOOKUP(AJ8,'Tierbestand Tabellen'!$AF$5:$AP$44,3,FALSE)*(AK8/1000)</f>
        <v>0</v>
      </c>
      <c r="AN8" s="780">
        <f>VLOOKUP(AJ8,'Tierbestand Tabellen'!$AF$5:$AP$44,4,FALSE)*(AK8/1000)</f>
        <v>0</v>
      </c>
      <c r="AO8" s="780">
        <f>VLOOKUP(AJ8,'Tierbestand Tabellen'!$AF$5:$AP$44,5,FALSE)*(AK8/1000)</f>
        <v>0</v>
      </c>
      <c r="AP8" s="780">
        <f>VLOOKUP(AJ8,'Tierbestand Tabellen'!$AF$5:$AP$44,6,FALSE)*(AK8/1000)</f>
        <v>0</v>
      </c>
      <c r="AQ8" s="780">
        <f>VLOOKUP(AJ8,'Tierbestand Tabellen'!$AF$5:$AP$44,7,FALSE)*(AK8/1000)</f>
        <v>0</v>
      </c>
      <c r="AR8" s="780">
        <f>VLOOKUP(AJ8,'Tierbestand Tabellen'!$AF$5:$AP$44,8,FALSE)*(AK8/1000)</f>
        <v>0</v>
      </c>
      <c r="AS8" s="780">
        <f>VLOOKUP(AJ8,'Tierbestand Tabellen'!$AF$5:$AP$44,9,FALSE)*(AK8/1000)</f>
        <v>0</v>
      </c>
      <c r="AT8" s="780">
        <f>VLOOKUP(AJ8,'Tierbestand Tabellen'!$AF$5:$AP$44,10,FALSE)*(AK8/1000)</f>
        <v>0</v>
      </c>
      <c r="AU8" s="780">
        <f>VLOOKUP(AJ8,'Tierbestand Tabellen'!$AF$5:$AP$44,11,FALSE)*(AK8/1000)</f>
        <v>0</v>
      </c>
      <c r="AV8" s="780">
        <f t="shared" si="10"/>
        <v>0</v>
      </c>
      <c r="AW8" s="780">
        <f t="shared" si="11"/>
        <v>0</v>
      </c>
      <c r="AX8" s="780">
        <f t="shared" si="12"/>
        <v>0</v>
      </c>
      <c r="AY8" s="780">
        <f t="shared" si="13"/>
        <v>0</v>
      </c>
      <c r="AZ8" s="780">
        <f t="shared" si="2"/>
        <v>0</v>
      </c>
      <c r="BA8" s="780">
        <f t="shared" si="3"/>
        <v>0</v>
      </c>
      <c r="BB8" s="780">
        <f t="shared" si="4"/>
        <v>0</v>
      </c>
      <c r="BC8" s="780">
        <f t="shared" si="5"/>
        <v>0</v>
      </c>
      <c r="BD8" s="780">
        <f t="shared" si="6"/>
        <v>0</v>
      </c>
      <c r="BE8" s="780">
        <f t="shared" si="7"/>
        <v>0</v>
      </c>
      <c r="BF8" s="780">
        <f t="shared" si="8"/>
        <v>0</v>
      </c>
      <c r="BG8" s="737"/>
    </row>
    <row r="9" spans="1:59" ht="24" customHeight="1" thickBot="1" x14ac:dyDescent="0.4">
      <c r="A9" s="777"/>
      <c r="B9" s="724" t="s">
        <v>669</v>
      </c>
      <c r="C9" s="778"/>
      <c r="D9" s="779"/>
      <c r="E9" s="724" t="s">
        <v>669</v>
      </c>
      <c r="F9" s="778"/>
      <c r="G9" s="779"/>
      <c r="H9" s="724" t="s">
        <v>669</v>
      </c>
      <c r="I9" s="778"/>
      <c r="J9" s="779"/>
      <c r="K9" s="269"/>
      <c r="L9" s="780">
        <f>VLOOKUP(B9,'Tierbestand Tabellen'!$AE$5:$AF$44,2,FALSE)</f>
        <v>0</v>
      </c>
      <c r="M9" s="780">
        <f t="shared" si="9"/>
        <v>0</v>
      </c>
      <c r="N9" s="780">
        <f>VLOOKUP(L9,'Tierbestand Tabellen'!$AF$5:$AP$44,2,FALSE)*(M9/1000)</f>
        <v>0</v>
      </c>
      <c r="O9" s="780">
        <f>VLOOKUP(L9,'Tierbestand Tabellen'!$AF$5:$AP$44,3,FALSE)*(M9/1000)</f>
        <v>0</v>
      </c>
      <c r="P9" s="780">
        <f>VLOOKUP(L9,'Tierbestand Tabellen'!$AF$5:$AP$44,4,FALSE)*(M9/1000)</f>
        <v>0</v>
      </c>
      <c r="Q9" s="780">
        <f>VLOOKUP(L9,'Tierbestand Tabellen'!$AF$5:$AP$44,5,FALSE)*(M9/1000)</f>
        <v>0</v>
      </c>
      <c r="R9" s="780">
        <f>VLOOKUP(L9,'Tierbestand Tabellen'!$AF$5:$AP$44,6,FALSE)*(M9/1000)</f>
        <v>0</v>
      </c>
      <c r="S9" s="780">
        <f>VLOOKUP(L9,'Tierbestand Tabellen'!$AF$5:$AP$44,7,FALSE)*(M9/1000)</f>
        <v>0</v>
      </c>
      <c r="T9" s="780">
        <f>VLOOKUP(L9,'Tierbestand Tabellen'!$AF$5:$AP$44,8,FALSE)*(M9/1000)</f>
        <v>0</v>
      </c>
      <c r="U9" s="780">
        <f>VLOOKUP(L9,'Tierbestand Tabellen'!$AF$5:$AP$44,9,FALSE)*(M9/1000)</f>
        <v>0</v>
      </c>
      <c r="V9" s="780">
        <f>VLOOKUP(L9,'Tierbestand Tabellen'!$AF$5:$AP$44,10,FALSE)*(M9/1000)</f>
        <v>0</v>
      </c>
      <c r="W9" s="780">
        <f>VLOOKUP(L9,'Tierbestand Tabellen'!$AF$5:$AP$44,11,FALSE)*(M9/1000)</f>
        <v>0</v>
      </c>
      <c r="X9" s="780">
        <f>VLOOKUP(E9,'Tierbestand Tabellen'!$AE$5:$AF$44,2,FALSE)</f>
        <v>0</v>
      </c>
      <c r="Y9" s="780">
        <f t="shared" si="0"/>
        <v>0</v>
      </c>
      <c r="Z9" s="780">
        <f>VLOOKUP(X9,'Tierbestand Tabellen'!$AF$5:$AP$44,2,FALSE)*(Y9/1000)</f>
        <v>0</v>
      </c>
      <c r="AA9" s="780">
        <f>VLOOKUP(X9,'Tierbestand Tabellen'!$AF$5:$AP$44,3,FALSE)*(Y9/1000)</f>
        <v>0</v>
      </c>
      <c r="AB9" s="780">
        <f>VLOOKUP(X9,'Tierbestand Tabellen'!$AF$5:$AP$44,4,FALSE)*(Y9/1000)</f>
        <v>0</v>
      </c>
      <c r="AC9" s="780">
        <f>VLOOKUP(X9,'Tierbestand Tabellen'!$AF$5:$AP$44,5,FALSE)*(Y9/1000)</f>
        <v>0</v>
      </c>
      <c r="AD9" s="780">
        <f>VLOOKUP(X9,'Tierbestand Tabellen'!$AF$5:$AP$44,6,FALSE)*(Y9/1000)</f>
        <v>0</v>
      </c>
      <c r="AE9" s="780">
        <f>VLOOKUP(X9,'Tierbestand Tabellen'!$AF$5:$AP$44,7,FALSE)*(Y9/1000)</f>
        <v>0</v>
      </c>
      <c r="AF9" s="780">
        <f>VLOOKUP(X9,'Tierbestand Tabellen'!$AF$5:$AP$44,8,FALSE)*(Y9/1000)</f>
        <v>0</v>
      </c>
      <c r="AG9" s="780">
        <f>VLOOKUP(X9,'Tierbestand Tabellen'!$AF$5:$AP$44,9,FALSE)*(Y9/1000)</f>
        <v>0</v>
      </c>
      <c r="AH9" s="780">
        <f>VLOOKUP(X9,'Tierbestand Tabellen'!$AF$5:$AP$44,10,FALSE)*(Y9/1000)</f>
        <v>0</v>
      </c>
      <c r="AI9" s="780">
        <f>VLOOKUP(X9,'Tierbestand Tabellen'!$AF$5:$AP$44,11,FALSE)*(Y9/1000)</f>
        <v>0</v>
      </c>
      <c r="AJ9" s="780">
        <f>VLOOKUP(H9,'Tierbestand Tabellen'!$AE$5:$AF$44,2,FALSE)</f>
        <v>0</v>
      </c>
      <c r="AK9" s="780">
        <f t="shared" si="1"/>
        <v>0</v>
      </c>
      <c r="AL9" s="780">
        <f>VLOOKUP(AJ9,'Tierbestand Tabellen'!$AF$5:$AP$44,2,FALSE)*(AK9/1000)</f>
        <v>0</v>
      </c>
      <c r="AM9" s="780">
        <f>VLOOKUP(AJ9,'Tierbestand Tabellen'!$AF$5:$AP$44,3,FALSE)*(AK9/1000)</f>
        <v>0</v>
      </c>
      <c r="AN9" s="780">
        <f>VLOOKUP(AJ9,'Tierbestand Tabellen'!$AF$5:$AP$44,4,FALSE)*(AK9/1000)</f>
        <v>0</v>
      </c>
      <c r="AO9" s="780">
        <f>VLOOKUP(AJ9,'Tierbestand Tabellen'!$AF$5:$AP$44,5,FALSE)*(AK9/1000)</f>
        <v>0</v>
      </c>
      <c r="AP9" s="780">
        <f>VLOOKUP(AJ9,'Tierbestand Tabellen'!$AF$5:$AP$44,6,FALSE)*(AK9/1000)</f>
        <v>0</v>
      </c>
      <c r="AQ9" s="780">
        <f>VLOOKUP(AJ9,'Tierbestand Tabellen'!$AF$5:$AP$44,7,FALSE)*(AK9/1000)</f>
        <v>0</v>
      </c>
      <c r="AR9" s="780">
        <f>VLOOKUP(AJ9,'Tierbestand Tabellen'!$AF$5:$AP$44,8,FALSE)*(AK9/1000)</f>
        <v>0</v>
      </c>
      <c r="AS9" s="780">
        <f>VLOOKUP(AJ9,'Tierbestand Tabellen'!$AF$5:$AP$44,9,FALSE)*(AK9/1000)</f>
        <v>0</v>
      </c>
      <c r="AT9" s="780">
        <f>VLOOKUP(AJ9,'Tierbestand Tabellen'!$AF$5:$AP$44,10,FALSE)*(AK9/1000)</f>
        <v>0</v>
      </c>
      <c r="AU9" s="780">
        <f>VLOOKUP(AJ9,'Tierbestand Tabellen'!$AF$5:$AP$44,11,FALSE)*(AK9/1000)</f>
        <v>0</v>
      </c>
      <c r="AV9" s="780">
        <f t="shared" si="10"/>
        <v>0</v>
      </c>
      <c r="AW9" s="780">
        <f t="shared" si="11"/>
        <v>0</v>
      </c>
      <c r="AX9" s="780">
        <f t="shared" si="12"/>
        <v>0</v>
      </c>
      <c r="AY9" s="780">
        <f t="shared" si="13"/>
        <v>0</v>
      </c>
      <c r="AZ9" s="780">
        <f t="shared" si="2"/>
        <v>0</v>
      </c>
      <c r="BA9" s="780">
        <f t="shared" si="3"/>
        <v>0</v>
      </c>
      <c r="BB9" s="780">
        <f t="shared" si="4"/>
        <v>0</v>
      </c>
      <c r="BC9" s="780">
        <f t="shared" si="5"/>
        <v>0</v>
      </c>
      <c r="BD9" s="780">
        <f t="shared" si="6"/>
        <v>0</v>
      </c>
      <c r="BE9" s="780">
        <f t="shared" si="7"/>
        <v>0</v>
      </c>
      <c r="BF9" s="780">
        <f t="shared" si="8"/>
        <v>0</v>
      </c>
      <c r="BG9" s="737"/>
    </row>
    <row r="10" spans="1:59" ht="24" customHeight="1" thickBot="1" x14ac:dyDescent="0.4">
      <c r="A10" s="777"/>
      <c r="B10" s="724" t="s">
        <v>669</v>
      </c>
      <c r="C10" s="778"/>
      <c r="D10" s="779"/>
      <c r="E10" s="724" t="s">
        <v>669</v>
      </c>
      <c r="F10" s="778"/>
      <c r="G10" s="779"/>
      <c r="H10" s="724" t="s">
        <v>669</v>
      </c>
      <c r="I10" s="778"/>
      <c r="J10" s="779"/>
      <c r="K10" s="269"/>
      <c r="L10" s="780">
        <f>VLOOKUP(B10,'Tierbestand Tabellen'!$AE$5:$AF$44,2,FALSE)</f>
        <v>0</v>
      </c>
      <c r="M10" s="780">
        <f t="shared" si="9"/>
        <v>0</v>
      </c>
      <c r="N10" s="780">
        <f>VLOOKUP(L10,'Tierbestand Tabellen'!$AF$5:$AP$44,2,FALSE)*(M10/1000)</f>
        <v>0</v>
      </c>
      <c r="O10" s="780">
        <f>VLOOKUP(L10,'Tierbestand Tabellen'!$AF$5:$AP$44,3,FALSE)*(M10/1000)</f>
        <v>0</v>
      </c>
      <c r="P10" s="780">
        <f>VLOOKUP(L10,'Tierbestand Tabellen'!$AF$5:$AP$44,4,FALSE)*(M10/1000)</f>
        <v>0</v>
      </c>
      <c r="Q10" s="780">
        <f>VLOOKUP(L10,'Tierbestand Tabellen'!$AF$5:$AP$44,5,FALSE)*(M10/1000)</f>
        <v>0</v>
      </c>
      <c r="R10" s="780">
        <f>VLOOKUP(L10,'Tierbestand Tabellen'!$AF$5:$AP$44,6,FALSE)*(M10/1000)</f>
        <v>0</v>
      </c>
      <c r="S10" s="780">
        <f>VLOOKUP(L10,'Tierbestand Tabellen'!$AF$5:$AP$44,7,FALSE)*(M10/1000)</f>
        <v>0</v>
      </c>
      <c r="T10" s="780">
        <f>VLOOKUP(L10,'Tierbestand Tabellen'!$AF$5:$AP$44,8,FALSE)*(M10/1000)</f>
        <v>0</v>
      </c>
      <c r="U10" s="780">
        <f>VLOOKUP(L10,'Tierbestand Tabellen'!$AF$5:$AP$44,9,FALSE)*(M10/1000)</f>
        <v>0</v>
      </c>
      <c r="V10" s="780">
        <f>VLOOKUP(L10,'Tierbestand Tabellen'!$AF$5:$AP$44,10,FALSE)*(M10/1000)</f>
        <v>0</v>
      </c>
      <c r="W10" s="780">
        <f>VLOOKUP(L10,'Tierbestand Tabellen'!$AF$5:$AP$44,11,FALSE)*(M10/1000)</f>
        <v>0</v>
      </c>
      <c r="X10" s="780">
        <f>VLOOKUP(E10,'Tierbestand Tabellen'!$AE$5:$AF$44,2,FALSE)</f>
        <v>0</v>
      </c>
      <c r="Y10" s="780">
        <f t="shared" si="0"/>
        <v>0</v>
      </c>
      <c r="Z10" s="780">
        <f>VLOOKUP(X10,'Tierbestand Tabellen'!$AF$5:$AP$44,2,FALSE)*(Y10/1000)</f>
        <v>0</v>
      </c>
      <c r="AA10" s="780">
        <f>VLOOKUP(X10,'Tierbestand Tabellen'!$AF$5:$AP$44,3,FALSE)*(Y10/1000)</f>
        <v>0</v>
      </c>
      <c r="AB10" s="780">
        <f>VLOOKUP(X10,'Tierbestand Tabellen'!$AF$5:$AP$44,4,FALSE)*(Y10/1000)</f>
        <v>0</v>
      </c>
      <c r="AC10" s="780">
        <f>VLOOKUP(X10,'Tierbestand Tabellen'!$AF$5:$AP$44,5,FALSE)*(Y10/1000)</f>
        <v>0</v>
      </c>
      <c r="AD10" s="780">
        <f>VLOOKUP(X10,'Tierbestand Tabellen'!$AF$5:$AP$44,6,FALSE)*(Y10/1000)</f>
        <v>0</v>
      </c>
      <c r="AE10" s="780">
        <f>VLOOKUP(X10,'Tierbestand Tabellen'!$AF$5:$AP$44,7,FALSE)*(Y10/1000)</f>
        <v>0</v>
      </c>
      <c r="AF10" s="780">
        <f>VLOOKUP(X10,'Tierbestand Tabellen'!$AF$5:$AP$44,8,FALSE)*(Y10/1000)</f>
        <v>0</v>
      </c>
      <c r="AG10" s="780">
        <f>VLOOKUP(X10,'Tierbestand Tabellen'!$AF$5:$AP$44,9,FALSE)*(Y10/1000)</f>
        <v>0</v>
      </c>
      <c r="AH10" s="780">
        <f>VLOOKUP(X10,'Tierbestand Tabellen'!$AF$5:$AP$44,10,FALSE)*(Y10/1000)</f>
        <v>0</v>
      </c>
      <c r="AI10" s="780">
        <f>VLOOKUP(X10,'Tierbestand Tabellen'!$AF$5:$AP$44,11,FALSE)*(Y10/1000)</f>
        <v>0</v>
      </c>
      <c r="AJ10" s="780">
        <f>VLOOKUP(H10,'Tierbestand Tabellen'!$AE$5:$AF$44,2,FALSE)</f>
        <v>0</v>
      </c>
      <c r="AK10" s="780">
        <f t="shared" si="1"/>
        <v>0</v>
      </c>
      <c r="AL10" s="780">
        <f>VLOOKUP(AJ10,'Tierbestand Tabellen'!$AF$5:$AP$44,2,FALSE)*(AK10/1000)</f>
        <v>0</v>
      </c>
      <c r="AM10" s="780">
        <f>VLOOKUP(AJ10,'Tierbestand Tabellen'!$AF$5:$AP$44,3,FALSE)*(AK10/1000)</f>
        <v>0</v>
      </c>
      <c r="AN10" s="780">
        <f>VLOOKUP(AJ10,'Tierbestand Tabellen'!$AF$5:$AP$44,4,FALSE)*(AK10/1000)</f>
        <v>0</v>
      </c>
      <c r="AO10" s="780">
        <f>VLOOKUP(AJ10,'Tierbestand Tabellen'!$AF$5:$AP$44,5,FALSE)*(AK10/1000)</f>
        <v>0</v>
      </c>
      <c r="AP10" s="780">
        <f>VLOOKUP(AJ10,'Tierbestand Tabellen'!$AF$5:$AP$44,6,FALSE)*(AK10/1000)</f>
        <v>0</v>
      </c>
      <c r="AQ10" s="780">
        <f>VLOOKUP(AJ10,'Tierbestand Tabellen'!$AF$5:$AP$44,7,FALSE)*(AK10/1000)</f>
        <v>0</v>
      </c>
      <c r="AR10" s="780">
        <f>VLOOKUP(AJ10,'Tierbestand Tabellen'!$AF$5:$AP$44,8,FALSE)*(AK10/1000)</f>
        <v>0</v>
      </c>
      <c r="AS10" s="780">
        <f>VLOOKUP(AJ10,'Tierbestand Tabellen'!$AF$5:$AP$44,9,FALSE)*(AK10/1000)</f>
        <v>0</v>
      </c>
      <c r="AT10" s="780">
        <f>VLOOKUP(AJ10,'Tierbestand Tabellen'!$AF$5:$AP$44,10,FALSE)*(AK10/1000)</f>
        <v>0</v>
      </c>
      <c r="AU10" s="780">
        <f>VLOOKUP(AJ10,'Tierbestand Tabellen'!$AF$5:$AP$44,11,FALSE)*(AK10/1000)</f>
        <v>0</v>
      </c>
      <c r="AV10" s="780">
        <f t="shared" si="10"/>
        <v>0</v>
      </c>
      <c r="AW10" s="780">
        <f t="shared" si="11"/>
        <v>0</v>
      </c>
      <c r="AX10" s="780">
        <f t="shared" si="12"/>
        <v>0</v>
      </c>
      <c r="AY10" s="780">
        <f t="shared" si="13"/>
        <v>0</v>
      </c>
      <c r="AZ10" s="780">
        <f t="shared" si="2"/>
        <v>0</v>
      </c>
      <c r="BA10" s="780">
        <f t="shared" si="3"/>
        <v>0</v>
      </c>
      <c r="BB10" s="780">
        <f t="shared" si="4"/>
        <v>0</v>
      </c>
      <c r="BC10" s="780">
        <f t="shared" si="5"/>
        <v>0</v>
      </c>
      <c r="BD10" s="780">
        <f t="shared" si="6"/>
        <v>0</v>
      </c>
      <c r="BE10" s="780">
        <f t="shared" si="7"/>
        <v>0</v>
      </c>
      <c r="BF10" s="780">
        <f t="shared" si="8"/>
        <v>0</v>
      </c>
      <c r="BG10" s="737"/>
    </row>
    <row r="11" spans="1:59" ht="24" customHeight="1" thickBot="1" x14ac:dyDescent="0.4">
      <c r="A11" s="777"/>
      <c r="B11" s="724" t="s">
        <v>669</v>
      </c>
      <c r="C11" s="778"/>
      <c r="D11" s="779"/>
      <c r="E11" s="724" t="s">
        <v>669</v>
      </c>
      <c r="F11" s="778"/>
      <c r="G11" s="779"/>
      <c r="H11" s="724" t="s">
        <v>669</v>
      </c>
      <c r="I11" s="778"/>
      <c r="J11" s="779"/>
      <c r="K11" s="269"/>
      <c r="L11" s="780">
        <f>VLOOKUP(B11,'Tierbestand Tabellen'!$AE$5:$AF$44,2,FALSE)</f>
        <v>0</v>
      </c>
      <c r="M11" s="780">
        <f t="shared" si="9"/>
        <v>0</v>
      </c>
      <c r="N11" s="780">
        <f>VLOOKUP(L11,'Tierbestand Tabellen'!$AF$5:$AP$44,2,FALSE)*(M11/1000)</f>
        <v>0</v>
      </c>
      <c r="O11" s="780">
        <f>VLOOKUP(L11,'Tierbestand Tabellen'!$AF$5:$AP$44,3,FALSE)*(M11/1000)</f>
        <v>0</v>
      </c>
      <c r="P11" s="780">
        <f>VLOOKUP(L11,'Tierbestand Tabellen'!$AF$5:$AP$44,4,FALSE)*(M11/1000)</f>
        <v>0</v>
      </c>
      <c r="Q11" s="780">
        <f>VLOOKUP(L11,'Tierbestand Tabellen'!$AF$5:$AP$44,5,FALSE)*(M11/1000)</f>
        <v>0</v>
      </c>
      <c r="R11" s="780">
        <f>VLOOKUP(L11,'Tierbestand Tabellen'!$AF$5:$AP$44,6,FALSE)*(M11/1000)</f>
        <v>0</v>
      </c>
      <c r="S11" s="780">
        <f>VLOOKUP(L11,'Tierbestand Tabellen'!$AF$5:$AP$44,7,FALSE)*(M11/1000)</f>
        <v>0</v>
      </c>
      <c r="T11" s="780">
        <f>VLOOKUP(L11,'Tierbestand Tabellen'!$AF$5:$AP$44,8,FALSE)*(M11/1000)</f>
        <v>0</v>
      </c>
      <c r="U11" s="780">
        <f>VLOOKUP(L11,'Tierbestand Tabellen'!$AF$5:$AP$44,9,FALSE)*(M11/1000)</f>
        <v>0</v>
      </c>
      <c r="V11" s="780">
        <f>VLOOKUP(L11,'Tierbestand Tabellen'!$AF$5:$AP$44,10,FALSE)*(M11/1000)</f>
        <v>0</v>
      </c>
      <c r="W11" s="780">
        <f>VLOOKUP(L11,'Tierbestand Tabellen'!$AF$5:$AP$44,11,FALSE)*(M11/1000)</f>
        <v>0</v>
      </c>
      <c r="X11" s="780">
        <f>VLOOKUP(E11,'Tierbestand Tabellen'!$AE$5:$AF$44,2,FALSE)</f>
        <v>0</v>
      </c>
      <c r="Y11" s="780">
        <f t="shared" si="0"/>
        <v>0</v>
      </c>
      <c r="Z11" s="780">
        <f>VLOOKUP(X11,'Tierbestand Tabellen'!$AF$5:$AP$44,2,FALSE)*(Y11/1000)</f>
        <v>0</v>
      </c>
      <c r="AA11" s="780">
        <f>VLOOKUP(X11,'Tierbestand Tabellen'!$AF$5:$AP$44,3,FALSE)*(Y11/1000)</f>
        <v>0</v>
      </c>
      <c r="AB11" s="780">
        <f>VLOOKUP(X11,'Tierbestand Tabellen'!$AF$5:$AP$44,4,FALSE)*(Y11/1000)</f>
        <v>0</v>
      </c>
      <c r="AC11" s="780">
        <f>VLOOKUP(X11,'Tierbestand Tabellen'!$AF$5:$AP$44,5,FALSE)*(Y11/1000)</f>
        <v>0</v>
      </c>
      <c r="AD11" s="780">
        <f>VLOOKUP(X11,'Tierbestand Tabellen'!$AF$5:$AP$44,6,FALSE)*(Y11/1000)</f>
        <v>0</v>
      </c>
      <c r="AE11" s="780">
        <f>VLOOKUP(X11,'Tierbestand Tabellen'!$AF$5:$AP$44,7,FALSE)*(Y11/1000)</f>
        <v>0</v>
      </c>
      <c r="AF11" s="780">
        <f>VLOOKUP(X11,'Tierbestand Tabellen'!$AF$5:$AP$44,8,FALSE)*(Y11/1000)</f>
        <v>0</v>
      </c>
      <c r="AG11" s="780">
        <f>VLOOKUP(X11,'Tierbestand Tabellen'!$AF$5:$AP$44,9,FALSE)*(Y11/1000)</f>
        <v>0</v>
      </c>
      <c r="AH11" s="780">
        <f>VLOOKUP(X11,'Tierbestand Tabellen'!$AF$5:$AP$44,10,FALSE)*(Y11/1000)</f>
        <v>0</v>
      </c>
      <c r="AI11" s="780">
        <f>VLOOKUP(X11,'Tierbestand Tabellen'!$AF$5:$AP$44,11,FALSE)*(Y11/1000)</f>
        <v>0</v>
      </c>
      <c r="AJ11" s="780">
        <f>VLOOKUP(H11,'Tierbestand Tabellen'!$AE$5:$AF$44,2,FALSE)</f>
        <v>0</v>
      </c>
      <c r="AK11" s="780">
        <f t="shared" si="1"/>
        <v>0</v>
      </c>
      <c r="AL11" s="780">
        <f>VLOOKUP(AJ11,'Tierbestand Tabellen'!$AF$5:$AP$44,2,FALSE)*(AK11/1000)</f>
        <v>0</v>
      </c>
      <c r="AM11" s="780">
        <f>VLOOKUP(AJ11,'Tierbestand Tabellen'!$AF$5:$AP$44,3,FALSE)*(AK11/1000)</f>
        <v>0</v>
      </c>
      <c r="AN11" s="780">
        <f>VLOOKUP(AJ11,'Tierbestand Tabellen'!$AF$5:$AP$44,4,FALSE)*(AK11/1000)</f>
        <v>0</v>
      </c>
      <c r="AO11" s="780">
        <f>VLOOKUP(AJ11,'Tierbestand Tabellen'!$AF$5:$AP$44,5,FALSE)*(AK11/1000)</f>
        <v>0</v>
      </c>
      <c r="AP11" s="780">
        <f>VLOOKUP(AJ11,'Tierbestand Tabellen'!$AF$5:$AP$44,6,FALSE)*(AK11/1000)</f>
        <v>0</v>
      </c>
      <c r="AQ11" s="780">
        <f>VLOOKUP(AJ11,'Tierbestand Tabellen'!$AF$5:$AP$44,7,FALSE)*(AK11/1000)</f>
        <v>0</v>
      </c>
      <c r="AR11" s="780">
        <f>VLOOKUP(AJ11,'Tierbestand Tabellen'!$AF$5:$AP$44,8,FALSE)*(AK11/1000)</f>
        <v>0</v>
      </c>
      <c r="AS11" s="780">
        <f>VLOOKUP(AJ11,'Tierbestand Tabellen'!$AF$5:$AP$44,9,FALSE)*(AK11/1000)</f>
        <v>0</v>
      </c>
      <c r="AT11" s="780">
        <f>VLOOKUP(AJ11,'Tierbestand Tabellen'!$AF$5:$AP$44,10,FALSE)*(AK11/1000)</f>
        <v>0</v>
      </c>
      <c r="AU11" s="780">
        <f>VLOOKUP(AJ11,'Tierbestand Tabellen'!$AF$5:$AP$44,11,FALSE)*(AK11/1000)</f>
        <v>0</v>
      </c>
      <c r="AV11" s="780">
        <f t="shared" si="10"/>
        <v>0</v>
      </c>
      <c r="AW11" s="780">
        <f t="shared" si="11"/>
        <v>0</v>
      </c>
      <c r="AX11" s="780">
        <f t="shared" si="12"/>
        <v>0</v>
      </c>
      <c r="AY11" s="780">
        <f t="shared" si="13"/>
        <v>0</v>
      </c>
      <c r="AZ11" s="780">
        <f t="shared" si="2"/>
        <v>0</v>
      </c>
      <c r="BA11" s="780">
        <f t="shared" si="3"/>
        <v>0</v>
      </c>
      <c r="BB11" s="780">
        <f t="shared" si="4"/>
        <v>0</v>
      </c>
      <c r="BC11" s="780">
        <f t="shared" si="5"/>
        <v>0</v>
      </c>
      <c r="BD11" s="780">
        <f t="shared" si="6"/>
        <v>0</v>
      </c>
      <c r="BE11" s="780">
        <f t="shared" si="7"/>
        <v>0</v>
      </c>
      <c r="BF11" s="780">
        <f t="shared" si="8"/>
        <v>0</v>
      </c>
      <c r="BG11" s="737"/>
    </row>
    <row r="12" spans="1:59" ht="24" customHeight="1" thickBot="1" x14ac:dyDescent="0.4">
      <c r="A12" s="777"/>
      <c r="B12" s="724" t="s">
        <v>669</v>
      </c>
      <c r="C12" s="778"/>
      <c r="D12" s="779"/>
      <c r="E12" s="724" t="s">
        <v>669</v>
      </c>
      <c r="F12" s="778"/>
      <c r="G12" s="779"/>
      <c r="H12" s="724" t="s">
        <v>669</v>
      </c>
      <c r="I12" s="778"/>
      <c r="J12" s="779"/>
      <c r="K12" s="269"/>
      <c r="L12" s="780">
        <f>VLOOKUP(B12,'Tierbestand Tabellen'!$AE$5:$AF$44,2,FALSE)</f>
        <v>0</v>
      </c>
      <c r="M12" s="780">
        <f t="shared" si="9"/>
        <v>0</v>
      </c>
      <c r="N12" s="780">
        <f>VLOOKUP(L12,'Tierbestand Tabellen'!$AF$5:$AP$44,2,FALSE)*(M12/1000)</f>
        <v>0</v>
      </c>
      <c r="O12" s="780">
        <f>VLOOKUP(L12,'Tierbestand Tabellen'!$AF$5:$AP$44,3,FALSE)*(M12/1000)</f>
        <v>0</v>
      </c>
      <c r="P12" s="780">
        <f>VLOOKUP(L12,'Tierbestand Tabellen'!$AF$5:$AP$44,4,FALSE)*(M12/1000)</f>
        <v>0</v>
      </c>
      <c r="Q12" s="780">
        <f>VLOOKUP(L12,'Tierbestand Tabellen'!$AF$5:$AP$44,5,FALSE)*(M12/1000)</f>
        <v>0</v>
      </c>
      <c r="R12" s="780">
        <f>VLOOKUP(L12,'Tierbestand Tabellen'!$AF$5:$AP$44,6,FALSE)*(M12/1000)</f>
        <v>0</v>
      </c>
      <c r="S12" s="780">
        <f>VLOOKUP(L12,'Tierbestand Tabellen'!$AF$5:$AP$44,7,FALSE)*(M12/1000)</f>
        <v>0</v>
      </c>
      <c r="T12" s="780">
        <f>VLOOKUP(L12,'Tierbestand Tabellen'!$AF$5:$AP$44,8,FALSE)*(M12/1000)</f>
        <v>0</v>
      </c>
      <c r="U12" s="780">
        <f>VLOOKUP(L12,'Tierbestand Tabellen'!$AF$5:$AP$44,9,FALSE)*(M12/1000)</f>
        <v>0</v>
      </c>
      <c r="V12" s="780">
        <f>VLOOKUP(L12,'Tierbestand Tabellen'!$AF$5:$AP$44,10,FALSE)*(M12/1000)</f>
        <v>0</v>
      </c>
      <c r="W12" s="780">
        <f>VLOOKUP(L12,'Tierbestand Tabellen'!$AF$5:$AP$44,11,FALSE)*(M12/1000)</f>
        <v>0</v>
      </c>
      <c r="X12" s="780">
        <f>VLOOKUP(E12,'Tierbestand Tabellen'!$AE$5:$AF$44,2,FALSE)</f>
        <v>0</v>
      </c>
      <c r="Y12" s="780">
        <f t="shared" si="0"/>
        <v>0</v>
      </c>
      <c r="Z12" s="780">
        <f>VLOOKUP(X12,'Tierbestand Tabellen'!$AF$5:$AP$44,2,FALSE)*(Y12/1000)</f>
        <v>0</v>
      </c>
      <c r="AA12" s="780">
        <f>VLOOKUP(X12,'Tierbestand Tabellen'!$AF$5:$AP$44,3,FALSE)*(Y12/1000)</f>
        <v>0</v>
      </c>
      <c r="AB12" s="780">
        <f>VLOOKUP(X12,'Tierbestand Tabellen'!$AF$5:$AP$44,4,FALSE)*(Y12/1000)</f>
        <v>0</v>
      </c>
      <c r="AC12" s="780">
        <f>VLOOKUP(X12,'Tierbestand Tabellen'!$AF$5:$AP$44,5,FALSE)*(Y12/1000)</f>
        <v>0</v>
      </c>
      <c r="AD12" s="780">
        <f>VLOOKUP(X12,'Tierbestand Tabellen'!$AF$5:$AP$44,6,FALSE)*(Y12/1000)</f>
        <v>0</v>
      </c>
      <c r="AE12" s="780">
        <f>VLOOKUP(X12,'Tierbestand Tabellen'!$AF$5:$AP$44,7,FALSE)*(Y12/1000)</f>
        <v>0</v>
      </c>
      <c r="AF12" s="780">
        <f>VLOOKUP(X12,'Tierbestand Tabellen'!$AF$5:$AP$44,8,FALSE)*(Y12/1000)</f>
        <v>0</v>
      </c>
      <c r="AG12" s="780">
        <f>VLOOKUP(X12,'Tierbestand Tabellen'!$AF$5:$AP$44,9,FALSE)*(Y12/1000)</f>
        <v>0</v>
      </c>
      <c r="AH12" s="780">
        <f>VLOOKUP(X12,'Tierbestand Tabellen'!$AF$5:$AP$44,10,FALSE)*(Y12/1000)</f>
        <v>0</v>
      </c>
      <c r="AI12" s="780">
        <f>VLOOKUP(X12,'Tierbestand Tabellen'!$AF$5:$AP$44,11,FALSE)*(Y12/1000)</f>
        <v>0</v>
      </c>
      <c r="AJ12" s="780">
        <f>VLOOKUP(H12,'Tierbestand Tabellen'!$AE$5:$AF$44,2,FALSE)</f>
        <v>0</v>
      </c>
      <c r="AK12" s="780">
        <f t="shared" si="1"/>
        <v>0</v>
      </c>
      <c r="AL12" s="780">
        <f>VLOOKUP(AJ12,'Tierbestand Tabellen'!$AF$5:$AP$44,2,FALSE)*(AK12/1000)</f>
        <v>0</v>
      </c>
      <c r="AM12" s="780">
        <f>VLOOKUP(AJ12,'Tierbestand Tabellen'!$AF$5:$AP$44,3,FALSE)*(AK12/1000)</f>
        <v>0</v>
      </c>
      <c r="AN12" s="780">
        <f>VLOOKUP(AJ12,'Tierbestand Tabellen'!$AF$5:$AP$44,4,FALSE)*(AK12/1000)</f>
        <v>0</v>
      </c>
      <c r="AO12" s="780">
        <f>VLOOKUP(AJ12,'Tierbestand Tabellen'!$AF$5:$AP$44,5,FALSE)*(AK12/1000)</f>
        <v>0</v>
      </c>
      <c r="AP12" s="780">
        <f>VLOOKUP(AJ12,'Tierbestand Tabellen'!$AF$5:$AP$44,6,FALSE)*(AK12/1000)</f>
        <v>0</v>
      </c>
      <c r="AQ12" s="780">
        <f>VLOOKUP(AJ12,'Tierbestand Tabellen'!$AF$5:$AP$44,7,FALSE)*(AK12/1000)</f>
        <v>0</v>
      </c>
      <c r="AR12" s="780">
        <f>VLOOKUP(AJ12,'Tierbestand Tabellen'!$AF$5:$AP$44,8,FALSE)*(AK12/1000)</f>
        <v>0</v>
      </c>
      <c r="AS12" s="780">
        <f>VLOOKUP(AJ12,'Tierbestand Tabellen'!$AF$5:$AP$44,9,FALSE)*(AK12/1000)</f>
        <v>0</v>
      </c>
      <c r="AT12" s="780">
        <f>VLOOKUP(AJ12,'Tierbestand Tabellen'!$AF$5:$AP$44,10,FALSE)*(AK12/1000)</f>
        <v>0</v>
      </c>
      <c r="AU12" s="780">
        <f>VLOOKUP(AJ12,'Tierbestand Tabellen'!$AF$5:$AP$44,11,FALSE)*(AK12/1000)</f>
        <v>0</v>
      </c>
      <c r="AV12" s="780">
        <f t="shared" si="10"/>
        <v>0</v>
      </c>
      <c r="AW12" s="780">
        <f t="shared" si="11"/>
        <v>0</v>
      </c>
      <c r="AX12" s="780">
        <f t="shared" si="12"/>
        <v>0</v>
      </c>
      <c r="AY12" s="780">
        <f t="shared" si="13"/>
        <v>0</v>
      </c>
      <c r="AZ12" s="780">
        <f t="shared" si="2"/>
        <v>0</v>
      </c>
      <c r="BA12" s="780">
        <f t="shared" si="3"/>
        <v>0</v>
      </c>
      <c r="BB12" s="780">
        <f t="shared" si="4"/>
        <v>0</v>
      </c>
      <c r="BC12" s="780">
        <f t="shared" si="5"/>
        <v>0</v>
      </c>
      <c r="BD12" s="780">
        <f t="shared" si="6"/>
        <v>0</v>
      </c>
      <c r="BE12" s="780">
        <f t="shared" si="7"/>
        <v>0</v>
      </c>
      <c r="BF12" s="780">
        <f t="shared" si="8"/>
        <v>0</v>
      </c>
      <c r="BG12" s="737"/>
    </row>
    <row r="13" spans="1:59" x14ac:dyDescent="0.35">
      <c r="A13" s="1232" t="s">
        <v>43</v>
      </c>
      <c r="B13" s="1232"/>
      <c r="C13" s="1232"/>
      <c r="D13" s="1232"/>
      <c r="E13" s="1232"/>
      <c r="F13" s="1232"/>
      <c r="G13" s="1232"/>
      <c r="H13" s="1232"/>
      <c r="I13" s="1232"/>
      <c r="J13" s="1232"/>
      <c r="K13" s="1232"/>
      <c r="L13" s="1208">
        <f>Betriebsdaten!$B$29</f>
        <v>2022</v>
      </c>
      <c r="M13" s="1209"/>
      <c r="N13" s="1209"/>
      <c r="O13" s="1209"/>
      <c r="P13" s="1209"/>
      <c r="Q13" s="1210"/>
      <c r="R13" s="1210"/>
      <c r="S13" s="1209"/>
      <c r="T13" s="1209"/>
      <c r="U13" s="1209"/>
      <c r="V13" s="1209"/>
      <c r="W13" s="1211"/>
      <c r="X13" s="1212">
        <f>Betriebsdaten!$B$30</f>
        <v>2021</v>
      </c>
      <c r="Y13" s="1213"/>
      <c r="Z13" s="1213"/>
      <c r="AA13" s="1213"/>
      <c r="AB13" s="1213"/>
      <c r="AC13" s="1214"/>
      <c r="AD13" s="1214"/>
      <c r="AE13" s="1213"/>
      <c r="AF13" s="1213"/>
      <c r="AG13" s="1213"/>
      <c r="AH13" s="1213"/>
      <c r="AI13" s="1215"/>
      <c r="AJ13" s="1216">
        <f>Betriebsdaten!$B$31</f>
        <v>2020</v>
      </c>
      <c r="AK13" s="1217"/>
      <c r="AL13" s="1217"/>
      <c r="AM13" s="1217"/>
      <c r="AN13" s="1217"/>
      <c r="AO13" s="1218"/>
      <c r="AP13" s="1218"/>
      <c r="AQ13" s="1217"/>
      <c r="AR13" s="1217"/>
      <c r="AS13" s="1217"/>
      <c r="AT13" s="1217"/>
      <c r="AU13" s="1217"/>
      <c r="AV13" s="1220" t="s">
        <v>36</v>
      </c>
      <c r="AW13" s="1221"/>
      <c r="AX13" s="1221"/>
      <c r="AY13" s="1221"/>
      <c r="AZ13" s="1222"/>
      <c r="BA13" s="1222"/>
      <c r="BB13" s="1221"/>
      <c r="BC13" s="1221"/>
      <c r="BD13" s="1221"/>
      <c r="BE13" s="1221"/>
      <c r="BF13" s="1223"/>
      <c r="BG13" s="737"/>
    </row>
    <row r="14" spans="1:59" ht="17.5" x14ac:dyDescent="0.45">
      <c r="A14" s="1232"/>
      <c r="B14" s="1232"/>
      <c r="C14" s="1232"/>
      <c r="D14" s="1232"/>
      <c r="E14" s="1232"/>
      <c r="F14" s="1232"/>
      <c r="G14" s="1232"/>
      <c r="H14" s="1232"/>
      <c r="I14" s="1232"/>
      <c r="J14" s="1232"/>
      <c r="K14" s="1232"/>
      <c r="L14" s="1234" t="s">
        <v>38</v>
      </c>
      <c r="M14" s="1235"/>
      <c r="N14" s="745" t="s">
        <v>32</v>
      </c>
      <c r="O14" s="746" t="s">
        <v>13</v>
      </c>
      <c r="P14" s="747" t="s">
        <v>668</v>
      </c>
      <c r="Q14" s="748" t="s">
        <v>867</v>
      </c>
      <c r="R14" s="748" t="s">
        <v>868</v>
      </c>
      <c r="S14" s="749" t="s">
        <v>16</v>
      </c>
      <c r="T14" s="748" t="s">
        <v>611</v>
      </c>
      <c r="U14" s="746" t="s">
        <v>18</v>
      </c>
      <c r="V14" s="746" t="s">
        <v>19</v>
      </c>
      <c r="W14" s="750" t="s">
        <v>20</v>
      </c>
      <c r="X14" s="1240" t="s">
        <v>38</v>
      </c>
      <c r="Y14" s="1240"/>
      <c r="Z14" s="751" t="s">
        <v>32</v>
      </c>
      <c r="AA14" s="752" t="s">
        <v>13</v>
      </c>
      <c r="AB14" s="753" t="s">
        <v>668</v>
      </c>
      <c r="AC14" s="754" t="s">
        <v>867</v>
      </c>
      <c r="AD14" s="754" t="s">
        <v>868</v>
      </c>
      <c r="AE14" s="755" t="s">
        <v>16</v>
      </c>
      <c r="AF14" s="754" t="s">
        <v>611</v>
      </c>
      <c r="AG14" s="752" t="s">
        <v>18</v>
      </c>
      <c r="AH14" s="752" t="s">
        <v>19</v>
      </c>
      <c r="AI14" s="756" t="s">
        <v>20</v>
      </c>
      <c r="AJ14" s="781" t="s">
        <v>38</v>
      </c>
      <c r="AK14" s="781"/>
      <c r="AL14" s="757" t="s">
        <v>32</v>
      </c>
      <c r="AM14" s="758" t="s">
        <v>13</v>
      </c>
      <c r="AN14" s="759" t="s">
        <v>668</v>
      </c>
      <c r="AO14" s="760" t="s">
        <v>867</v>
      </c>
      <c r="AP14" s="760" t="s">
        <v>868</v>
      </c>
      <c r="AQ14" s="761" t="s">
        <v>16</v>
      </c>
      <c r="AR14" s="760" t="s">
        <v>611</v>
      </c>
      <c r="AS14" s="758" t="s">
        <v>18</v>
      </c>
      <c r="AT14" s="758" t="s">
        <v>19</v>
      </c>
      <c r="AU14" s="762" t="s">
        <v>20</v>
      </c>
      <c r="AV14" s="1242" t="s">
        <v>38</v>
      </c>
      <c r="AW14" s="763" t="s">
        <v>32</v>
      </c>
      <c r="AX14" s="764" t="s">
        <v>13</v>
      </c>
      <c r="AY14" s="765" t="s">
        <v>668</v>
      </c>
      <c r="AZ14" s="766" t="s">
        <v>867</v>
      </c>
      <c r="BA14" s="766" t="s">
        <v>868</v>
      </c>
      <c r="BB14" s="767" t="s">
        <v>16</v>
      </c>
      <c r="BC14" s="766" t="s">
        <v>611</v>
      </c>
      <c r="BD14" s="764" t="s">
        <v>18</v>
      </c>
      <c r="BE14" s="764" t="s">
        <v>19</v>
      </c>
      <c r="BF14" s="768" t="s">
        <v>20</v>
      </c>
      <c r="BG14" s="737"/>
    </row>
    <row r="15" spans="1:59" ht="19" thickBot="1" x14ac:dyDescent="0.4">
      <c r="A15" s="1232"/>
      <c r="B15" s="1232"/>
      <c r="C15" s="1232"/>
      <c r="D15" s="1232"/>
      <c r="E15" s="1232"/>
      <c r="F15" s="1232"/>
      <c r="G15" s="1232"/>
      <c r="H15" s="1232"/>
      <c r="I15" s="1232"/>
      <c r="J15" s="1232"/>
      <c r="K15" s="1232"/>
      <c r="L15" s="1236"/>
      <c r="M15" s="1237"/>
      <c r="N15" s="769" t="s">
        <v>1125</v>
      </c>
      <c r="O15" s="769" t="s">
        <v>1125</v>
      </c>
      <c r="P15" s="769" t="s">
        <v>1125</v>
      </c>
      <c r="Q15" s="770" t="s">
        <v>1125</v>
      </c>
      <c r="R15" s="770" t="s">
        <v>1125</v>
      </c>
      <c r="S15" s="769" t="s">
        <v>1125</v>
      </c>
      <c r="T15" s="769" t="s">
        <v>1125</v>
      </c>
      <c r="U15" s="769" t="s">
        <v>1125</v>
      </c>
      <c r="V15" s="769" t="s">
        <v>1125</v>
      </c>
      <c r="W15" s="769" t="s">
        <v>1125</v>
      </c>
      <c r="X15" s="1241"/>
      <c r="Y15" s="1241"/>
      <c r="Z15" s="771" t="s">
        <v>1125</v>
      </c>
      <c r="AA15" s="771" t="s">
        <v>1125</v>
      </c>
      <c r="AB15" s="771" t="s">
        <v>1125</v>
      </c>
      <c r="AC15" s="772" t="s">
        <v>1125</v>
      </c>
      <c r="AD15" s="772" t="s">
        <v>1125</v>
      </c>
      <c r="AE15" s="771" t="s">
        <v>1125</v>
      </c>
      <c r="AF15" s="771" t="s">
        <v>1125</v>
      </c>
      <c r="AG15" s="771" t="s">
        <v>1125</v>
      </c>
      <c r="AH15" s="771" t="s">
        <v>1125</v>
      </c>
      <c r="AI15" s="771" t="s">
        <v>1125</v>
      </c>
      <c r="AJ15" s="782"/>
      <c r="AK15" s="782"/>
      <c r="AL15" s="773" t="s">
        <v>1125</v>
      </c>
      <c r="AM15" s="773" t="s">
        <v>1125</v>
      </c>
      <c r="AN15" s="773" t="s">
        <v>1125</v>
      </c>
      <c r="AO15" s="774" t="s">
        <v>1125</v>
      </c>
      <c r="AP15" s="774" t="s">
        <v>1125</v>
      </c>
      <c r="AQ15" s="773" t="s">
        <v>1125</v>
      </c>
      <c r="AR15" s="773" t="s">
        <v>1125</v>
      </c>
      <c r="AS15" s="773" t="s">
        <v>1125</v>
      </c>
      <c r="AT15" s="773" t="s">
        <v>1125</v>
      </c>
      <c r="AU15" s="773" t="s">
        <v>1125</v>
      </c>
      <c r="AV15" s="1243"/>
      <c r="AW15" s="775" t="s">
        <v>1125</v>
      </c>
      <c r="AX15" s="775" t="s">
        <v>1125</v>
      </c>
      <c r="AY15" s="775" t="s">
        <v>1125</v>
      </c>
      <c r="AZ15" s="776" t="s">
        <v>1125</v>
      </c>
      <c r="BA15" s="776" t="s">
        <v>1125</v>
      </c>
      <c r="BB15" s="775" t="s">
        <v>1125</v>
      </c>
      <c r="BC15" s="775" t="s">
        <v>1125</v>
      </c>
      <c r="BD15" s="775" t="s">
        <v>1125</v>
      </c>
      <c r="BE15" s="775" t="s">
        <v>1125</v>
      </c>
      <c r="BF15" s="775" t="s">
        <v>1125</v>
      </c>
      <c r="BG15" s="737"/>
    </row>
    <row r="16" spans="1:59" ht="27.65" customHeight="1" thickTop="1" thickBot="1" x14ac:dyDescent="0.4">
      <c r="A16" s="1232"/>
      <c r="B16" s="1232"/>
      <c r="C16" s="1232"/>
      <c r="D16" s="1232"/>
      <c r="E16" s="1232"/>
      <c r="F16" s="1232"/>
      <c r="G16" s="1232"/>
      <c r="H16" s="1232"/>
      <c r="I16" s="1232"/>
      <c r="J16" s="1232"/>
      <c r="K16" s="1232"/>
      <c r="L16" s="1238"/>
      <c r="M16" s="1239"/>
      <c r="N16" s="783">
        <f>SUM(N6:N12)</f>
        <v>0</v>
      </c>
      <c r="O16" s="783">
        <f>SUM(O6:O12)</f>
        <v>0</v>
      </c>
      <c r="P16" s="783">
        <f>SUM(P6:P12)</f>
        <v>0</v>
      </c>
      <c r="Q16" s="783">
        <f>SUM(Q6:Q12)</f>
        <v>0</v>
      </c>
      <c r="R16" s="783">
        <f t="shared" ref="R16:W16" si="14">SUM(R6:R12)</f>
        <v>0</v>
      </c>
      <c r="S16" s="783">
        <f t="shared" si="14"/>
        <v>0</v>
      </c>
      <c r="T16" s="783">
        <f t="shared" si="14"/>
        <v>0</v>
      </c>
      <c r="U16" s="783">
        <f t="shared" si="14"/>
        <v>0</v>
      </c>
      <c r="V16" s="783">
        <f t="shared" si="14"/>
        <v>0</v>
      </c>
      <c r="W16" s="783">
        <f t="shared" si="14"/>
        <v>0</v>
      </c>
      <c r="X16" s="1241"/>
      <c r="Y16" s="1241"/>
      <c r="Z16" s="783">
        <f>SUM(Z6:Z12)</f>
        <v>0</v>
      </c>
      <c r="AA16" s="783">
        <f t="shared" ref="AA16:AI16" si="15">SUM(AA6:AA12)</f>
        <v>0</v>
      </c>
      <c r="AB16" s="783">
        <f t="shared" si="15"/>
        <v>0</v>
      </c>
      <c r="AC16" s="783">
        <f t="shared" si="15"/>
        <v>0</v>
      </c>
      <c r="AD16" s="783">
        <f t="shared" si="15"/>
        <v>0</v>
      </c>
      <c r="AE16" s="783">
        <f t="shared" si="15"/>
        <v>0</v>
      </c>
      <c r="AF16" s="783">
        <f t="shared" si="15"/>
        <v>0</v>
      </c>
      <c r="AG16" s="783">
        <f t="shared" si="15"/>
        <v>0</v>
      </c>
      <c r="AH16" s="783">
        <f t="shared" si="15"/>
        <v>0</v>
      </c>
      <c r="AI16" s="783">
        <f t="shared" si="15"/>
        <v>0</v>
      </c>
      <c r="AJ16" s="782"/>
      <c r="AK16" s="782"/>
      <c r="AL16" s="783">
        <f t="shared" ref="AL16:AU16" si="16">SUM(AL6:AL12)</f>
        <v>0</v>
      </c>
      <c r="AM16" s="783">
        <f t="shared" si="16"/>
        <v>0</v>
      </c>
      <c r="AN16" s="783">
        <f t="shared" si="16"/>
        <v>0</v>
      </c>
      <c r="AO16" s="783">
        <f t="shared" si="16"/>
        <v>0</v>
      </c>
      <c r="AP16" s="783">
        <f t="shared" si="16"/>
        <v>0</v>
      </c>
      <c r="AQ16" s="783">
        <f t="shared" si="16"/>
        <v>0</v>
      </c>
      <c r="AR16" s="783">
        <f t="shared" si="16"/>
        <v>0</v>
      </c>
      <c r="AS16" s="783">
        <f t="shared" si="16"/>
        <v>0</v>
      </c>
      <c r="AT16" s="783">
        <f t="shared" si="16"/>
        <v>0</v>
      </c>
      <c r="AU16" s="783">
        <f t="shared" si="16"/>
        <v>0</v>
      </c>
      <c r="AV16" s="1243"/>
      <c r="AW16" s="783">
        <f t="shared" ref="AW16:BF16" si="17">SUM(AW6:AW12)</f>
        <v>0</v>
      </c>
      <c r="AX16" s="783">
        <f t="shared" si="17"/>
        <v>0</v>
      </c>
      <c r="AY16" s="783">
        <f t="shared" si="17"/>
        <v>0</v>
      </c>
      <c r="AZ16" s="783">
        <f t="shared" si="17"/>
        <v>0</v>
      </c>
      <c r="BA16" s="783">
        <f t="shared" si="17"/>
        <v>0</v>
      </c>
      <c r="BB16" s="783">
        <f t="shared" si="17"/>
        <v>0</v>
      </c>
      <c r="BC16" s="783">
        <f t="shared" si="17"/>
        <v>0</v>
      </c>
      <c r="BD16" s="783">
        <f t="shared" si="17"/>
        <v>0</v>
      </c>
      <c r="BE16" s="783">
        <f t="shared" si="17"/>
        <v>0</v>
      </c>
      <c r="BF16" s="783">
        <f t="shared" si="17"/>
        <v>0</v>
      </c>
      <c r="BG16" s="737"/>
    </row>
    <row r="17" spans="1:59" x14ac:dyDescent="0.35">
      <c r="A17" s="737"/>
      <c r="B17" s="737"/>
      <c r="C17" s="737"/>
      <c r="D17" s="737"/>
      <c r="E17" s="737"/>
      <c r="F17" s="737"/>
      <c r="G17" s="737"/>
      <c r="H17" s="737"/>
      <c r="I17" s="737"/>
      <c r="J17" s="737"/>
      <c r="K17" s="737"/>
      <c r="L17" s="737"/>
      <c r="M17" s="737"/>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737"/>
      <c r="AS17" s="737"/>
      <c r="AT17" s="737"/>
      <c r="AU17" s="737"/>
      <c r="AV17" s="737"/>
      <c r="AW17" s="737"/>
      <c r="AX17" s="737"/>
      <c r="AY17" s="737"/>
      <c r="AZ17" s="737"/>
      <c r="BA17" s="737"/>
      <c r="BB17" s="737"/>
      <c r="BC17" s="737"/>
      <c r="BD17" s="737"/>
      <c r="BE17" s="737"/>
      <c r="BF17" s="737"/>
      <c r="BG17" s="737"/>
    </row>
    <row r="18" spans="1:59" x14ac:dyDescent="0.35">
      <c r="A18" s="737"/>
      <c r="B18" s="737"/>
      <c r="C18" s="737"/>
      <c r="D18" s="737"/>
      <c r="E18" s="737"/>
      <c r="F18" s="737"/>
      <c r="G18" s="737"/>
      <c r="H18" s="737"/>
      <c r="I18" s="737"/>
      <c r="J18" s="784"/>
      <c r="K18" s="737"/>
      <c r="L18" s="737"/>
      <c r="M18" s="737"/>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c r="AL18" s="737"/>
      <c r="AM18" s="737"/>
      <c r="AN18" s="737"/>
      <c r="AO18" s="737"/>
      <c r="AP18" s="737"/>
      <c r="AQ18" s="737"/>
      <c r="AR18" s="737"/>
      <c r="AS18" s="737"/>
      <c r="AT18" s="737"/>
      <c r="AU18" s="737"/>
      <c r="AV18" s="737"/>
      <c r="AW18" s="737"/>
      <c r="AX18" s="737"/>
      <c r="AY18" s="737"/>
      <c r="AZ18" s="737"/>
      <c r="BA18" s="737"/>
      <c r="BB18" s="737"/>
      <c r="BC18" s="737"/>
      <c r="BD18" s="737"/>
      <c r="BE18" s="737"/>
      <c r="BF18" s="737"/>
      <c r="BG18" s="737"/>
    </row>
    <row r="19" spans="1:59" x14ac:dyDescent="0.35">
      <c r="A19" s="737"/>
      <c r="B19" s="737"/>
      <c r="C19" s="737"/>
      <c r="D19" s="737"/>
      <c r="E19" s="737"/>
      <c r="F19" s="737"/>
      <c r="G19" s="737"/>
      <c r="H19" s="737"/>
      <c r="I19" s="737"/>
      <c r="J19" s="737"/>
      <c r="K19" s="737"/>
      <c r="L19" s="737"/>
      <c r="M19" s="737"/>
      <c r="N19" s="737"/>
      <c r="O19" s="737"/>
      <c r="P19" s="737"/>
      <c r="Q19" s="737"/>
      <c r="R19" s="737"/>
      <c r="S19" s="737"/>
      <c r="T19" s="737"/>
      <c r="U19" s="737"/>
      <c r="V19" s="737"/>
      <c r="W19" s="737"/>
      <c r="X19" s="737"/>
      <c r="Y19" s="737"/>
      <c r="Z19" s="737"/>
      <c r="AA19" s="737"/>
      <c r="AB19" s="737"/>
      <c r="AC19" s="737"/>
      <c r="AD19" s="737"/>
      <c r="AE19" s="737"/>
      <c r="AF19" s="737"/>
      <c r="AG19" s="737"/>
      <c r="AH19" s="737"/>
      <c r="AI19" s="737"/>
      <c r="AJ19" s="737"/>
      <c r="AK19" s="737"/>
      <c r="AL19" s="737"/>
      <c r="AM19" s="737"/>
      <c r="AN19" s="737"/>
      <c r="AO19" s="737"/>
      <c r="AP19" s="737"/>
      <c r="AQ19" s="737"/>
      <c r="AR19" s="737"/>
      <c r="AS19" s="737"/>
      <c r="AT19" s="737"/>
      <c r="AU19" s="737"/>
      <c r="AV19" s="737"/>
      <c r="AW19" s="737"/>
      <c r="AX19" s="737"/>
      <c r="AY19" s="737"/>
      <c r="AZ19" s="737"/>
      <c r="BA19" s="737"/>
      <c r="BB19" s="737"/>
      <c r="BC19" s="737"/>
      <c r="BD19" s="737"/>
      <c r="BE19" s="737"/>
      <c r="BF19" s="737"/>
      <c r="BG19" s="737"/>
    </row>
    <row r="20" spans="1:59" x14ac:dyDescent="0.35">
      <c r="A20" s="737"/>
      <c r="B20" s="737"/>
      <c r="C20" s="737"/>
      <c r="D20" s="737"/>
      <c r="E20" s="737"/>
      <c r="F20" s="737"/>
      <c r="G20" s="737"/>
      <c r="H20" s="737"/>
      <c r="I20" s="737"/>
      <c r="J20" s="737"/>
      <c r="K20" s="737"/>
      <c r="L20" s="737"/>
      <c r="M20" s="737"/>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c r="AL20" s="737"/>
      <c r="AM20" s="737"/>
      <c r="AN20" s="737"/>
      <c r="AO20" s="737"/>
      <c r="AP20" s="737"/>
      <c r="AQ20" s="737"/>
      <c r="AR20" s="737"/>
      <c r="AS20" s="737"/>
      <c r="AT20" s="737"/>
      <c r="AU20" s="737"/>
      <c r="AV20" s="737"/>
      <c r="AW20" s="737"/>
      <c r="AX20" s="737"/>
      <c r="AY20" s="737"/>
      <c r="AZ20" s="737"/>
      <c r="BA20" s="737"/>
      <c r="BB20" s="737"/>
      <c r="BC20" s="737"/>
      <c r="BD20" s="737"/>
      <c r="BE20" s="737"/>
      <c r="BF20" s="737"/>
      <c r="BG20" s="737"/>
    </row>
    <row r="21" spans="1:59" x14ac:dyDescent="0.35">
      <c r="A21" s="737"/>
      <c r="B21" s="737"/>
      <c r="C21" s="737"/>
      <c r="D21" s="737"/>
      <c r="E21" s="737"/>
      <c r="F21" s="737"/>
      <c r="G21" s="737"/>
      <c r="H21" s="737"/>
      <c r="I21" s="737"/>
      <c r="J21" s="737"/>
      <c r="K21" s="737"/>
      <c r="L21" s="737"/>
      <c r="M21" s="737"/>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c r="AL21" s="737"/>
      <c r="AM21" s="737"/>
      <c r="AN21" s="737"/>
      <c r="AO21" s="737"/>
      <c r="AP21" s="737"/>
      <c r="AQ21" s="737"/>
      <c r="AR21" s="737"/>
      <c r="AS21" s="737"/>
      <c r="AT21" s="737"/>
      <c r="AU21" s="737"/>
      <c r="AV21" s="737"/>
      <c r="AW21" s="737"/>
      <c r="AX21" s="737"/>
      <c r="AY21" s="737"/>
      <c r="AZ21" s="737"/>
      <c r="BA21" s="737"/>
      <c r="BB21" s="737"/>
      <c r="BC21" s="737"/>
      <c r="BD21" s="737"/>
      <c r="BE21" s="737"/>
      <c r="BF21" s="737"/>
      <c r="BG21" s="737"/>
    </row>
    <row r="28" spans="1:59" x14ac:dyDescent="0.35">
      <c r="F28" s="786"/>
    </row>
  </sheetData>
  <mergeCells count="28">
    <mergeCell ref="AJ13:AU13"/>
    <mergeCell ref="AV13:BF13"/>
    <mergeCell ref="L14:M16"/>
    <mergeCell ref="X14:Y16"/>
    <mergeCell ref="AV14:AV16"/>
    <mergeCell ref="A1:K1"/>
    <mergeCell ref="L13:W13"/>
    <mergeCell ref="X13:AI13"/>
    <mergeCell ref="A2:H2"/>
    <mergeCell ref="A13:K16"/>
    <mergeCell ref="B3:D3"/>
    <mergeCell ref="E3:G3"/>
    <mergeCell ref="H3:J3"/>
    <mergeCell ref="L2:M2"/>
    <mergeCell ref="X2:Y2"/>
    <mergeCell ref="AJ2:AK2"/>
    <mergeCell ref="AV2:AW2"/>
    <mergeCell ref="AV4:AV5"/>
    <mergeCell ref="L3:W3"/>
    <mergeCell ref="X3:AI3"/>
    <mergeCell ref="AJ3:AU3"/>
    <mergeCell ref="AV3:BF3"/>
    <mergeCell ref="L4:L5"/>
    <mergeCell ref="M4:M5"/>
    <mergeCell ref="X4:X5"/>
    <mergeCell ref="Y4:Y5"/>
    <mergeCell ref="AJ4:AJ5"/>
    <mergeCell ref="AK4:AK5"/>
  </mergeCells>
  <pageMargins left="0.7" right="0.7" top="0.78740157499999996" bottom="0.78740157499999996" header="0.3" footer="0.3"/>
  <pageSetup paperSize="9" scale="50" orientation="landscape" r:id="rId1"/>
  <headerFooter>
    <oddHeader xml:space="preserve">&amp;LTierzukauf&amp;C&amp;D&amp;R&amp;G
</oddHeader>
    <oddFooter xml:space="preserve">&amp;C&amp;P
</oddFooter>
  </headerFooter>
  <rowBreaks count="1" manualBreakCount="1">
    <brk id="16" max="16383" man="1"/>
  </rowBreaks>
  <colBreaks count="4" manualBreakCount="4">
    <brk id="10" max="1048575" man="1"/>
    <brk id="23" max="1048575" man="1"/>
    <brk id="35" max="1048575" man="1"/>
    <brk id="47" max="1048575" man="1"/>
  </colBreaks>
  <drawing r:id="rId2"/>
  <legacyDrawing r:id="rId3"/>
  <legacyDrawingHF r:id="rId4"/>
  <controls>
    <mc:AlternateContent xmlns:mc="http://schemas.openxmlformats.org/markup-compatibility/2006">
      <mc:Choice Requires="x14">
        <control shapeId="33856" r:id="rId5" name="ComboBox47">
          <controlPr defaultSize="0" autoLine="0" linkedCell="H12" listFillRange="'Tierbestand Tabellen'!$AE$5:$AE$24" r:id="rId6">
            <anchor moveWithCells="1">
              <from>
                <xdr:col>7</xdr:col>
                <xdr:colOff>19050</xdr:colOff>
                <xdr:row>11</xdr:row>
                <xdr:rowOff>0</xdr:rowOff>
              </from>
              <to>
                <xdr:col>7</xdr:col>
                <xdr:colOff>2120900</xdr:colOff>
                <xdr:row>12</xdr:row>
                <xdr:rowOff>0</xdr:rowOff>
              </to>
            </anchor>
          </controlPr>
        </control>
      </mc:Choice>
      <mc:Fallback>
        <control shapeId="33856" r:id="rId5" name="ComboBox47"/>
      </mc:Fallback>
    </mc:AlternateContent>
    <mc:AlternateContent xmlns:mc="http://schemas.openxmlformats.org/markup-compatibility/2006">
      <mc:Choice Requires="x14">
        <control shapeId="33855" r:id="rId7" name="ComboBox46">
          <controlPr defaultSize="0" autoLine="0" linkedCell="H11" listFillRange="'Tierbestand Tabellen'!$AE$5:$AE$24" r:id="rId8">
            <anchor moveWithCells="1">
              <from>
                <xdr:col>7</xdr:col>
                <xdr:colOff>19050</xdr:colOff>
                <xdr:row>10</xdr:row>
                <xdr:rowOff>0</xdr:rowOff>
              </from>
              <to>
                <xdr:col>7</xdr:col>
                <xdr:colOff>2120900</xdr:colOff>
                <xdr:row>11</xdr:row>
                <xdr:rowOff>0</xdr:rowOff>
              </to>
            </anchor>
          </controlPr>
        </control>
      </mc:Choice>
      <mc:Fallback>
        <control shapeId="33855" r:id="rId7" name="ComboBox46"/>
      </mc:Fallback>
    </mc:AlternateContent>
    <mc:AlternateContent xmlns:mc="http://schemas.openxmlformats.org/markup-compatibility/2006">
      <mc:Choice Requires="x14">
        <control shapeId="33854" r:id="rId9" name="ComboBox45">
          <controlPr defaultSize="0" autoLine="0" linkedCell="H10" listFillRange="'Tierbestand Tabellen'!$AE$5:$AE$24" r:id="rId10">
            <anchor moveWithCells="1">
              <from>
                <xdr:col>7</xdr:col>
                <xdr:colOff>19050</xdr:colOff>
                <xdr:row>9</xdr:row>
                <xdr:rowOff>0</xdr:rowOff>
              </from>
              <to>
                <xdr:col>7</xdr:col>
                <xdr:colOff>2120900</xdr:colOff>
                <xdr:row>10</xdr:row>
                <xdr:rowOff>0</xdr:rowOff>
              </to>
            </anchor>
          </controlPr>
        </control>
      </mc:Choice>
      <mc:Fallback>
        <control shapeId="33854" r:id="rId9" name="ComboBox45"/>
      </mc:Fallback>
    </mc:AlternateContent>
    <mc:AlternateContent xmlns:mc="http://schemas.openxmlformats.org/markup-compatibility/2006">
      <mc:Choice Requires="x14">
        <control shapeId="33853" r:id="rId11" name="ComboBox44">
          <controlPr defaultSize="0" autoLine="0" linkedCell="H9" listFillRange="'Tierbestand Tabellen'!$AE$5:$AE$24" r:id="rId12">
            <anchor moveWithCells="1">
              <from>
                <xdr:col>7</xdr:col>
                <xdr:colOff>19050</xdr:colOff>
                <xdr:row>8</xdr:row>
                <xdr:rowOff>0</xdr:rowOff>
              </from>
              <to>
                <xdr:col>7</xdr:col>
                <xdr:colOff>2120900</xdr:colOff>
                <xdr:row>9</xdr:row>
                <xdr:rowOff>0</xdr:rowOff>
              </to>
            </anchor>
          </controlPr>
        </control>
      </mc:Choice>
      <mc:Fallback>
        <control shapeId="33853" r:id="rId11" name="ComboBox44"/>
      </mc:Fallback>
    </mc:AlternateContent>
    <mc:AlternateContent xmlns:mc="http://schemas.openxmlformats.org/markup-compatibility/2006">
      <mc:Choice Requires="x14">
        <control shapeId="33852" r:id="rId13" name="ComboBox43">
          <controlPr defaultSize="0" autoLine="0" linkedCell="H8" listFillRange="'Tierbestand Tabellen'!$AE$5:$AE$24" r:id="rId14">
            <anchor moveWithCells="1">
              <from>
                <xdr:col>7</xdr:col>
                <xdr:colOff>19050</xdr:colOff>
                <xdr:row>7</xdr:row>
                <xdr:rowOff>0</xdr:rowOff>
              </from>
              <to>
                <xdr:col>7</xdr:col>
                <xdr:colOff>2120900</xdr:colOff>
                <xdr:row>8</xdr:row>
                <xdr:rowOff>0</xdr:rowOff>
              </to>
            </anchor>
          </controlPr>
        </control>
      </mc:Choice>
      <mc:Fallback>
        <control shapeId="33852" r:id="rId13" name="ComboBox43"/>
      </mc:Fallback>
    </mc:AlternateContent>
    <mc:AlternateContent xmlns:mc="http://schemas.openxmlformats.org/markup-compatibility/2006">
      <mc:Choice Requires="x14">
        <control shapeId="33851" r:id="rId15" name="ComboBox42">
          <controlPr defaultSize="0" autoLine="0" linkedCell="H7" listFillRange="'Tierbestand Tabellen'!$AE$5:$AE$24" r:id="rId16">
            <anchor moveWithCells="1">
              <from>
                <xdr:col>7</xdr:col>
                <xdr:colOff>19050</xdr:colOff>
                <xdr:row>6</xdr:row>
                <xdr:rowOff>0</xdr:rowOff>
              </from>
              <to>
                <xdr:col>7</xdr:col>
                <xdr:colOff>2120900</xdr:colOff>
                <xdr:row>7</xdr:row>
                <xdr:rowOff>0</xdr:rowOff>
              </to>
            </anchor>
          </controlPr>
        </control>
      </mc:Choice>
      <mc:Fallback>
        <control shapeId="33851" r:id="rId15" name="ComboBox42"/>
      </mc:Fallback>
    </mc:AlternateContent>
    <mc:AlternateContent xmlns:mc="http://schemas.openxmlformats.org/markup-compatibility/2006">
      <mc:Choice Requires="x14">
        <control shapeId="33850" r:id="rId17" name="ComboBox41">
          <controlPr defaultSize="0" autoLine="0" linkedCell="H6" listFillRange="'Tierbestand Tabellen'!$AE$5:$AE$24" r:id="rId18">
            <anchor moveWithCells="1">
              <from>
                <xdr:col>7</xdr:col>
                <xdr:colOff>19050</xdr:colOff>
                <xdr:row>5</xdr:row>
                <xdr:rowOff>0</xdr:rowOff>
              </from>
              <to>
                <xdr:col>7</xdr:col>
                <xdr:colOff>2120900</xdr:colOff>
                <xdr:row>6</xdr:row>
                <xdr:rowOff>0</xdr:rowOff>
              </to>
            </anchor>
          </controlPr>
        </control>
      </mc:Choice>
      <mc:Fallback>
        <control shapeId="33850" r:id="rId17" name="ComboBox41"/>
      </mc:Fallback>
    </mc:AlternateContent>
    <mc:AlternateContent xmlns:mc="http://schemas.openxmlformats.org/markup-compatibility/2006">
      <mc:Choice Requires="x14">
        <control shapeId="33836" r:id="rId19" name="ComboBox27">
          <controlPr defaultSize="0" autoLine="0" linkedCell="E12" listFillRange="'Tierbestand Tabellen'!$AE$5:$AE$24" r:id="rId20">
            <anchor moveWithCells="1">
              <from>
                <xdr:col>4</xdr:col>
                <xdr:colOff>19050</xdr:colOff>
                <xdr:row>11</xdr:row>
                <xdr:rowOff>0</xdr:rowOff>
              </from>
              <to>
                <xdr:col>4</xdr:col>
                <xdr:colOff>2120900</xdr:colOff>
                <xdr:row>12</xdr:row>
                <xdr:rowOff>0</xdr:rowOff>
              </to>
            </anchor>
          </controlPr>
        </control>
      </mc:Choice>
      <mc:Fallback>
        <control shapeId="33836" r:id="rId19" name="ComboBox27"/>
      </mc:Fallback>
    </mc:AlternateContent>
    <mc:AlternateContent xmlns:mc="http://schemas.openxmlformats.org/markup-compatibility/2006">
      <mc:Choice Requires="x14">
        <control shapeId="33835" r:id="rId21" name="ComboBox26">
          <controlPr defaultSize="0" autoLine="0" linkedCell="E11" listFillRange="'Tierbestand Tabellen'!$AE$5:$AE$24" r:id="rId22">
            <anchor moveWithCells="1">
              <from>
                <xdr:col>4</xdr:col>
                <xdr:colOff>19050</xdr:colOff>
                <xdr:row>10</xdr:row>
                <xdr:rowOff>0</xdr:rowOff>
              </from>
              <to>
                <xdr:col>4</xdr:col>
                <xdr:colOff>2120900</xdr:colOff>
                <xdr:row>11</xdr:row>
                <xdr:rowOff>0</xdr:rowOff>
              </to>
            </anchor>
          </controlPr>
        </control>
      </mc:Choice>
      <mc:Fallback>
        <control shapeId="33835" r:id="rId21" name="ComboBox26"/>
      </mc:Fallback>
    </mc:AlternateContent>
    <mc:AlternateContent xmlns:mc="http://schemas.openxmlformats.org/markup-compatibility/2006">
      <mc:Choice Requires="x14">
        <control shapeId="33834" r:id="rId23" name="ComboBox25">
          <controlPr defaultSize="0" autoLine="0" linkedCell="E10" listFillRange="'Tierbestand Tabellen'!$AE$5:$AE$24" r:id="rId24">
            <anchor moveWithCells="1">
              <from>
                <xdr:col>4</xdr:col>
                <xdr:colOff>19050</xdr:colOff>
                <xdr:row>9</xdr:row>
                <xdr:rowOff>0</xdr:rowOff>
              </from>
              <to>
                <xdr:col>4</xdr:col>
                <xdr:colOff>2120900</xdr:colOff>
                <xdr:row>10</xdr:row>
                <xdr:rowOff>0</xdr:rowOff>
              </to>
            </anchor>
          </controlPr>
        </control>
      </mc:Choice>
      <mc:Fallback>
        <control shapeId="33834" r:id="rId23" name="ComboBox25"/>
      </mc:Fallback>
    </mc:AlternateContent>
    <mc:AlternateContent xmlns:mc="http://schemas.openxmlformats.org/markup-compatibility/2006">
      <mc:Choice Requires="x14">
        <control shapeId="33833" r:id="rId25" name="ComboBox24">
          <controlPr defaultSize="0" autoLine="0" linkedCell="E9" listFillRange="'Tierbestand Tabellen'!$AE$5:$AE$24" r:id="rId26">
            <anchor moveWithCells="1">
              <from>
                <xdr:col>4</xdr:col>
                <xdr:colOff>19050</xdr:colOff>
                <xdr:row>8</xdr:row>
                <xdr:rowOff>0</xdr:rowOff>
              </from>
              <to>
                <xdr:col>4</xdr:col>
                <xdr:colOff>2120900</xdr:colOff>
                <xdr:row>9</xdr:row>
                <xdr:rowOff>0</xdr:rowOff>
              </to>
            </anchor>
          </controlPr>
        </control>
      </mc:Choice>
      <mc:Fallback>
        <control shapeId="33833" r:id="rId25" name="ComboBox24"/>
      </mc:Fallback>
    </mc:AlternateContent>
    <mc:AlternateContent xmlns:mc="http://schemas.openxmlformats.org/markup-compatibility/2006">
      <mc:Choice Requires="x14">
        <control shapeId="33832" r:id="rId27" name="ComboBox23">
          <controlPr defaultSize="0" autoLine="0" linkedCell="E8" listFillRange="'Tierbestand Tabellen'!$AE$5:$AE$24" r:id="rId28">
            <anchor moveWithCells="1">
              <from>
                <xdr:col>4</xdr:col>
                <xdr:colOff>19050</xdr:colOff>
                <xdr:row>7</xdr:row>
                <xdr:rowOff>0</xdr:rowOff>
              </from>
              <to>
                <xdr:col>4</xdr:col>
                <xdr:colOff>2120900</xdr:colOff>
                <xdr:row>8</xdr:row>
                <xdr:rowOff>0</xdr:rowOff>
              </to>
            </anchor>
          </controlPr>
        </control>
      </mc:Choice>
      <mc:Fallback>
        <control shapeId="33832" r:id="rId27" name="ComboBox23"/>
      </mc:Fallback>
    </mc:AlternateContent>
    <mc:AlternateContent xmlns:mc="http://schemas.openxmlformats.org/markup-compatibility/2006">
      <mc:Choice Requires="x14">
        <control shapeId="33831" r:id="rId29" name="ComboBox22">
          <controlPr defaultSize="0" autoLine="0" linkedCell="E7" listFillRange="'Tierbestand Tabellen'!$AE$5:$AE$24" r:id="rId30">
            <anchor moveWithCells="1">
              <from>
                <xdr:col>4</xdr:col>
                <xdr:colOff>19050</xdr:colOff>
                <xdr:row>6</xdr:row>
                <xdr:rowOff>0</xdr:rowOff>
              </from>
              <to>
                <xdr:col>4</xdr:col>
                <xdr:colOff>2120900</xdr:colOff>
                <xdr:row>7</xdr:row>
                <xdr:rowOff>0</xdr:rowOff>
              </to>
            </anchor>
          </controlPr>
        </control>
      </mc:Choice>
      <mc:Fallback>
        <control shapeId="33831" r:id="rId29" name="ComboBox22"/>
      </mc:Fallback>
    </mc:AlternateContent>
    <mc:AlternateContent xmlns:mc="http://schemas.openxmlformats.org/markup-compatibility/2006">
      <mc:Choice Requires="x14">
        <control shapeId="33830" r:id="rId31" name="ComboBox21">
          <controlPr defaultSize="0" autoLine="0" linkedCell="E6" listFillRange="'Tierbestand Tabellen'!$AE$5:$AE$24" r:id="rId32">
            <anchor moveWithCells="1">
              <from>
                <xdr:col>4</xdr:col>
                <xdr:colOff>19050</xdr:colOff>
                <xdr:row>5</xdr:row>
                <xdr:rowOff>0</xdr:rowOff>
              </from>
              <to>
                <xdr:col>4</xdr:col>
                <xdr:colOff>2120900</xdr:colOff>
                <xdr:row>6</xdr:row>
                <xdr:rowOff>0</xdr:rowOff>
              </to>
            </anchor>
          </controlPr>
        </control>
      </mc:Choice>
      <mc:Fallback>
        <control shapeId="33830" r:id="rId31" name="ComboBox21"/>
      </mc:Fallback>
    </mc:AlternateContent>
    <mc:AlternateContent xmlns:mc="http://schemas.openxmlformats.org/markup-compatibility/2006">
      <mc:Choice Requires="x14">
        <control shapeId="33809" r:id="rId33" name="ComboBox1">
          <controlPr defaultSize="0" autoLine="0" linkedCell="B6" listFillRange="'Tierbestand Tabellen'!$AE$5:$AE$24" r:id="rId34">
            <anchor moveWithCells="1">
              <from>
                <xdr:col>1</xdr:col>
                <xdr:colOff>19050</xdr:colOff>
                <xdr:row>5</xdr:row>
                <xdr:rowOff>0</xdr:rowOff>
              </from>
              <to>
                <xdr:col>1</xdr:col>
                <xdr:colOff>2139950</xdr:colOff>
                <xdr:row>6</xdr:row>
                <xdr:rowOff>0</xdr:rowOff>
              </to>
            </anchor>
          </controlPr>
        </control>
      </mc:Choice>
      <mc:Fallback>
        <control shapeId="33809" r:id="rId33" name="ComboBox1"/>
      </mc:Fallback>
    </mc:AlternateContent>
    <mc:AlternateContent xmlns:mc="http://schemas.openxmlformats.org/markup-compatibility/2006">
      <mc:Choice Requires="x14">
        <control shapeId="33810" r:id="rId35" name="ComboBox2">
          <controlPr defaultSize="0" autoLine="0" linkedCell="B7" listFillRange="'Tierbestand Tabellen'!$AE$5:$AE$24" r:id="rId36">
            <anchor moveWithCells="1">
              <from>
                <xdr:col>1</xdr:col>
                <xdr:colOff>19050</xdr:colOff>
                <xdr:row>6</xdr:row>
                <xdr:rowOff>0</xdr:rowOff>
              </from>
              <to>
                <xdr:col>1</xdr:col>
                <xdr:colOff>2133600</xdr:colOff>
                <xdr:row>7</xdr:row>
                <xdr:rowOff>0</xdr:rowOff>
              </to>
            </anchor>
          </controlPr>
        </control>
      </mc:Choice>
      <mc:Fallback>
        <control shapeId="33810" r:id="rId35" name="ComboBox2"/>
      </mc:Fallback>
    </mc:AlternateContent>
    <mc:AlternateContent xmlns:mc="http://schemas.openxmlformats.org/markup-compatibility/2006">
      <mc:Choice Requires="x14">
        <control shapeId="33811" r:id="rId37" name="ComboBox3">
          <controlPr defaultSize="0" autoLine="0" linkedCell="B8" listFillRange="'Tierbestand Tabellen'!$AE$5:$AE$24" r:id="rId38">
            <anchor moveWithCells="1">
              <from>
                <xdr:col>1</xdr:col>
                <xdr:colOff>19050</xdr:colOff>
                <xdr:row>7</xdr:row>
                <xdr:rowOff>0</xdr:rowOff>
              </from>
              <to>
                <xdr:col>1</xdr:col>
                <xdr:colOff>2133600</xdr:colOff>
                <xdr:row>8</xdr:row>
                <xdr:rowOff>0</xdr:rowOff>
              </to>
            </anchor>
          </controlPr>
        </control>
      </mc:Choice>
      <mc:Fallback>
        <control shapeId="33811" r:id="rId37" name="ComboBox3"/>
      </mc:Fallback>
    </mc:AlternateContent>
    <mc:AlternateContent xmlns:mc="http://schemas.openxmlformats.org/markup-compatibility/2006">
      <mc:Choice Requires="x14">
        <control shapeId="33812" r:id="rId39" name="ComboBox4">
          <controlPr defaultSize="0" autoLine="0" linkedCell="B9" listFillRange="'Tierbestand Tabellen'!$AE$5:$AE$24" r:id="rId40">
            <anchor moveWithCells="1">
              <from>
                <xdr:col>1</xdr:col>
                <xdr:colOff>19050</xdr:colOff>
                <xdr:row>8</xdr:row>
                <xdr:rowOff>0</xdr:rowOff>
              </from>
              <to>
                <xdr:col>1</xdr:col>
                <xdr:colOff>2133600</xdr:colOff>
                <xdr:row>9</xdr:row>
                <xdr:rowOff>0</xdr:rowOff>
              </to>
            </anchor>
          </controlPr>
        </control>
      </mc:Choice>
      <mc:Fallback>
        <control shapeId="33812" r:id="rId39" name="ComboBox4"/>
      </mc:Fallback>
    </mc:AlternateContent>
    <mc:AlternateContent xmlns:mc="http://schemas.openxmlformats.org/markup-compatibility/2006">
      <mc:Choice Requires="x14">
        <control shapeId="33813" r:id="rId41" name="ComboBox5">
          <controlPr defaultSize="0" autoLine="0" linkedCell="B10" listFillRange="'Tierbestand Tabellen'!$AE$5:$AE$24" r:id="rId42">
            <anchor moveWithCells="1">
              <from>
                <xdr:col>1</xdr:col>
                <xdr:colOff>19050</xdr:colOff>
                <xdr:row>9</xdr:row>
                <xdr:rowOff>0</xdr:rowOff>
              </from>
              <to>
                <xdr:col>1</xdr:col>
                <xdr:colOff>2133600</xdr:colOff>
                <xdr:row>10</xdr:row>
                <xdr:rowOff>0</xdr:rowOff>
              </to>
            </anchor>
          </controlPr>
        </control>
      </mc:Choice>
      <mc:Fallback>
        <control shapeId="33813" r:id="rId41" name="ComboBox5"/>
      </mc:Fallback>
    </mc:AlternateContent>
    <mc:AlternateContent xmlns:mc="http://schemas.openxmlformats.org/markup-compatibility/2006">
      <mc:Choice Requires="x14">
        <control shapeId="33814" r:id="rId43" name="ComboBox6">
          <controlPr defaultSize="0" autoLine="0" linkedCell="B11" listFillRange="'Tierbestand Tabellen'!$AE$5:$AE$24" r:id="rId44">
            <anchor moveWithCells="1">
              <from>
                <xdr:col>1</xdr:col>
                <xdr:colOff>19050</xdr:colOff>
                <xdr:row>10</xdr:row>
                <xdr:rowOff>0</xdr:rowOff>
              </from>
              <to>
                <xdr:col>1</xdr:col>
                <xdr:colOff>2133600</xdr:colOff>
                <xdr:row>11</xdr:row>
                <xdr:rowOff>0</xdr:rowOff>
              </to>
            </anchor>
          </controlPr>
        </control>
      </mc:Choice>
      <mc:Fallback>
        <control shapeId="33814" r:id="rId43" name="ComboBox6"/>
      </mc:Fallback>
    </mc:AlternateContent>
    <mc:AlternateContent xmlns:mc="http://schemas.openxmlformats.org/markup-compatibility/2006">
      <mc:Choice Requires="x14">
        <control shapeId="33815" r:id="rId45" name="ComboBox7">
          <controlPr defaultSize="0" autoLine="0" linkedCell="B12" listFillRange="'Tierbestand Tabellen'!$AE$5:$AE$24" r:id="rId46">
            <anchor moveWithCells="1">
              <from>
                <xdr:col>1</xdr:col>
                <xdr:colOff>19050</xdr:colOff>
                <xdr:row>11</xdr:row>
                <xdr:rowOff>0</xdr:rowOff>
              </from>
              <to>
                <xdr:col>1</xdr:col>
                <xdr:colOff>2133600</xdr:colOff>
                <xdr:row>12</xdr:row>
                <xdr:rowOff>0</xdr:rowOff>
              </to>
            </anchor>
          </controlPr>
        </control>
      </mc:Choice>
      <mc:Fallback>
        <control shapeId="33815" r:id="rId45" name="ComboBox7"/>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BI39"/>
  <sheetViews>
    <sheetView topLeftCell="A2" zoomScale="55" zoomScaleNormal="55" workbookViewId="0">
      <pane ySplit="4" topLeftCell="A6" activePane="bottomLeft" state="frozen"/>
      <selection activeCell="C18" sqref="C18"/>
      <selection pane="bottomLeft" activeCell="A3" sqref="A3:A4"/>
    </sheetView>
  </sheetViews>
  <sheetFormatPr baseColWidth="10" defaultColWidth="11.54296875" defaultRowHeight="14" x14ac:dyDescent="0.3"/>
  <cols>
    <col min="1" max="1" width="32.7265625" style="80" customWidth="1"/>
    <col min="2" max="4" width="11.54296875" style="80" customWidth="1"/>
    <col min="5" max="5" width="13.7265625" style="80" customWidth="1"/>
    <col min="6" max="8" width="11.54296875" style="80"/>
    <col min="9" max="9" width="13.26953125" style="80" customWidth="1"/>
    <col min="10" max="10" width="11.54296875" style="80"/>
    <col min="11" max="11" width="11.54296875" style="80" customWidth="1"/>
    <col min="12" max="12" width="11.54296875" style="80"/>
    <col min="13" max="13" width="13.453125" style="80" customWidth="1"/>
    <col min="14" max="16384" width="11.54296875" style="80"/>
  </cols>
  <sheetData>
    <row r="1" spans="1:61" ht="25.9" hidden="1" customHeight="1" x14ac:dyDescent="0.3">
      <c r="A1" s="1245" t="s">
        <v>320</v>
      </c>
      <c r="B1" s="1246"/>
      <c r="C1" s="1246"/>
      <c r="D1" s="1246"/>
      <c r="E1" s="1246"/>
      <c r="F1" s="1246"/>
      <c r="G1" s="1246"/>
      <c r="H1" s="1246"/>
      <c r="I1" s="1246"/>
      <c r="J1" s="1246"/>
      <c r="K1" s="1246"/>
      <c r="L1" s="1246"/>
      <c r="M1" s="1246"/>
      <c r="N1" s="107"/>
      <c r="O1" s="107"/>
      <c r="P1" s="107"/>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c r="BI1" s="146"/>
    </row>
    <row r="2" spans="1:61" ht="79.900000000000006" customHeight="1" thickBot="1" x14ac:dyDescent="0.35">
      <c r="A2" s="1247" t="s">
        <v>1308</v>
      </c>
      <c r="B2" s="1248"/>
      <c r="C2" s="1248"/>
      <c r="D2" s="1248"/>
      <c r="E2" s="1248"/>
      <c r="F2" s="1248"/>
      <c r="G2" s="1248"/>
      <c r="H2" s="1248"/>
      <c r="I2" s="1248"/>
      <c r="J2" s="1248"/>
      <c r="K2" s="1248"/>
      <c r="L2" s="1248"/>
      <c r="M2" s="1248"/>
      <c r="N2" s="139"/>
      <c r="O2" s="1244" t="s">
        <v>861</v>
      </c>
      <c r="P2" s="1244"/>
      <c r="Q2" s="143"/>
      <c r="R2" s="143"/>
      <c r="S2" s="143"/>
      <c r="T2" s="143"/>
      <c r="U2" s="143"/>
      <c r="V2" s="143"/>
      <c r="W2" s="143"/>
      <c r="X2" s="143"/>
      <c r="Y2" s="143"/>
      <c r="Z2" s="143"/>
      <c r="AA2" s="1244" t="s">
        <v>861</v>
      </c>
      <c r="AB2" s="1244"/>
      <c r="AC2" s="143"/>
      <c r="AD2" s="143"/>
      <c r="AE2" s="143"/>
      <c r="AF2" s="143"/>
      <c r="AG2" s="143"/>
      <c r="AH2" s="143"/>
      <c r="AI2" s="143"/>
      <c r="AJ2" s="143"/>
      <c r="AK2" s="143"/>
      <c r="AL2" s="143"/>
      <c r="AM2" s="1244" t="s">
        <v>861</v>
      </c>
      <c r="AN2" s="1244"/>
      <c r="AO2" s="143"/>
      <c r="AP2" s="143"/>
      <c r="AQ2" s="143"/>
      <c r="AR2" s="143"/>
      <c r="AS2" s="143"/>
      <c r="AT2" s="143"/>
      <c r="AU2" s="143"/>
      <c r="AV2" s="143"/>
      <c r="AW2" s="143"/>
      <c r="AX2" s="143"/>
      <c r="AY2" s="1244" t="s">
        <v>861</v>
      </c>
      <c r="AZ2" s="1244"/>
      <c r="BA2" s="143"/>
      <c r="BB2" s="143"/>
      <c r="BC2" s="143"/>
      <c r="BD2" s="143"/>
      <c r="BE2" s="143"/>
      <c r="BF2" s="143"/>
      <c r="BG2" s="143"/>
      <c r="BH2" s="143"/>
      <c r="BI2" s="144"/>
    </row>
    <row r="3" spans="1:61" ht="21.75" customHeight="1" thickBot="1" x14ac:dyDescent="0.35">
      <c r="A3" s="1263" t="s">
        <v>1313</v>
      </c>
      <c r="B3" s="1295">
        <f>Betriebsdaten!$B$29</f>
        <v>2022</v>
      </c>
      <c r="C3" s="1296"/>
      <c r="D3" s="1296"/>
      <c r="E3" s="1297"/>
      <c r="F3" s="1295">
        <f>Betriebsdaten!$B$30</f>
        <v>2021</v>
      </c>
      <c r="G3" s="1296"/>
      <c r="H3" s="1296"/>
      <c r="I3" s="1296"/>
      <c r="J3" s="1295">
        <f>Betriebsdaten!$B$31</f>
        <v>2020</v>
      </c>
      <c r="K3" s="1296"/>
      <c r="L3" s="1296"/>
      <c r="M3" s="1296"/>
      <c r="N3" s="93"/>
      <c r="O3" s="1259">
        <f>Betriebsdaten!$B$29</f>
        <v>2022</v>
      </c>
      <c r="P3" s="1260"/>
      <c r="Q3" s="1260"/>
      <c r="R3" s="1260"/>
      <c r="S3" s="1260"/>
      <c r="T3" s="1261"/>
      <c r="U3" s="1261"/>
      <c r="V3" s="1260"/>
      <c r="W3" s="1260"/>
      <c r="X3" s="1260"/>
      <c r="Y3" s="1260"/>
      <c r="Z3" s="1262"/>
      <c r="AA3" s="1298">
        <f>Betriebsdaten!$B$30</f>
        <v>2021</v>
      </c>
      <c r="AB3" s="1299"/>
      <c r="AC3" s="1299"/>
      <c r="AD3" s="1299"/>
      <c r="AE3" s="1299"/>
      <c r="AF3" s="1300"/>
      <c r="AG3" s="1300"/>
      <c r="AH3" s="1299"/>
      <c r="AI3" s="1299"/>
      <c r="AJ3" s="1299"/>
      <c r="AK3" s="1299"/>
      <c r="AL3" s="1301"/>
      <c r="AM3" s="1302">
        <f>Betriebsdaten!$B$31</f>
        <v>2020</v>
      </c>
      <c r="AN3" s="1303"/>
      <c r="AO3" s="1303"/>
      <c r="AP3" s="1303"/>
      <c r="AQ3" s="1303"/>
      <c r="AR3" s="1304"/>
      <c r="AS3" s="1304"/>
      <c r="AT3" s="1303"/>
      <c r="AU3" s="1303"/>
      <c r="AV3" s="1303"/>
      <c r="AW3" s="1303"/>
      <c r="AX3" s="1305"/>
      <c r="AY3" s="1249" t="s">
        <v>36</v>
      </c>
      <c r="AZ3" s="1250"/>
      <c r="BA3" s="1250"/>
      <c r="BB3" s="1250"/>
      <c r="BC3" s="1251"/>
      <c r="BD3" s="1251"/>
      <c r="BE3" s="1250"/>
      <c r="BF3" s="1250"/>
      <c r="BG3" s="1250"/>
      <c r="BH3" s="1250"/>
      <c r="BI3" s="1252"/>
    </row>
    <row r="4" spans="1:61" ht="26.65" customHeight="1" thickBot="1" x14ac:dyDescent="0.5">
      <c r="A4" s="1264"/>
      <c r="B4" s="96" t="s">
        <v>237</v>
      </c>
      <c r="C4" s="96" t="s">
        <v>805</v>
      </c>
      <c r="D4" s="96" t="s">
        <v>1016</v>
      </c>
      <c r="E4" s="96" t="s">
        <v>73</v>
      </c>
      <c r="F4" s="96" t="s">
        <v>237</v>
      </c>
      <c r="G4" s="96" t="s">
        <v>805</v>
      </c>
      <c r="H4" s="96" t="s">
        <v>1016</v>
      </c>
      <c r="I4" s="96" t="s">
        <v>73</v>
      </c>
      <c r="J4" s="96" t="s">
        <v>234</v>
      </c>
      <c r="K4" s="96" t="s">
        <v>805</v>
      </c>
      <c r="L4" s="96" t="s">
        <v>1017</v>
      </c>
      <c r="M4" s="96" t="s">
        <v>73</v>
      </c>
      <c r="O4" s="1253" t="s">
        <v>37</v>
      </c>
      <c r="P4" s="1253" t="s">
        <v>86</v>
      </c>
      <c r="Q4" s="3" t="s">
        <v>32</v>
      </c>
      <c r="R4" s="2" t="s">
        <v>13</v>
      </c>
      <c r="S4" s="472" t="s">
        <v>668</v>
      </c>
      <c r="T4" s="215" t="s">
        <v>670</v>
      </c>
      <c r="U4" s="215" t="s">
        <v>671</v>
      </c>
      <c r="V4" s="473" t="s">
        <v>16</v>
      </c>
      <c r="W4" s="215" t="s">
        <v>611</v>
      </c>
      <c r="X4" s="2" t="s">
        <v>18</v>
      </c>
      <c r="Y4" s="2" t="s">
        <v>19</v>
      </c>
      <c r="Z4" s="4" t="s">
        <v>20</v>
      </c>
      <c r="AA4" s="1255" t="s">
        <v>37</v>
      </c>
      <c r="AB4" s="1255" t="s">
        <v>86</v>
      </c>
      <c r="AC4" s="6" t="s">
        <v>32</v>
      </c>
      <c r="AD4" s="7" t="s">
        <v>13</v>
      </c>
      <c r="AE4" s="469" t="s">
        <v>668</v>
      </c>
      <c r="AF4" s="216" t="s">
        <v>670</v>
      </c>
      <c r="AG4" s="216" t="s">
        <v>671</v>
      </c>
      <c r="AH4" s="470" t="s">
        <v>16</v>
      </c>
      <c r="AI4" s="216" t="s">
        <v>611</v>
      </c>
      <c r="AJ4" s="7" t="s">
        <v>18</v>
      </c>
      <c r="AK4" s="7" t="s">
        <v>19</v>
      </c>
      <c r="AL4" s="8" t="s">
        <v>20</v>
      </c>
      <c r="AM4" s="1257" t="s">
        <v>37</v>
      </c>
      <c r="AN4" s="1257" t="s">
        <v>86</v>
      </c>
      <c r="AO4" s="14" t="s">
        <v>32</v>
      </c>
      <c r="AP4" s="15" t="s">
        <v>13</v>
      </c>
      <c r="AQ4" s="466" t="s">
        <v>668</v>
      </c>
      <c r="AR4" s="217" t="s">
        <v>670</v>
      </c>
      <c r="AS4" s="217" t="s">
        <v>671</v>
      </c>
      <c r="AT4" s="467" t="s">
        <v>16</v>
      </c>
      <c r="AU4" s="217" t="s">
        <v>611</v>
      </c>
      <c r="AV4" s="15" t="s">
        <v>18</v>
      </c>
      <c r="AW4" s="15" t="s">
        <v>19</v>
      </c>
      <c r="AX4" s="16" t="s">
        <v>20</v>
      </c>
      <c r="AY4" s="1266" t="s">
        <v>86</v>
      </c>
      <c r="AZ4" s="10" t="s">
        <v>32</v>
      </c>
      <c r="BA4" s="11" t="s">
        <v>13</v>
      </c>
      <c r="BB4" s="463" t="s">
        <v>668</v>
      </c>
      <c r="BC4" s="218" t="s">
        <v>670</v>
      </c>
      <c r="BD4" s="218" t="s">
        <v>671</v>
      </c>
      <c r="BE4" s="464" t="s">
        <v>16</v>
      </c>
      <c r="BF4" s="218" t="s">
        <v>611</v>
      </c>
      <c r="BG4" s="11" t="s">
        <v>18</v>
      </c>
      <c r="BH4" s="11" t="s">
        <v>19</v>
      </c>
      <c r="BI4" s="12" t="s">
        <v>20</v>
      </c>
    </row>
    <row r="5" spans="1:61" ht="29.25" customHeight="1" thickBot="1" x14ac:dyDescent="0.35">
      <c r="A5" s="441" t="s">
        <v>988</v>
      </c>
      <c r="B5" s="77" t="s">
        <v>251</v>
      </c>
      <c r="C5" s="427" t="s">
        <v>387</v>
      </c>
      <c r="D5" s="427" t="s">
        <v>387</v>
      </c>
      <c r="E5" s="427"/>
      <c r="F5" s="77" t="s">
        <v>251</v>
      </c>
      <c r="G5" s="427" t="s">
        <v>387</v>
      </c>
      <c r="H5" s="427" t="s">
        <v>387</v>
      </c>
      <c r="I5" s="427"/>
      <c r="J5" s="77" t="s">
        <v>251</v>
      </c>
      <c r="K5" s="427" t="s">
        <v>387</v>
      </c>
      <c r="L5" s="427" t="s">
        <v>387</v>
      </c>
      <c r="M5" s="427"/>
      <c r="O5" s="1254"/>
      <c r="P5" s="1254"/>
      <c r="Q5" s="5" t="s">
        <v>729</v>
      </c>
      <c r="R5" s="5" t="s">
        <v>729</v>
      </c>
      <c r="S5" s="5" t="s">
        <v>729</v>
      </c>
      <c r="T5" s="474" t="s">
        <v>729</v>
      </c>
      <c r="U5" s="474" t="s">
        <v>729</v>
      </c>
      <c r="V5" s="5" t="s">
        <v>729</v>
      </c>
      <c r="W5" s="5" t="s">
        <v>729</v>
      </c>
      <c r="X5" s="5" t="s">
        <v>729</v>
      </c>
      <c r="Y5" s="5" t="s">
        <v>729</v>
      </c>
      <c r="Z5" s="5" t="s">
        <v>729</v>
      </c>
      <c r="AA5" s="1256"/>
      <c r="AB5" s="1256"/>
      <c r="AC5" s="9" t="s">
        <v>729</v>
      </c>
      <c r="AD5" s="9" t="s">
        <v>729</v>
      </c>
      <c r="AE5" s="9" t="s">
        <v>729</v>
      </c>
      <c r="AF5" s="471" t="s">
        <v>729</v>
      </c>
      <c r="AG5" s="471" t="s">
        <v>729</v>
      </c>
      <c r="AH5" s="9" t="s">
        <v>729</v>
      </c>
      <c r="AI5" s="9" t="s">
        <v>729</v>
      </c>
      <c r="AJ5" s="9" t="s">
        <v>729</v>
      </c>
      <c r="AK5" s="9" t="s">
        <v>729</v>
      </c>
      <c r="AL5" s="9" t="s">
        <v>729</v>
      </c>
      <c r="AM5" s="1258"/>
      <c r="AN5" s="1258"/>
      <c r="AO5" s="17" t="s">
        <v>729</v>
      </c>
      <c r="AP5" s="17" t="s">
        <v>729</v>
      </c>
      <c r="AQ5" s="17" t="s">
        <v>729</v>
      </c>
      <c r="AR5" s="468" t="s">
        <v>729</v>
      </c>
      <c r="AS5" s="468" t="s">
        <v>729</v>
      </c>
      <c r="AT5" s="17" t="s">
        <v>729</v>
      </c>
      <c r="AU5" s="17" t="s">
        <v>729</v>
      </c>
      <c r="AV5" s="17" t="s">
        <v>729</v>
      </c>
      <c r="AW5" s="17" t="s">
        <v>729</v>
      </c>
      <c r="AX5" s="17" t="s">
        <v>729</v>
      </c>
      <c r="AY5" s="1267"/>
      <c r="AZ5" s="13" t="s">
        <v>729</v>
      </c>
      <c r="BA5" s="13" t="s">
        <v>729</v>
      </c>
      <c r="BB5" s="13" t="s">
        <v>729</v>
      </c>
      <c r="BC5" s="465" t="s">
        <v>729</v>
      </c>
      <c r="BD5" s="465" t="s">
        <v>729</v>
      </c>
      <c r="BE5" s="13" t="s">
        <v>729</v>
      </c>
      <c r="BF5" s="13" t="s">
        <v>729</v>
      </c>
      <c r="BG5" s="13" t="s">
        <v>729</v>
      </c>
      <c r="BH5" s="13" t="s">
        <v>729</v>
      </c>
      <c r="BI5" s="13" t="s">
        <v>729</v>
      </c>
    </row>
    <row r="6" spans="1:61" ht="19.899999999999999" customHeight="1" thickBot="1" x14ac:dyDescent="0.35">
      <c r="A6" s="213" t="s">
        <v>669</v>
      </c>
      <c r="B6" s="214"/>
      <c r="C6" s="261"/>
      <c r="D6" s="219">
        <f>VLOOKUP(O6,SaatgutMineraldünger!$B$3:$N$42,2,FALSE)</f>
        <v>0</v>
      </c>
      <c r="E6" s="213"/>
      <c r="F6" s="214"/>
      <c r="G6" s="261"/>
      <c r="H6" s="219">
        <f>VLOOKUP(O6,SaatgutMineraldünger!$B$3:$N$42,2,FALSE)</f>
        <v>0</v>
      </c>
      <c r="I6" s="213"/>
      <c r="J6" s="214"/>
      <c r="K6" s="261"/>
      <c r="L6" s="219">
        <f>VLOOKUP(O6,SaatgutMineraldünger!$B$3:$N$42,2,FALSE)</f>
        <v>0</v>
      </c>
      <c r="M6" s="213"/>
      <c r="N6" s="94"/>
      <c r="O6" s="81">
        <f>VLOOKUP(A6,SaatgutMineraldünger!$A$3:$B$198,2,FALSE)</f>
        <v>0</v>
      </c>
      <c r="P6" s="81">
        <f>B6*1000</f>
        <v>0</v>
      </c>
      <c r="Q6" s="81">
        <f>VLOOKUP(O6,SaatgutMineraldünger!$B$3:$N$198,4,FALSE)*(P6/1000)</f>
        <v>0</v>
      </c>
      <c r="R6" s="81">
        <f>VLOOKUP(O6,SaatgutMineraldünger!$B$3:$N$198,5,FALSE)*(P6/1000)</f>
        <v>0</v>
      </c>
      <c r="S6" s="81">
        <f>VLOOKUP(O6,SaatgutMineraldünger!$B$3:$N$198,6,FALSE)*(P6/1000)</f>
        <v>0</v>
      </c>
      <c r="T6" s="81">
        <f>VLOOKUP(O6,SaatgutMineraldünger!$B$3:$N$198,7,FALSE)*(P6/1000)</f>
        <v>0</v>
      </c>
      <c r="U6" s="81">
        <f>VLOOKUP(O6,SaatgutMineraldünger!$B$3:$N$198,8,FALSE)*(P6/1000)</f>
        <v>0</v>
      </c>
      <c r="V6" s="81">
        <f>VLOOKUP(O6,SaatgutMineraldünger!$B$3:$N$198,9,FALSE)*(P6/1000)</f>
        <v>0</v>
      </c>
      <c r="W6" s="81">
        <f>VLOOKUP(O6,SaatgutMineraldünger!$B$3:$N$198,10,FALSE)*(P6/1000)</f>
        <v>0</v>
      </c>
      <c r="X6" s="81">
        <f>VLOOKUP(O6,SaatgutMineraldünger!$B$3:$N$198,11,FALSE)*(P6/1000)</f>
        <v>0</v>
      </c>
      <c r="Y6" s="81">
        <f>VLOOKUP(O6,SaatgutMineraldünger!$B$3:$N$42,12,FALSE)*(P6/1000)</f>
        <v>0</v>
      </c>
      <c r="Z6" s="81">
        <f>VLOOKUP(O6,SaatgutMineraldünger!$B$3:$N$198,13,FALSE)*(P6/1000)</f>
        <v>0</v>
      </c>
      <c r="AA6" s="81">
        <f>VLOOKUP(A6,SaatgutMineraldünger!$A$3:$B$198,2,FALSE)</f>
        <v>0</v>
      </c>
      <c r="AB6" s="81">
        <f>F6*1000</f>
        <v>0</v>
      </c>
      <c r="AC6" s="81">
        <f>VLOOKUP(AA6,SaatgutMineraldünger!$B$3:$N$198,4,FALSE)*(AB6/1000)</f>
        <v>0</v>
      </c>
      <c r="AD6" s="81">
        <f>VLOOKUP(AA6,SaatgutMineraldünger!$B$3:$N$198,5,FALSE)*(AB6/1000)</f>
        <v>0</v>
      </c>
      <c r="AE6" s="81">
        <f>VLOOKUP(AA6,SaatgutMineraldünger!$B$3:$N$198,6,FALSE)*(AB6/1000)</f>
        <v>0</v>
      </c>
      <c r="AF6" s="81">
        <f>VLOOKUP(AA6,SaatgutMineraldünger!$B$3:$N$198,7,FALSE)*(AB6/1000)</f>
        <v>0</v>
      </c>
      <c r="AG6" s="81">
        <f>VLOOKUP(AA6,SaatgutMineraldünger!$B$3:$N$198,8,FALSE)*(AB6/1000)</f>
        <v>0</v>
      </c>
      <c r="AH6" s="81">
        <f>VLOOKUP(AA6,SaatgutMineraldünger!$B$3:$N$198,9,FALSE)*(AB6/1000)</f>
        <v>0</v>
      </c>
      <c r="AI6" s="81">
        <f>VLOOKUP(AA6,SaatgutMineraldünger!$B$3:$N$198,10,FALSE)*(AB6/1000)</f>
        <v>0</v>
      </c>
      <c r="AJ6" s="81">
        <f>VLOOKUP(AA6,SaatgutMineraldünger!$B$3:$N$198,11,FALSE)*(AB6/1000)</f>
        <v>0</v>
      </c>
      <c r="AK6" s="81">
        <f>VLOOKUP(AA6,SaatgutMineraldünger!$B$3:$N$198,12,FALSE)*(AB6/1000)</f>
        <v>0</v>
      </c>
      <c r="AL6" s="81">
        <f>VLOOKUP(AA6,SaatgutMineraldünger!$B$3:$N$198,13,FALSE)*(AB6/1000)</f>
        <v>0</v>
      </c>
      <c r="AM6" s="81">
        <f>VLOOKUP(A6,SaatgutMineraldünger!$A$3:$B$198,2,FALSE)</f>
        <v>0</v>
      </c>
      <c r="AN6" s="81">
        <f>J6*1000</f>
        <v>0</v>
      </c>
      <c r="AO6" s="81">
        <f>VLOOKUP(AM6,SaatgutMineraldünger!$B$3:$N$198,4,FALSE)*(AN6/1000)</f>
        <v>0</v>
      </c>
      <c r="AP6" s="81">
        <f>VLOOKUP(AM6,SaatgutMineraldünger!$B$3:$N$198,5,FALSE)*(AN6/1000)</f>
        <v>0</v>
      </c>
      <c r="AQ6" s="81">
        <f>VLOOKUP(AM6,SaatgutMineraldünger!$B$3:$N$198,6,FALSE)*(AN6/1000)</f>
        <v>0</v>
      </c>
      <c r="AR6" s="81">
        <f>VLOOKUP(AM6,SaatgutMineraldünger!$B$3:$N$198,7,FALSE)*(AN6/1000)</f>
        <v>0</v>
      </c>
      <c r="AS6" s="81">
        <f>VLOOKUP(AM6,SaatgutMineraldünger!$B$3:$N$198,8,FALSE)*(AN6/1000)</f>
        <v>0</v>
      </c>
      <c r="AT6" s="81">
        <f>VLOOKUP(AM6,SaatgutMineraldünger!$B$3:$N$198,9,FALSE)*(AN6/1000)</f>
        <v>0</v>
      </c>
      <c r="AU6" s="81">
        <f>VLOOKUP(AM6,SaatgutMineraldünger!$B$3:$N$198,10,FALSE)*(AN6/1000)</f>
        <v>0</v>
      </c>
      <c r="AV6" s="81">
        <f>VLOOKUP(AM6,SaatgutMineraldünger!$B$3:$N$198,11,FALSE)*(AN6/1000)</f>
        <v>0</v>
      </c>
      <c r="AW6" s="81">
        <f>VLOOKUP(AM6,SaatgutMineraldünger!$B$3:$N$198,12,FALSE)*(AN6/1000)</f>
        <v>0</v>
      </c>
      <c r="AX6" s="81">
        <f>VLOOKUP(AM6,SaatgutMineraldünger!$B$3:$N$198,13,FALSE)*(AN6/1000)</f>
        <v>0</v>
      </c>
      <c r="AY6" s="137">
        <f t="shared" ref="AY6:AY25" si="0">AVERAGE(P6,AB6,AN6)</f>
        <v>0</v>
      </c>
      <c r="AZ6" s="81">
        <f t="shared" ref="AZ6:AZ25" si="1">AVERAGE(Q6,AC6,AO6)</f>
        <v>0</v>
      </c>
      <c r="BA6" s="81">
        <f t="shared" ref="BA6:BA25" si="2">AVERAGE(R6,AD6,AP6)</f>
        <v>0</v>
      </c>
      <c r="BB6" s="81">
        <f t="shared" ref="BB6:BI25" si="3">AVERAGE(S6,AE6,AQ6)</f>
        <v>0</v>
      </c>
      <c r="BC6" s="81">
        <f t="shared" si="3"/>
        <v>0</v>
      </c>
      <c r="BD6" s="81">
        <f t="shared" si="3"/>
        <v>0</v>
      </c>
      <c r="BE6" s="81">
        <f t="shared" si="3"/>
        <v>0</v>
      </c>
      <c r="BF6" s="81">
        <f t="shared" si="3"/>
        <v>0</v>
      </c>
      <c r="BG6" s="81">
        <f t="shared" si="3"/>
        <v>0</v>
      </c>
      <c r="BH6" s="81">
        <f t="shared" si="3"/>
        <v>0</v>
      </c>
      <c r="BI6" s="81">
        <f t="shared" si="3"/>
        <v>0</v>
      </c>
    </row>
    <row r="7" spans="1:61" ht="19.899999999999999" customHeight="1" thickBot="1" x14ac:dyDescent="0.35">
      <c r="A7" s="213" t="s">
        <v>669</v>
      </c>
      <c r="B7" s="214"/>
      <c r="C7" s="261"/>
      <c r="D7" s="219">
        <f>VLOOKUP(O7,SaatgutMineraldünger!$B$3:$N$42,2,FALSE)</f>
        <v>0</v>
      </c>
      <c r="E7" s="213"/>
      <c r="F7" s="214"/>
      <c r="G7" s="261"/>
      <c r="H7" s="219">
        <f>VLOOKUP(O7,SaatgutMineraldünger!$B$3:$N$42,2,FALSE)</f>
        <v>0</v>
      </c>
      <c r="I7" s="213"/>
      <c r="J7" s="214"/>
      <c r="K7" s="261"/>
      <c r="L7" s="219">
        <f>VLOOKUP(O7,SaatgutMineraldünger!$B$3:$N$42,2,FALSE)</f>
        <v>0</v>
      </c>
      <c r="M7" s="213"/>
      <c r="N7" s="94"/>
      <c r="O7" s="81">
        <f>VLOOKUP(A7,SaatgutMineraldünger!$A$3:$B$198,2,FALSE)</f>
        <v>0</v>
      </c>
      <c r="P7" s="81">
        <f t="shared" ref="P7:P25" si="4">B7*1000</f>
        <v>0</v>
      </c>
      <c r="Q7" s="81">
        <f>VLOOKUP(O7,SaatgutMineraldünger!$B$3:$N$198,4,FALSE)*(P7/1000)</f>
        <v>0</v>
      </c>
      <c r="R7" s="81">
        <f>VLOOKUP(O7,SaatgutMineraldünger!$B$3:$N$198,5,FALSE)*(P7/1000)</f>
        <v>0</v>
      </c>
      <c r="S7" s="81">
        <f>VLOOKUP(O7,SaatgutMineraldünger!$B$3:$N$198,6,FALSE)*(P7/1000)</f>
        <v>0</v>
      </c>
      <c r="T7" s="81">
        <f>VLOOKUP(O7,SaatgutMineraldünger!$B$3:$N$198,7,FALSE)*(P7/1000)</f>
        <v>0</v>
      </c>
      <c r="U7" s="81">
        <f>VLOOKUP(O7,SaatgutMineraldünger!$B$3:$N$198,8,FALSE)*(P7/1000)</f>
        <v>0</v>
      </c>
      <c r="V7" s="81">
        <f>VLOOKUP(O7,SaatgutMineraldünger!$B$3:$N$198,9,FALSE)*(P7/1000)</f>
        <v>0</v>
      </c>
      <c r="W7" s="81">
        <f>VLOOKUP(O7,SaatgutMineraldünger!$B$3:$N$198,10,FALSE)*(P7/1000)</f>
        <v>0</v>
      </c>
      <c r="X7" s="81">
        <f>VLOOKUP(O7,SaatgutMineraldünger!$B$3:$N$198,11,FALSE)*(P7/1000)</f>
        <v>0</v>
      </c>
      <c r="Y7" s="81">
        <f>VLOOKUP(O7,SaatgutMineraldünger!$B$3:$N$42,12,FALSE)*(P7/1000)</f>
        <v>0</v>
      </c>
      <c r="Z7" s="81">
        <f>VLOOKUP(O7,SaatgutMineraldünger!$B$3:$N$198,13,FALSE)*(P7/1000)</f>
        <v>0</v>
      </c>
      <c r="AA7" s="81">
        <f>VLOOKUP(A7,SaatgutMineraldünger!$A$3:$B$198,2,FALSE)</f>
        <v>0</v>
      </c>
      <c r="AB7" s="81">
        <f t="shared" ref="AB7:AB25" si="5">F7*1000</f>
        <v>0</v>
      </c>
      <c r="AC7" s="81">
        <f>VLOOKUP(AA7,SaatgutMineraldünger!$B$3:$N$198,4,FALSE)*(AB7/1000)</f>
        <v>0</v>
      </c>
      <c r="AD7" s="81">
        <f>VLOOKUP(AA7,SaatgutMineraldünger!$B$3:$N$198,5,FALSE)*(AB7/1000)</f>
        <v>0</v>
      </c>
      <c r="AE7" s="81">
        <f>VLOOKUP(AA7,SaatgutMineraldünger!$B$3:$N$198,6,FALSE)*(AB7/1000)</f>
        <v>0</v>
      </c>
      <c r="AF7" s="81">
        <f>VLOOKUP(AA7,SaatgutMineraldünger!$B$3:$N$198,7,FALSE)*(AB7/1000)</f>
        <v>0</v>
      </c>
      <c r="AG7" s="81">
        <f>VLOOKUP(AA7,SaatgutMineraldünger!$B$3:$N$198,8,FALSE)*(AB7/1000)</f>
        <v>0</v>
      </c>
      <c r="AH7" s="81">
        <f>VLOOKUP(AA7,SaatgutMineraldünger!$B$3:$N$198,9,FALSE)*(AB7/1000)</f>
        <v>0</v>
      </c>
      <c r="AI7" s="81">
        <f>VLOOKUP(AA7,SaatgutMineraldünger!$B$3:$N$198,10,FALSE)*(AB7/1000)</f>
        <v>0</v>
      </c>
      <c r="AJ7" s="81">
        <f>VLOOKUP(AA7,SaatgutMineraldünger!$B$3:$N$198,11,FALSE)*(AB7/1000)</f>
        <v>0</v>
      </c>
      <c r="AK7" s="81">
        <f>VLOOKUP(AA7,SaatgutMineraldünger!$B$3:$N$198,12,FALSE)*(AB7/1000)</f>
        <v>0</v>
      </c>
      <c r="AL7" s="81">
        <f>VLOOKUP(AA7,SaatgutMineraldünger!$B$3:$N$198,13,FALSE)*(AB7/1000)</f>
        <v>0</v>
      </c>
      <c r="AM7" s="81">
        <f>VLOOKUP(A7,SaatgutMineraldünger!$A$3:$B$198,2,FALSE)</f>
        <v>0</v>
      </c>
      <c r="AN7" s="81">
        <f t="shared" ref="AN7:AN25" si="6">J7*1000</f>
        <v>0</v>
      </c>
      <c r="AO7" s="81">
        <f>VLOOKUP(AM7,SaatgutMineraldünger!$B$3:$N$198,4,FALSE)*(AN7/1000)</f>
        <v>0</v>
      </c>
      <c r="AP7" s="81">
        <f>VLOOKUP(AM7,SaatgutMineraldünger!$B$3:$N$198,5,FALSE)*(AN7/1000)</f>
        <v>0</v>
      </c>
      <c r="AQ7" s="81">
        <f>VLOOKUP(AM7,SaatgutMineraldünger!$B$3:$N$198,6,FALSE)*(AN7/1000)</f>
        <v>0</v>
      </c>
      <c r="AR7" s="81">
        <f>VLOOKUP(AM7,SaatgutMineraldünger!$B$3:$N$198,7,FALSE)*(AN7/1000)</f>
        <v>0</v>
      </c>
      <c r="AS7" s="81">
        <f>VLOOKUP(AM7,SaatgutMineraldünger!$B$3:$N$198,8,FALSE)*(AN7/1000)</f>
        <v>0</v>
      </c>
      <c r="AT7" s="81">
        <f>VLOOKUP(AM7,SaatgutMineraldünger!$B$3:$N$198,9,FALSE)*(AN7/1000)</f>
        <v>0</v>
      </c>
      <c r="AU7" s="81">
        <f>VLOOKUP(AM7,SaatgutMineraldünger!$B$3:$N$198,10,FALSE)*(AN7/1000)</f>
        <v>0</v>
      </c>
      <c r="AV7" s="81">
        <f>VLOOKUP(AM7,SaatgutMineraldünger!$B$3:$N$198,11,FALSE)*(AN7/1000)</f>
        <v>0</v>
      </c>
      <c r="AW7" s="81">
        <f>VLOOKUP(AM7,SaatgutMineraldünger!$B$3:$N$198,12,FALSE)*(AN7/1000)</f>
        <v>0</v>
      </c>
      <c r="AX7" s="81">
        <f>VLOOKUP(AM7,SaatgutMineraldünger!$B$3:$N$198,13,FALSE)*(AN7/1000)</f>
        <v>0</v>
      </c>
      <c r="AY7" s="137">
        <f t="shared" si="0"/>
        <v>0</v>
      </c>
      <c r="AZ7" s="81">
        <f t="shared" si="1"/>
        <v>0</v>
      </c>
      <c r="BA7" s="81">
        <f t="shared" si="2"/>
        <v>0</v>
      </c>
      <c r="BB7" s="81">
        <f t="shared" si="3"/>
        <v>0</v>
      </c>
      <c r="BC7" s="81">
        <f t="shared" si="3"/>
        <v>0</v>
      </c>
      <c r="BD7" s="81">
        <f t="shared" si="3"/>
        <v>0</v>
      </c>
      <c r="BE7" s="81">
        <f t="shared" si="3"/>
        <v>0</v>
      </c>
      <c r="BF7" s="81">
        <f t="shared" ref="BF7:BI25" si="7">AVERAGE(W7,AI7,AU7)</f>
        <v>0</v>
      </c>
      <c r="BG7" s="81">
        <f t="shared" si="7"/>
        <v>0</v>
      </c>
      <c r="BH7" s="81">
        <f t="shared" si="7"/>
        <v>0</v>
      </c>
      <c r="BI7" s="81">
        <f t="shared" si="7"/>
        <v>0</v>
      </c>
    </row>
    <row r="8" spans="1:61" ht="19.899999999999999" customHeight="1" thickBot="1" x14ac:dyDescent="0.35">
      <c r="A8" s="213" t="s">
        <v>669</v>
      </c>
      <c r="B8" s="735"/>
      <c r="C8" s="213"/>
      <c r="D8" s="219">
        <f>VLOOKUP(O8,SaatgutMineraldünger!$B$3:$N$42,2,FALSE)</f>
        <v>0</v>
      </c>
      <c r="E8" s="213"/>
      <c r="F8" s="214"/>
      <c r="G8" s="261"/>
      <c r="H8" s="219">
        <f>VLOOKUP(O8,SaatgutMineraldünger!$B$3:$N$42,2,FALSE)</f>
        <v>0</v>
      </c>
      <c r="I8" s="213"/>
      <c r="J8" s="214"/>
      <c r="K8" s="261"/>
      <c r="L8" s="219">
        <f>VLOOKUP(O8,SaatgutMineraldünger!$B$3:$N$42,2,FALSE)</f>
        <v>0</v>
      </c>
      <c r="M8" s="213"/>
      <c r="N8" s="94"/>
      <c r="O8" s="81">
        <f>VLOOKUP(A8,SaatgutMineraldünger!$A$3:$B$198,2,FALSE)</f>
        <v>0</v>
      </c>
      <c r="P8" s="81">
        <f t="shared" si="4"/>
        <v>0</v>
      </c>
      <c r="Q8" s="81">
        <f>VLOOKUP(O8,SaatgutMineraldünger!$B$3:$N$198,4,FALSE)*(P8/1000)</f>
        <v>0</v>
      </c>
      <c r="R8" s="81">
        <f>VLOOKUP(O8,SaatgutMineraldünger!$B$3:$N$198,5,FALSE)*(P8/1000)</f>
        <v>0</v>
      </c>
      <c r="S8" s="81">
        <f>VLOOKUP(O8,SaatgutMineraldünger!$B$3:$N$198,6,FALSE)*(P8/1000)</f>
        <v>0</v>
      </c>
      <c r="T8" s="81">
        <f>VLOOKUP(O8,SaatgutMineraldünger!$B$3:$N$198,7,FALSE)*(P8/1000)</f>
        <v>0</v>
      </c>
      <c r="U8" s="81">
        <f>VLOOKUP(O8,SaatgutMineraldünger!$B$3:$N$198,8,FALSE)*(P8/1000)</f>
        <v>0</v>
      </c>
      <c r="V8" s="81">
        <f>VLOOKUP(O8,SaatgutMineraldünger!$B$3:$N$198,9,FALSE)*(P8/1000)</f>
        <v>0</v>
      </c>
      <c r="W8" s="81">
        <f>VLOOKUP(O8,SaatgutMineraldünger!$B$3:$N$198,10,FALSE)*(P8/1000)</f>
        <v>0</v>
      </c>
      <c r="X8" s="81">
        <f>VLOOKUP(O8,SaatgutMineraldünger!$B$3:$N$198,11,FALSE)*(P8/1000)</f>
        <v>0</v>
      </c>
      <c r="Y8" s="81">
        <f>VLOOKUP(O8,SaatgutMineraldünger!$B$3:$N$42,12,FALSE)*(P8/1000)</f>
        <v>0</v>
      </c>
      <c r="Z8" s="81">
        <f>VLOOKUP(O8,SaatgutMineraldünger!$B$3:$N$198,13,FALSE)*(P8/1000)</f>
        <v>0</v>
      </c>
      <c r="AA8" s="81">
        <f>VLOOKUP(A8,SaatgutMineraldünger!$A$3:$B$198,2,FALSE)</f>
        <v>0</v>
      </c>
      <c r="AB8" s="81">
        <f t="shared" si="5"/>
        <v>0</v>
      </c>
      <c r="AC8" s="81">
        <f>VLOOKUP(AA8,SaatgutMineraldünger!$B$3:$N$198,4,FALSE)*(AB8/1000)</f>
        <v>0</v>
      </c>
      <c r="AD8" s="81">
        <f>VLOOKUP(AA8,SaatgutMineraldünger!$B$3:$N$198,5,FALSE)*(AB8/1000)</f>
        <v>0</v>
      </c>
      <c r="AE8" s="81">
        <f>VLOOKUP(AA8,SaatgutMineraldünger!$B$3:$N$198,6,FALSE)*(AB8/1000)</f>
        <v>0</v>
      </c>
      <c r="AF8" s="81">
        <f>VLOOKUP(AA8,SaatgutMineraldünger!$B$3:$N$198,7,FALSE)*(AB8/1000)</f>
        <v>0</v>
      </c>
      <c r="AG8" s="81">
        <f>VLOOKUP(AA8,SaatgutMineraldünger!$B$3:$N$198,8,FALSE)*(AB8/1000)</f>
        <v>0</v>
      </c>
      <c r="AH8" s="81">
        <f>VLOOKUP(AA8,SaatgutMineraldünger!$B$3:$N$198,9,FALSE)*(AB8/1000)</f>
        <v>0</v>
      </c>
      <c r="AI8" s="81">
        <f>VLOOKUP(AA8,SaatgutMineraldünger!$B$3:$N$198,10,FALSE)*(AB8/1000)</f>
        <v>0</v>
      </c>
      <c r="AJ8" s="81">
        <f>VLOOKUP(AA8,SaatgutMineraldünger!$B$3:$N$198,11,FALSE)*(AB8/1000)</f>
        <v>0</v>
      </c>
      <c r="AK8" s="81">
        <f>VLOOKUP(AA8,SaatgutMineraldünger!$B$3:$N$198,12,FALSE)*(AB8/1000)</f>
        <v>0</v>
      </c>
      <c r="AL8" s="81">
        <f>VLOOKUP(AA8,SaatgutMineraldünger!$B$3:$N$198,13,FALSE)*(AB8/1000)</f>
        <v>0</v>
      </c>
      <c r="AM8" s="81">
        <f>VLOOKUP(A8,SaatgutMineraldünger!$A$3:$B$198,2,FALSE)</f>
        <v>0</v>
      </c>
      <c r="AN8" s="81">
        <f t="shared" si="6"/>
        <v>0</v>
      </c>
      <c r="AO8" s="81">
        <f>VLOOKUP(AM8,SaatgutMineraldünger!$B$3:$N$198,4,FALSE)*(AN8/1000)</f>
        <v>0</v>
      </c>
      <c r="AP8" s="81">
        <f>VLOOKUP(AM8,SaatgutMineraldünger!$B$3:$N$198,5,FALSE)*(AN8/1000)</f>
        <v>0</v>
      </c>
      <c r="AQ8" s="81">
        <f>VLOOKUP(AM8,SaatgutMineraldünger!$B$3:$N$198,6,FALSE)*(AN8/1000)</f>
        <v>0</v>
      </c>
      <c r="AR8" s="81">
        <f>VLOOKUP(AM8,SaatgutMineraldünger!$B$3:$N$198,7,FALSE)*(AN8/1000)</f>
        <v>0</v>
      </c>
      <c r="AS8" s="81">
        <f>VLOOKUP(AM8,SaatgutMineraldünger!$B$3:$N$198,8,FALSE)*(AN8/1000)</f>
        <v>0</v>
      </c>
      <c r="AT8" s="81">
        <f>VLOOKUP(AM8,SaatgutMineraldünger!$B$3:$N$198,9,FALSE)*(AN8/1000)</f>
        <v>0</v>
      </c>
      <c r="AU8" s="81">
        <f>VLOOKUP(AM8,SaatgutMineraldünger!$B$3:$N$198,10,FALSE)*(AN8/1000)</f>
        <v>0</v>
      </c>
      <c r="AV8" s="81">
        <f>VLOOKUP(AM8,SaatgutMineraldünger!$B$3:$N$198,11,FALSE)*(AN8/1000)</f>
        <v>0</v>
      </c>
      <c r="AW8" s="81">
        <f>VLOOKUP(AM8,SaatgutMineraldünger!$B$3:$N$198,12,FALSE)*(AN8/1000)</f>
        <v>0</v>
      </c>
      <c r="AX8" s="81">
        <f>VLOOKUP(AM8,SaatgutMineraldünger!$B$3:$N$198,13,FALSE)*(AN8/1000)</f>
        <v>0</v>
      </c>
      <c r="AY8" s="137">
        <f t="shared" si="0"/>
        <v>0</v>
      </c>
      <c r="AZ8" s="81">
        <f t="shared" si="1"/>
        <v>0</v>
      </c>
      <c r="BA8" s="81">
        <f t="shared" si="2"/>
        <v>0</v>
      </c>
      <c r="BB8" s="81">
        <f t="shared" si="3"/>
        <v>0</v>
      </c>
      <c r="BC8" s="81">
        <f t="shared" si="3"/>
        <v>0</v>
      </c>
      <c r="BD8" s="81">
        <f t="shared" si="3"/>
        <v>0</v>
      </c>
      <c r="BE8" s="81">
        <f t="shared" si="3"/>
        <v>0</v>
      </c>
      <c r="BF8" s="81">
        <f t="shared" si="7"/>
        <v>0</v>
      </c>
      <c r="BG8" s="81">
        <f t="shared" si="7"/>
        <v>0</v>
      </c>
      <c r="BH8" s="81">
        <f t="shared" si="7"/>
        <v>0</v>
      </c>
      <c r="BI8" s="81">
        <f t="shared" si="7"/>
        <v>0</v>
      </c>
    </row>
    <row r="9" spans="1:61" ht="19.899999999999999" customHeight="1" thickBot="1" x14ac:dyDescent="0.35">
      <c r="A9" s="213" t="s">
        <v>669</v>
      </c>
      <c r="B9" s="214"/>
      <c r="C9" s="213"/>
      <c r="D9" s="219">
        <f>VLOOKUP(O9,SaatgutMineraldünger!$B$3:$N$42,2,FALSE)</f>
        <v>0</v>
      </c>
      <c r="E9" s="213"/>
      <c r="F9" s="214"/>
      <c r="G9" s="213"/>
      <c r="H9" s="219">
        <f>VLOOKUP(O9,SaatgutMineraldünger!$B$3:$N$42,2,FALSE)</f>
        <v>0</v>
      </c>
      <c r="I9" s="213"/>
      <c r="J9" s="214"/>
      <c r="K9" s="213"/>
      <c r="L9" s="219">
        <f>VLOOKUP(O9,SaatgutMineraldünger!$B$3:$N$42,2,FALSE)</f>
        <v>0</v>
      </c>
      <c r="M9" s="213"/>
      <c r="N9" s="94"/>
      <c r="O9" s="81">
        <f>VLOOKUP(A9,SaatgutMineraldünger!$A$3:$B$198,2,FALSE)</f>
        <v>0</v>
      </c>
      <c r="P9" s="81">
        <f t="shared" si="4"/>
        <v>0</v>
      </c>
      <c r="Q9" s="81">
        <f>VLOOKUP(O9,SaatgutMineraldünger!$B$3:$N$198,4,FALSE)*(P9/1000)</f>
        <v>0</v>
      </c>
      <c r="R9" s="81">
        <f>VLOOKUP(O9,SaatgutMineraldünger!$B$3:$N$198,5,FALSE)*(P9/1000)</f>
        <v>0</v>
      </c>
      <c r="S9" s="81">
        <f>VLOOKUP(O9,SaatgutMineraldünger!$B$3:$N$198,6,FALSE)*(P9/1000)</f>
        <v>0</v>
      </c>
      <c r="T9" s="81">
        <f>VLOOKUP(O9,SaatgutMineraldünger!$B$3:$N$198,7,FALSE)*(P9/1000)</f>
        <v>0</v>
      </c>
      <c r="U9" s="81">
        <f>VLOOKUP(O9,SaatgutMineraldünger!$B$3:$N$198,8,FALSE)*(P9/1000)</f>
        <v>0</v>
      </c>
      <c r="V9" s="81">
        <f>VLOOKUP(O9,SaatgutMineraldünger!$B$3:$N$198,9,FALSE)*(P9/1000)</f>
        <v>0</v>
      </c>
      <c r="W9" s="81">
        <f>VLOOKUP(O9,SaatgutMineraldünger!$B$3:$N$198,10,FALSE)*(P9/1000)</f>
        <v>0</v>
      </c>
      <c r="X9" s="81">
        <f>VLOOKUP(O9,SaatgutMineraldünger!$B$3:$N$198,11,FALSE)*(P9/1000)</f>
        <v>0</v>
      </c>
      <c r="Y9" s="81">
        <f>VLOOKUP(O9,SaatgutMineraldünger!$B$3:$N$42,12,FALSE)*(P9/1000)</f>
        <v>0</v>
      </c>
      <c r="Z9" s="81">
        <f>VLOOKUP(O9,SaatgutMineraldünger!$B$3:$N$198,13,FALSE)*(P9/1000)</f>
        <v>0</v>
      </c>
      <c r="AA9" s="81">
        <f>VLOOKUP(A9,SaatgutMineraldünger!$A$3:$B$198,2,FALSE)</f>
        <v>0</v>
      </c>
      <c r="AB9" s="81">
        <f t="shared" si="5"/>
        <v>0</v>
      </c>
      <c r="AC9" s="81">
        <f>VLOOKUP(AA9,SaatgutMineraldünger!$B$3:$N$198,4,FALSE)*(AB9/1000)</f>
        <v>0</v>
      </c>
      <c r="AD9" s="81">
        <f>VLOOKUP(AA9,SaatgutMineraldünger!$B$3:$N$198,5,FALSE)*(AB9/1000)</f>
        <v>0</v>
      </c>
      <c r="AE9" s="81">
        <f>VLOOKUP(AA9,SaatgutMineraldünger!$B$3:$N$198,6,FALSE)*(AB9/1000)</f>
        <v>0</v>
      </c>
      <c r="AF9" s="81">
        <f>VLOOKUP(AA9,SaatgutMineraldünger!$B$3:$N$198,7,FALSE)*(AB9/1000)</f>
        <v>0</v>
      </c>
      <c r="AG9" s="81">
        <f>VLOOKUP(AA9,SaatgutMineraldünger!$B$3:$N$198,8,FALSE)*(AB9/1000)</f>
        <v>0</v>
      </c>
      <c r="AH9" s="81">
        <f>VLOOKUP(AA9,SaatgutMineraldünger!$B$3:$N$198,9,FALSE)*(AB9/1000)</f>
        <v>0</v>
      </c>
      <c r="AI9" s="81">
        <f>VLOOKUP(AA9,SaatgutMineraldünger!$B$3:$N$198,10,FALSE)*(AB9/1000)</f>
        <v>0</v>
      </c>
      <c r="AJ9" s="81">
        <f>VLOOKUP(AA9,SaatgutMineraldünger!$B$3:$N$198,11,FALSE)*(AB9/1000)</f>
        <v>0</v>
      </c>
      <c r="AK9" s="81">
        <f>VLOOKUP(AA9,SaatgutMineraldünger!$B$3:$N$198,12,FALSE)*(AB9/1000)</f>
        <v>0</v>
      </c>
      <c r="AL9" s="81">
        <f>VLOOKUP(AA9,SaatgutMineraldünger!$B$3:$N$198,13,FALSE)*(AB9/1000)</f>
        <v>0</v>
      </c>
      <c r="AM9" s="81">
        <f>VLOOKUP(A9,SaatgutMineraldünger!$A$3:$B$198,2,FALSE)</f>
        <v>0</v>
      </c>
      <c r="AN9" s="81">
        <f t="shared" si="6"/>
        <v>0</v>
      </c>
      <c r="AO9" s="81">
        <f>VLOOKUP(AM9,SaatgutMineraldünger!$B$3:$N$198,4,FALSE)*(AN9/1000)</f>
        <v>0</v>
      </c>
      <c r="AP9" s="81">
        <f>VLOOKUP(AM9,SaatgutMineraldünger!$B$3:$N$198,5,FALSE)*(AN9/1000)</f>
        <v>0</v>
      </c>
      <c r="AQ9" s="81">
        <f>VLOOKUP(AM9,SaatgutMineraldünger!$B$3:$N$198,6,FALSE)*(AN9/1000)</f>
        <v>0</v>
      </c>
      <c r="AR9" s="81">
        <f>VLOOKUP(AM9,SaatgutMineraldünger!$B$3:$N$198,7,FALSE)*(AN9/1000)</f>
        <v>0</v>
      </c>
      <c r="AS9" s="81">
        <f>VLOOKUP(AM9,SaatgutMineraldünger!$B$3:$N$198,8,FALSE)*(AN9/1000)</f>
        <v>0</v>
      </c>
      <c r="AT9" s="81">
        <f>VLOOKUP(AM9,SaatgutMineraldünger!$B$3:$N$198,9,FALSE)*(AN9/1000)</f>
        <v>0</v>
      </c>
      <c r="AU9" s="81">
        <f>VLOOKUP(AM9,SaatgutMineraldünger!$B$3:$N$198,10,FALSE)*(AN9/1000)</f>
        <v>0</v>
      </c>
      <c r="AV9" s="81">
        <f>VLOOKUP(AM9,SaatgutMineraldünger!$B$3:$N$198,11,FALSE)*(AN9/1000)</f>
        <v>0</v>
      </c>
      <c r="AW9" s="81">
        <f>VLOOKUP(AM9,SaatgutMineraldünger!$B$3:$N$198,12,FALSE)*(AN9/1000)</f>
        <v>0</v>
      </c>
      <c r="AX9" s="81">
        <f>VLOOKUP(AM9,SaatgutMineraldünger!$B$3:$N$198,13,FALSE)*(AN9/1000)</f>
        <v>0</v>
      </c>
      <c r="AY9" s="137">
        <f t="shared" si="0"/>
        <v>0</v>
      </c>
      <c r="AZ9" s="81">
        <f t="shared" si="1"/>
        <v>0</v>
      </c>
      <c r="BA9" s="81">
        <f t="shared" si="2"/>
        <v>0</v>
      </c>
      <c r="BB9" s="81">
        <f t="shared" si="3"/>
        <v>0</v>
      </c>
      <c r="BC9" s="81">
        <f t="shared" si="3"/>
        <v>0</v>
      </c>
      <c r="BD9" s="81">
        <f t="shared" si="3"/>
        <v>0</v>
      </c>
      <c r="BE9" s="81">
        <f t="shared" si="3"/>
        <v>0</v>
      </c>
      <c r="BF9" s="81">
        <f t="shared" si="7"/>
        <v>0</v>
      </c>
      <c r="BG9" s="81">
        <f t="shared" si="7"/>
        <v>0</v>
      </c>
      <c r="BH9" s="81">
        <f t="shared" si="7"/>
        <v>0</v>
      </c>
      <c r="BI9" s="81">
        <f t="shared" si="7"/>
        <v>0</v>
      </c>
    </row>
    <row r="10" spans="1:61" ht="19.899999999999999" customHeight="1" thickBot="1" x14ac:dyDescent="0.35">
      <c r="A10" s="213" t="s">
        <v>669</v>
      </c>
      <c r="B10" s="214"/>
      <c r="C10" s="213"/>
      <c r="D10" s="219">
        <f>VLOOKUP(O10,SaatgutMineraldünger!$B$3:$N$42,2,FALSE)</f>
        <v>0</v>
      </c>
      <c r="E10" s="213"/>
      <c r="F10" s="214"/>
      <c r="G10" s="213"/>
      <c r="H10" s="219">
        <f>VLOOKUP(O10,SaatgutMineraldünger!$B$3:$N$42,2,FALSE)</f>
        <v>0</v>
      </c>
      <c r="I10" s="213"/>
      <c r="J10" s="214"/>
      <c r="K10" s="213"/>
      <c r="L10" s="219">
        <f>VLOOKUP(O10,SaatgutMineraldünger!$B$3:$N$42,2,FALSE)</f>
        <v>0</v>
      </c>
      <c r="M10" s="213"/>
      <c r="N10" s="94"/>
      <c r="O10" s="81">
        <f>VLOOKUP(A10,SaatgutMineraldünger!$A$3:$B$198,2,FALSE)</f>
        <v>0</v>
      </c>
      <c r="P10" s="81">
        <f t="shared" si="4"/>
        <v>0</v>
      </c>
      <c r="Q10" s="81">
        <f>VLOOKUP(O10,SaatgutMineraldünger!$B$3:$N$198,4,FALSE)*(P10/1000)</f>
        <v>0</v>
      </c>
      <c r="R10" s="81">
        <f>VLOOKUP(O10,SaatgutMineraldünger!$B$3:$N$198,5,FALSE)*(P10/1000)</f>
        <v>0</v>
      </c>
      <c r="S10" s="81">
        <f>VLOOKUP(O10,SaatgutMineraldünger!$B$3:$N$198,6,FALSE)*(P10/1000)</f>
        <v>0</v>
      </c>
      <c r="T10" s="81">
        <f>VLOOKUP(O10,SaatgutMineraldünger!$B$3:$N$198,7,FALSE)*(P10/1000)</f>
        <v>0</v>
      </c>
      <c r="U10" s="81">
        <f>VLOOKUP(O10,SaatgutMineraldünger!$B$3:$N$198,8,FALSE)*(P10/1000)</f>
        <v>0</v>
      </c>
      <c r="V10" s="81">
        <f>VLOOKUP(O10,SaatgutMineraldünger!$B$3:$N$198,9,FALSE)*(P10/1000)</f>
        <v>0</v>
      </c>
      <c r="W10" s="81">
        <f>VLOOKUP(O10,SaatgutMineraldünger!$B$3:$N$198,10,FALSE)*(P10/1000)</f>
        <v>0</v>
      </c>
      <c r="X10" s="81">
        <f>VLOOKUP(O10,SaatgutMineraldünger!$B$3:$N$198,11,FALSE)*(P10/1000)</f>
        <v>0</v>
      </c>
      <c r="Y10" s="81">
        <f>VLOOKUP(O10,SaatgutMineraldünger!$B$3:$N$42,12,FALSE)*(P10/1000)</f>
        <v>0</v>
      </c>
      <c r="Z10" s="81">
        <f>VLOOKUP(O10,SaatgutMineraldünger!$B$3:$N$198,13,FALSE)*(P10/1000)</f>
        <v>0</v>
      </c>
      <c r="AA10" s="81">
        <f>VLOOKUP(A10,SaatgutMineraldünger!$A$3:$B$198,2,FALSE)</f>
        <v>0</v>
      </c>
      <c r="AB10" s="81">
        <f t="shared" si="5"/>
        <v>0</v>
      </c>
      <c r="AC10" s="81">
        <f>VLOOKUP(AA10,SaatgutMineraldünger!$B$3:$N$198,4,FALSE)*(AB10/1000)</f>
        <v>0</v>
      </c>
      <c r="AD10" s="81">
        <f>VLOOKUP(AA10,SaatgutMineraldünger!$B$3:$N$198,5,FALSE)*(AB10/1000)</f>
        <v>0</v>
      </c>
      <c r="AE10" s="81">
        <f>VLOOKUP(AA10,SaatgutMineraldünger!$B$3:$N$198,6,FALSE)*(AB10/1000)</f>
        <v>0</v>
      </c>
      <c r="AF10" s="81">
        <f>VLOOKUP(AA10,SaatgutMineraldünger!$B$3:$N$198,7,FALSE)*(AB10/1000)</f>
        <v>0</v>
      </c>
      <c r="AG10" s="81">
        <f>VLOOKUP(AA10,SaatgutMineraldünger!$B$3:$N$198,8,FALSE)*(AB10/1000)</f>
        <v>0</v>
      </c>
      <c r="AH10" s="81">
        <f>VLOOKUP(AA10,SaatgutMineraldünger!$B$3:$N$198,9,FALSE)*(AB10/1000)</f>
        <v>0</v>
      </c>
      <c r="AI10" s="81">
        <f>VLOOKUP(AA10,SaatgutMineraldünger!$B$3:$N$198,10,FALSE)*(AB10/1000)</f>
        <v>0</v>
      </c>
      <c r="AJ10" s="81">
        <f>VLOOKUP(AA10,SaatgutMineraldünger!$B$3:$N$198,11,FALSE)*(AB10/1000)</f>
        <v>0</v>
      </c>
      <c r="AK10" s="81">
        <f>VLOOKUP(AA10,SaatgutMineraldünger!$B$3:$N$198,12,FALSE)*(AB10/1000)</f>
        <v>0</v>
      </c>
      <c r="AL10" s="81">
        <f>VLOOKUP(AA10,SaatgutMineraldünger!$B$3:$N$198,13,FALSE)*(AB10/1000)</f>
        <v>0</v>
      </c>
      <c r="AM10" s="81">
        <f>VLOOKUP(A10,SaatgutMineraldünger!$A$3:$B$198,2,FALSE)</f>
        <v>0</v>
      </c>
      <c r="AN10" s="81">
        <f t="shared" si="6"/>
        <v>0</v>
      </c>
      <c r="AO10" s="81">
        <f>VLOOKUP(AM10,SaatgutMineraldünger!$B$3:$N$198,4,FALSE)*(AN10/1000)</f>
        <v>0</v>
      </c>
      <c r="AP10" s="81">
        <f>VLOOKUP(AM10,SaatgutMineraldünger!$B$3:$N$198,5,FALSE)*(AN10/1000)</f>
        <v>0</v>
      </c>
      <c r="AQ10" s="81">
        <f>VLOOKUP(AM10,SaatgutMineraldünger!$B$3:$N$198,6,FALSE)*(AN10/1000)</f>
        <v>0</v>
      </c>
      <c r="AR10" s="81">
        <f>VLOOKUP(AM10,SaatgutMineraldünger!$B$3:$N$198,7,FALSE)*(AN10/1000)</f>
        <v>0</v>
      </c>
      <c r="AS10" s="81">
        <f>VLOOKUP(AM10,SaatgutMineraldünger!$B$3:$N$198,8,FALSE)*(AN10/1000)</f>
        <v>0</v>
      </c>
      <c r="AT10" s="81">
        <f>VLOOKUP(AM10,SaatgutMineraldünger!$B$3:$N$198,9,FALSE)*(AN10/1000)</f>
        <v>0</v>
      </c>
      <c r="AU10" s="81">
        <f>VLOOKUP(AM10,SaatgutMineraldünger!$B$3:$N$198,10,FALSE)*(AN10/1000)</f>
        <v>0</v>
      </c>
      <c r="AV10" s="81">
        <f>VLOOKUP(AM10,SaatgutMineraldünger!$B$3:$N$198,11,FALSE)*(AN10/1000)</f>
        <v>0</v>
      </c>
      <c r="AW10" s="81">
        <f>VLOOKUP(AM10,SaatgutMineraldünger!$B$3:$N$198,12,FALSE)*(AN10/1000)</f>
        <v>0</v>
      </c>
      <c r="AX10" s="81">
        <f>VLOOKUP(AM10,SaatgutMineraldünger!$B$3:$N$198,13,FALSE)*(AN10/1000)</f>
        <v>0</v>
      </c>
      <c r="AY10" s="137">
        <f t="shared" si="0"/>
        <v>0</v>
      </c>
      <c r="AZ10" s="81">
        <f t="shared" si="1"/>
        <v>0</v>
      </c>
      <c r="BA10" s="81">
        <f t="shared" si="2"/>
        <v>0</v>
      </c>
      <c r="BB10" s="81">
        <f t="shared" si="3"/>
        <v>0</v>
      </c>
      <c r="BC10" s="81">
        <f t="shared" si="3"/>
        <v>0</v>
      </c>
      <c r="BD10" s="81">
        <f t="shared" si="3"/>
        <v>0</v>
      </c>
      <c r="BE10" s="81">
        <f t="shared" si="3"/>
        <v>0</v>
      </c>
      <c r="BF10" s="81">
        <f t="shared" si="7"/>
        <v>0</v>
      </c>
      <c r="BG10" s="81">
        <f t="shared" si="7"/>
        <v>0</v>
      </c>
      <c r="BH10" s="81">
        <f t="shared" si="7"/>
        <v>0</v>
      </c>
      <c r="BI10" s="81">
        <f t="shared" si="7"/>
        <v>0</v>
      </c>
    </row>
    <row r="11" spans="1:61" ht="19.899999999999999" customHeight="1" thickBot="1" x14ac:dyDescent="0.35">
      <c r="A11" s="213" t="s">
        <v>669</v>
      </c>
      <c r="B11" s="214"/>
      <c r="C11" s="213"/>
      <c r="D11" s="219">
        <f>VLOOKUP(O11,SaatgutMineraldünger!$B$3:$N$42,2,FALSE)</f>
        <v>0</v>
      </c>
      <c r="E11" s="213"/>
      <c r="F11" s="214"/>
      <c r="G11" s="213"/>
      <c r="H11" s="219">
        <f>VLOOKUP(O11,SaatgutMineraldünger!$B$3:$N$42,2,FALSE)</f>
        <v>0</v>
      </c>
      <c r="I11" s="213"/>
      <c r="J11" s="214"/>
      <c r="K11" s="213"/>
      <c r="L11" s="219">
        <f>VLOOKUP(O11,SaatgutMineraldünger!$B$3:$N$42,2,FALSE)</f>
        <v>0</v>
      </c>
      <c r="M11" s="213"/>
      <c r="N11" s="94"/>
      <c r="O11" s="81">
        <f>VLOOKUP(A11,SaatgutMineraldünger!$A$3:$B$198,2,FALSE)</f>
        <v>0</v>
      </c>
      <c r="P11" s="81">
        <f t="shared" si="4"/>
        <v>0</v>
      </c>
      <c r="Q11" s="81">
        <f>VLOOKUP(O11,SaatgutMineraldünger!$B$3:$N$198,4,FALSE)*(P11/1000)</f>
        <v>0</v>
      </c>
      <c r="R11" s="81">
        <f>VLOOKUP(O11,SaatgutMineraldünger!$B$3:$N$198,5,FALSE)*(P11/1000)</f>
        <v>0</v>
      </c>
      <c r="S11" s="81">
        <f>VLOOKUP(O11,SaatgutMineraldünger!$B$3:$N$198,6,FALSE)*(P11/1000)</f>
        <v>0</v>
      </c>
      <c r="T11" s="81">
        <f>VLOOKUP(O11,SaatgutMineraldünger!$B$3:$N$198,7,FALSE)*(P11/1000)</f>
        <v>0</v>
      </c>
      <c r="U11" s="81">
        <f>VLOOKUP(O11,SaatgutMineraldünger!$B$3:$N$198,8,FALSE)*(P11/1000)</f>
        <v>0</v>
      </c>
      <c r="V11" s="81">
        <f>VLOOKUP(O11,SaatgutMineraldünger!$B$3:$N$198,9,FALSE)*(P11/1000)</f>
        <v>0</v>
      </c>
      <c r="W11" s="81">
        <f>VLOOKUP(O11,SaatgutMineraldünger!$B$3:$N$198,10,FALSE)*(P11/1000)</f>
        <v>0</v>
      </c>
      <c r="X11" s="81">
        <f>VLOOKUP(O11,SaatgutMineraldünger!$B$3:$N$198,11,FALSE)*(P11/1000)</f>
        <v>0</v>
      </c>
      <c r="Y11" s="81">
        <f>VLOOKUP(O11,SaatgutMineraldünger!$B$3:$N$42,12,FALSE)*(P11/1000)</f>
        <v>0</v>
      </c>
      <c r="Z11" s="81">
        <f>VLOOKUP(O11,SaatgutMineraldünger!$B$3:$N$198,13,FALSE)*(P11/1000)</f>
        <v>0</v>
      </c>
      <c r="AA11" s="81">
        <f>VLOOKUP(A11,SaatgutMineraldünger!$A$3:$B$198,2,FALSE)</f>
        <v>0</v>
      </c>
      <c r="AB11" s="81">
        <f t="shared" si="5"/>
        <v>0</v>
      </c>
      <c r="AC11" s="81">
        <f>VLOOKUP(AA11,SaatgutMineraldünger!$B$3:$N$198,4,FALSE)*(AB11/1000)</f>
        <v>0</v>
      </c>
      <c r="AD11" s="81">
        <f>VLOOKUP(AA11,SaatgutMineraldünger!$B$3:$N$198,5,FALSE)*(AB11/1000)</f>
        <v>0</v>
      </c>
      <c r="AE11" s="81">
        <f>VLOOKUP(AA11,SaatgutMineraldünger!$B$3:$N$198,6,FALSE)*(AB11/1000)</f>
        <v>0</v>
      </c>
      <c r="AF11" s="81">
        <f>VLOOKUP(AA11,SaatgutMineraldünger!$B$3:$N$198,7,FALSE)*(AB11/1000)</f>
        <v>0</v>
      </c>
      <c r="AG11" s="81">
        <f>VLOOKUP(AA11,SaatgutMineraldünger!$B$3:$N$198,8,FALSE)*(AB11/1000)</f>
        <v>0</v>
      </c>
      <c r="AH11" s="81">
        <f>VLOOKUP(AA11,SaatgutMineraldünger!$B$3:$N$198,9,FALSE)*(AB11/1000)</f>
        <v>0</v>
      </c>
      <c r="AI11" s="81">
        <f>VLOOKUP(AA11,SaatgutMineraldünger!$B$3:$N$198,10,FALSE)*(AB11/1000)</f>
        <v>0</v>
      </c>
      <c r="AJ11" s="81">
        <f>VLOOKUP(AA11,SaatgutMineraldünger!$B$3:$N$198,11,FALSE)*(AB11/1000)</f>
        <v>0</v>
      </c>
      <c r="AK11" s="81">
        <f>VLOOKUP(AA11,SaatgutMineraldünger!$B$3:$N$198,12,FALSE)*(AB11/1000)</f>
        <v>0</v>
      </c>
      <c r="AL11" s="81">
        <f>VLOOKUP(AA11,SaatgutMineraldünger!$B$3:$N$198,13,FALSE)*(AB11/1000)</f>
        <v>0</v>
      </c>
      <c r="AM11" s="81">
        <f>VLOOKUP(A11,SaatgutMineraldünger!$A$3:$B$198,2,FALSE)</f>
        <v>0</v>
      </c>
      <c r="AN11" s="81">
        <f t="shared" si="6"/>
        <v>0</v>
      </c>
      <c r="AO11" s="81">
        <f>VLOOKUP(AM11,SaatgutMineraldünger!$B$3:$N$198,4,FALSE)*(AN11/1000)</f>
        <v>0</v>
      </c>
      <c r="AP11" s="81">
        <f>VLOOKUP(AM11,SaatgutMineraldünger!$B$3:$N$198,5,FALSE)*(AN11/1000)</f>
        <v>0</v>
      </c>
      <c r="AQ11" s="81">
        <f>VLOOKUP(AM11,SaatgutMineraldünger!$B$3:$N$198,6,FALSE)*(AN11/1000)</f>
        <v>0</v>
      </c>
      <c r="AR11" s="81">
        <f>VLOOKUP(AM11,SaatgutMineraldünger!$B$3:$N$198,7,FALSE)*(AN11/1000)</f>
        <v>0</v>
      </c>
      <c r="AS11" s="81">
        <f>VLOOKUP(AM11,SaatgutMineraldünger!$B$3:$N$198,8,FALSE)*(AN11/1000)</f>
        <v>0</v>
      </c>
      <c r="AT11" s="81">
        <f>VLOOKUP(AM11,SaatgutMineraldünger!$B$3:$N$198,9,FALSE)*(AN11/1000)</f>
        <v>0</v>
      </c>
      <c r="AU11" s="81">
        <f>VLOOKUP(AM11,SaatgutMineraldünger!$B$3:$N$198,10,FALSE)*(AN11/1000)</f>
        <v>0</v>
      </c>
      <c r="AV11" s="81">
        <f>VLOOKUP(AM11,SaatgutMineraldünger!$B$3:$N$198,11,FALSE)*(AN11/1000)</f>
        <v>0</v>
      </c>
      <c r="AW11" s="81">
        <f>VLOOKUP(AM11,SaatgutMineraldünger!$B$3:$N$198,12,FALSE)*(AN11/1000)</f>
        <v>0</v>
      </c>
      <c r="AX11" s="81">
        <f>VLOOKUP(AM11,SaatgutMineraldünger!$B$3:$N$198,13,FALSE)*(AN11/1000)</f>
        <v>0</v>
      </c>
      <c r="AY11" s="137">
        <f t="shared" si="0"/>
        <v>0</v>
      </c>
      <c r="AZ11" s="81">
        <f t="shared" si="1"/>
        <v>0</v>
      </c>
      <c r="BA11" s="81">
        <f t="shared" si="2"/>
        <v>0</v>
      </c>
      <c r="BB11" s="81">
        <f t="shared" si="3"/>
        <v>0</v>
      </c>
      <c r="BC11" s="81">
        <f t="shared" si="3"/>
        <v>0</v>
      </c>
      <c r="BD11" s="81">
        <f t="shared" si="3"/>
        <v>0</v>
      </c>
      <c r="BE11" s="81">
        <f t="shared" si="3"/>
        <v>0</v>
      </c>
      <c r="BF11" s="81">
        <f t="shared" si="7"/>
        <v>0</v>
      </c>
      <c r="BG11" s="81">
        <f t="shared" si="7"/>
        <v>0</v>
      </c>
      <c r="BH11" s="81">
        <f t="shared" si="7"/>
        <v>0</v>
      </c>
      <c r="BI11" s="81">
        <f t="shared" si="7"/>
        <v>0</v>
      </c>
    </row>
    <row r="12" spans="1:61" ht="19.899999999999999" customHeight="1" thickBot="1" x14ac:dyDescent="0.35">
      <c r="A12" s="213" t="s">
        <v>669</v>
      </c>
      <c r="B12" s="214"/>
      <c r="C12" s="213"/>
      <c r="D12" s="219">
        <f>VLOOKUP(O12,SaatgutMineraldünger!$B$3:$N$42,2,FALSE)</f>
        <v>0</v>
      </c>
      <c r="E12" s="213"/>
      <c r="F12" s="214"/>
      <c r="G12" s="213"/>
      <c r="H12" s="219">
        <f>VLOOKUP(O12,SaatgutMineraldünger!$B$3:$N$42,2,FALSE)</f>
        <v>0</v>
      </c>
      <c r="I12" s="213"/>
      <c r="J12" s="214"/>
      <c r="K12" s="213"/>
      <c r="L12" s="219">
        <f>VLOOKUP(O12,SaatgutMineraldünger!$B$3:$N$42,2,FALSE)</f>
        <v>0</v>
      </c>
      <c r="M12" s="213"/>
      <c r="N12" s="94"/>
      <c r="O12" s="81">
        <f>VLOOKUP(A12,SaatgutMineraldünger!$A$3:$B$198,2,FALSE)</f>
        <v>0</v>
      </c>
      <c r="P12" s="81">
        <f t="shared" si="4"/>
        <v>0</v>
      </c>
      <c r="Q12" s="81">
        <f>VLOOKUP(O12,SaatgutMineraldünger!$B$3:$N$198,4,FALSE)*(P12/1000)</f>
        <v>0</v>
      </c>
      <c r="R12" s="81">
        <f>VLOOKUP(O12,SaatgutMineraldünger!$B$3:$N$198,5,FALSE)*(P12/1000)</f>
        <v>0</v>
      </c>
      <c r="S12" s="81">
        <f>VLOOKUP(O12,SaatgutMineraldünger!$B$3:$N$198,6,FALSE)*(P12/1000)</f>
        <v>0</v>
      </c>
      <c r="T12" s="81">
        <f>VLOOKUP(O12,SaatgutMineraldünger!$B$3:$N$198,7,FALSE)*(P12/1000)</f>
        <v>0</v>
      </c>
      <c r="U12" s="81">
        <f>VLOOKUP(O12,SaatgutMineraldünger!$B$3:$N$198,8,FALSE)*(P12/1000)</f>
        <v>0</v>
      </c>
      <c r="V12" s="81">
        <f>VLOOKUP(O12,SaatgutMineraldünger!$B$3:$N$198,9,FALSE)*(P12/1000)</f>
        <v>0</v>
      </c>
      <c r="W12" s="81">
        <f>VLOOKUP(O12,SaatgutMineraldünger!$B$3:$N$198,10,FALSE)*(P12/1000)</f>
        <v>0</v>
      </c>
      <c r="X12" s="81">
        <f>VLOOKUP(O12,SaatgutMineraldünger!$B$3:$N$198,11,FALSE)*(P12/1000)</f>
        <v>0</v>
      </c>
      <c r="Y12" s="81">
        <f>VLOOKUP(O12,SaatgutMineraldünger!$B$3:$N$42,12,FALSE)*(P12/1000)</f>
        <v>0</v>
      </c>
      <c r="Z12" s="81">
        <f>VLOOKUP(O12,SaatgutMineraldünger!$B$3:$N$198,13,FALSE)*(P12/1000)</f>
        <v>0</v>
      </c>
      <c r="AA12" s="81">
        <f>VLOOKUP(A12,SaatgutMineraldünger!$A$3:$B$198,2,FALSE)</f>
        <v>0</v>
      </c>
      <c r="AB12" s="81">
        <f t="shared" si="5"/>
        <v>0</v>
      </c>
      <c r="AC12" s="81">
        <f>VLOOKUP(AA12,SaatgutMineraldünger!$B$3:$N$198,4,FALSE)*(AB12/1000)</f>
        <v>0</v>
      </c>
      <c r="AD12" s="81">
        <f>VLOOKUP(AA12,SaatgutMineraldünger!$B$3:$N$198,5,FALSE)*(AB12/1000)</f>
        <v>0</v>
      </c>
      <c r="AE12" s="81">
        <f>VLOOKUP(AA12,SaatgutMineraldünger!$B$3:$N$198,6,FALSE)*(AB12/1000)</f>
        <v>0</v>
      </c>
      <c r="AF12" s="81">
        <f>VLOOKUP(AA12,SaatgutMineraldünger!$B$3:$N$198,7,FALSE)*(AB12/1000)</f>
        <v>0</v>
      </c>
      <c r="AG12" s="81">
        <f>VLOOKUP(AA12,SaatgutMineraldünger!$B$3:$N$198,8,FALSE)*(AB12/1000)</f>
        <v>0</v>
      </c>
      <c r="AH12" s="81">
        <f>VLOOKUP(AA12,SaatgutMineraldünger!$B$3:$N$198,9,FALSE)*(AB12/1000)</f>
        <v>0</v>
      </c>
      <c r="AI12" s="81">
        <f>VLOOKUP(AA12,SaatgutMineraldünger!$B$3:$N$198,10,FALSE)*(AB12/1000)</f>
        <v>0</v>
      </c>
      <c r="AJ12" s="81">
        <f>VLOOKUP(AA12,SaatgutMineraldünger!$B$3:$N$198,11,FALSE)*(AB12/1000)</f>
        <v>0</v>
      </c>
      <c r="AK12" s="81">
        <f>VLOOKUP(AA12,SaatgutMineraldünger!$B$3:$N$198,12,FALSE)*(AB12/1000)</f>
        <v>0</v>
      </c>
      <c r="AL12" s="81">
        <f>VLOOKUP(AA12,SaatgutMineraldünger!$B$3:$N$198,13,FALSE)*(AB12/1000)</f>
        <v>0</v>
      </c>
      <c r="AM12" s="81">
        <f>VLOOKUP(A12,SaatgutMineraldünger!$A$3:$B$198,2,FALSE)</f>
        <v>0</v>
      </c>
      <c r="AN12" s="81">
        <f t="shared" si="6"/>
        <v>0</v>
      </c>
      <c r="AO12" s="81">
        <f>VLOOKUP(AM12,SaatgutMineraldünger!$B$3:$N$198,4,FALSE)*(AN12/1000)</f>
        <v>0</v>
      </c>
      <c r="AP12" s="81">
        <f>VLOOKUP(AM12,SaatgutMineraldünger!$B$3:$N$198,5,FALSE)*(AN12/1000)</f>
        <v>0</v>
      </c>
      <c r="AQ12" s="81">
        <f>VLOOKUP(AM12,SaatgutMineraldünger!$B$3:$N$198,6,FALSE)*(AN12/1000)</f>
        <v>0</v>
      </c>
      <c r="AR12" s="81">
        <f>VLOOKUP(AM12,SaatgutMineraldünger!$B$3:$N$198,7,FALSE)*(AN12/1000)</f>
        <v>0</v>
      </c>
      <c r="AS12" s="81">
        <f>VLOOKUP(AM12,SaatgutMineraldünger!$B$3:$N$198,8,FALSE)*(AN12/1000)</f>
        <v>0</v>
      </c>
      <c r="AT12" s="81">
        <f>VLOOKUP(AM12,SaatgutMineraldünger!$B$3:$N$198,9,FALSE)*(AN12/1000)</f>
        <v>0</v>
      </c>
      <c r="AU12" s="81">
        <f>VLOOKUP(AM12,SaatgutMineraldünger!$B$3:$N$198,10,FALSE)*(AN12/1000)</f>
        <v>0</v>
      </c>
      <c r="AV12" s="81">
        <f>VLOOKUP(AM12,SaatgutMineraldünger!$B$3:$N$198,11,FALSE)*(AN12/1000)</f>
        <v>0</v>
      </c>
      <c r="AW12" s="81">
        <f>VLOOKUP(AM12,SaatgutMineraldünger!$B$3:$N$198,12,FALSE)*(AN12/1000)</f>
        <v>0</v>
      </c>
      <c r="AX12" s="81">
        <f>VLOOKUP(AM12,SaatgutMineraldünger!$B$3:$N$198,13,FALSE)*(AN12/1000)</f>
        <v>0</v>
      </c>
      <c r="AY12" s="137">
        <f t="shared" si="0"/>
        <v>0</v>
      </c>
      <c r="AZ12" s="81">
        <f t="shared" si="1"/>
        <v>0</v>
      </c>
      <c r="BA12" s="81">
        <f t="shared" si="2"/>
        <v>0</v>
      </c>
      <c r="BB12" s="81">
        <f t="shared" si="3"/>
        <v>0</v>
      </c>
      <c r="BC12" s="81">
        <f t="shared" si="3"/>
        <v>0</v>
      </c>
      <c r="BD12" s="81">
        <f t="shared" si="3"/>
        <v>0</v>
      </c>
      <c r="BE12" s="81">
        <f t="shared" si="3"/>
        <v>0</v>
      </c>
      <c r="BF12" s="81">
        <f t="shared" si="7"/>
        <v>0</v>
      </c>
      <c r="BG12" s="81">
        <f t="shared" si="7"/>
        <v>0</v>
      </c>
      <c r="BH12" s="81">
        <f t="shared" si="7"/>
        <v>0</v>
      </c>
      <c r="BI12" s="81">
        <f t="shared" si="7"/>
        <v>0</v>
      </c>
    </row>
    <row r="13" spans="1:61" ht="19.899999999999999" customHeight="1" thickBot="1" x14ac:dyDescent="0.35">
      <c r="A13" s="213" t="s">
        <v>669</v>
      </c>
      <c r="B13" s="214"/>
      <c r="C13" s="213"/>
      <c r="D13" s="219">
        <f>VLOOKUP(O13,SaatgutMineraldünger!$B$3:$N$42,2,FALSE)</f>
        <v>0</v>
      </c>
      <c r="E13" s="213"/>
      <c r="F13" s="214"/>
      <c r="G13" s="213"/>
      <c r="H13" s="219">
        <f>VLOOKUP(O13,SaatgutMineraldünger!$B$3:$N$42,2,FALSE)</f>
        <v>0</v>
      </c>
      <c r="I13" s="213"/>
      <c r="J13" s="214"/>
      <c r="K13" s="213"/>
      <c r="L13" s="219">
        <f>VLOOKUP(O13,SaatgutMineraldünger!$B$3:$N$42,2,FALSE)</f>
        <v>0</v>
      </c>
      <c r="M13" s="213"/>
      <c r="N13" s="94"/>
      <c r="O13" s="81">
        <f>VLOOKUP(A13,SaatgutMineraldünger!$A$3:$B$198,2,FALSE)</f>
        <v>0</v>
      </c>
      <c r="P13" s="81">
        <f t="shared" si="4"/>
        <v>0</v>
      </c>
      <c r="Q13" s="81">
        <f>VLOOKUP(O13,SaatgutMineraldünger!$B$3:$N$198,4,FALSE)*(P13/1000)</f>
        <v>0</v>
      </c>
      <c r="R13" s="81">
        <f>VLOOKUP(O13,SaatgutMineraldünger!$B$3:$N$198,5,FALSE)*(P13/1000)</f>
        <v>0</v>
      </c>
      <c r="S13" s="81">
        <f>VLOOKUP(O13,SaatgutMineraldünger!$B$3:$N$198,6,FALSE)*(P13/1000)</f>
        <v>0</v>
      </c>
      <c r="T13" s="81">
        <f>VLOOKUP(O13,SaatgutMineraldünger!$B$3:$N$198,7,FALSE)*(P13/1000)</f>
        <v>0</v>
      </c>
      <c r="U13" s="81">
        <f>VLOOKUP(O13,SaatgutMineraldünger!$B$3:$N$198,8,FALSE)*(P13/1000)</f>
        <v>0</v>
      </c>
      <c r="V13" s="81">
        <f>VLOOKUP(O13,SaatgutMineraldünger!$B$3:$N$198,9,FALSE)*(P13/1000)</f>
        <v>0</v>
      </c>
      <c r="W13" s="81">
        <f>VLOOKUP(O13,SaatgutMineraldünger!$B$3:$N$198,10,FALSE)*(P13/1000)</f>
        <v>0</v>
      </c>
      <c r="X13" s="81">
        <f>VLOOKUP(O13,SaatgutMineraldünger!$B$3:$N$198,11,FALSE)*(P13/1000)</f>
        <v>0</v>
      </c>
      <c r="Y13" s="81">
        <f>VLOOKUP(O13,SaatgutMineraldünger!$B$3:$N$42,12,FALSE)*(P13/1000)</f>
        <v>0</v>
      </c>
      <c r="Z13" s="81">
        <f>VLOOKUP(O13,SaatgutMineraldünger!$B$3:$N$198,13,FALSE)*(P13/1000)</f>
        <v>0</v>
      </c>
      <c r="AA13" s="81">
        <f>VLOOKUP(A13,SaatgutMineraldünger!$A$3:$B$198,2,FALSE)</f>
        <v>0</v>
      </c>
      <c r="AB13" s="81">
        <f t="shared" si="5"/>
        <v>0</v>
      </c>
      <c r="AC13" s="81">
        <f>VLOOKUP(AA13,SaatgutMineraldünger!$B$3:$N$198,4,FALSE)*(AB13/1000)</f>
        <v>0</v>
      </c>
      <c r="AD13" s="81">
        <f>VLOOKUP(AA13,SaatgutMineraldünger!$B$3:$N$198,5,FALSE)*(AB13/1000)</f>
        <v>0</v>
      </c>
      <c r="AE13" s="81">
        <f>VLOOKUP(AA13,SaatgutMineraldünger!$B$3:$N$198,6,FALSE)*(AB13/1000)</f>
        <v>0</v>
      </c>
      <c r="AF13" s="81">
        <f>VLOOKUP(AA13,SaatgutMineraldünger!$B$3:$N$198,7,FALSE)*(AB13/1000)</f>
        <v>0</v>
      </c>
      <c r="AG13" s="81">
        <f>VLOOKUP(AA13,SaatgutMineraldünger!$B$3:$N$198,8,FALSE)*(AB13/1000)</f>
        <v>0</v>
      </c>
      <c r="AH13" s="81">
        <f>VLOOKUP(AA13,SaatgutMineraldünger!$B$3:$N$198,9,FALSE)*(AB13/1000)</f>
        <v>0</v>
      </c>
      <c r="AI13" s="81">
        <f>VLOOKUP(AA13,SaatgutMineraldünger!$B$3:$N$198,10,FALSE)*(AB13/1000)</f>
        <v>0</v>
      </c>
      <c r="AJ13" s="81">
        <f>VLOOKUP(AA13,SaatgutMineraldünger!$B$3:$N$198,11,FALSE)*(AB13/1000)</f>
        <v>0</v>
      </c>
      <c r="AK13" s="81">
        <f>VLOOKUP(AA13,SaatgutMineraldünger!$B$3:$N$198,12,FALSE)*(AB13/1000)</f>
        <v>0</v>
      </c>
      <c r="AL13" s="81">
        <f>VLOOKUP(AA13,SaatgutMineraldünger!$B$3:$N$198,13,FALSE)*(AB13/1000)</f>
        <v>0</v>
      </c>
      <c r="AM13" s="81">
        <f>VLOOKUP(A13,SaatgutMineraldünger!$A$3:$B$198,2,FALSE)</f>
        <v>0</v>
      </c>
      <c r="AN13" s="81">
        <f t="shared" si="6"/>
        <v>0</v>
      </c>
      <c r="AO13" s="81">
        <f>VLOOKUP(AM13,SaatgutMineraldünger!$B$3:$N$198,4,FALSE)*(AN13/1000)</f>
        <v>0</v>
      </c>
      <c r="AP13" s="81">
        <f>VLOOKUP(AM13,SaatgutMineraldünger!$B$3:$N$198,5,FALSE)*(AN13/1000)</f>
        <v>0</v>
      </c>
      <c r="AQ13" s="81">
        <f>VLOOKUP(AM13,SaatgutMineraldünger!$B$3:$N$198,6,FALSE)*(AN13/1000)</f>
        <v>0</v>
      </c>
      <c r="AR13" s="81">
        <f>VLOOKUP(AM13,SaatgutMineraldünger!$B$3:$N$198,7,FALSE)*(AN13/1000)</f>
        <v>0</v>
      </c>
      <c r="AS13" s="81">
        <f>VLOOKUP(AM13,SaatgutMineraldünger!$B$3:$N$198,8,FALSE)*(AN13/1000)</f>
        <v>0</v>
      </c>
      <c r="AT13" s="81">
        <f>VLOOKUP(AM13,SaatgutMineraldünger!$B$3:$N$198,9,FALSE)*(AN13/1000)</f>
        <v>0</v>
      </c>
      <c r="AU13" s="81">
        <f>VLOOKUP(AM13,SaatgutMineraldünger!$B$3:$N$198,10,FALSE)*(AN13/1000)</f>
        <v>0</v>
      </c>
      <c r="AV13" s="81">
        <f>VLOOKUP(AM13,SaatgutMineraldünger!$B$3:$N$198,11,FALSE)*(AN13/1000)</f>
        <v>0</v>
      </c>
      <c r="AW13" s="81">
        <f>VLOOKUP(AM13,SaatgutMineraldünger!$B$3:$N$198,12,FALSE)*(AN13/1000)</f>
        <v>0</v>
      </c>
      <c r="AX13" s="81">
        <f>VLOOKUP(AM13,SaatgutMineraldünger!$B$3:$N$198,13,FALSE)*(AN13/1000)</f>
        <v>0</v>
      </c>
      <c r="AY13" s="137">
        <f t="shared" si="0"/>
        <v>0</v>
      </c>
      <c r="AZ13" s="81">
        <f t="shared" si="1"/>
        <v>0</v>
      </c>
      <c r="BA13" s="81">
        <f t="shared" si="2"/>
        <v>0</v>
      </c>
      <c r="BB13" s="81">
        <f t="shared" si="3"/>
        <v>0</v>
      </c>
      <c r="BC13" s="81">
        <f t="shared" si="3"/>
        <v>0</v>
      </c>
      <c r="BD13" s="81">
        <f t="shared" si="3"/>
        <v>0</v>
      </c>
      <c r="BE13" s="81">
        <f t="shared" si="3"/>
        <v>0</v>
      </c>
      <c r="BF13" s="81">
        <f t="shared" si="7"/>
        <v>0</v>
      </c>
      <c r="BG13" s="81">
        <f t="shared" si="7"/>
        <v>0</v>
      </c>
      <c r="BH13" s="81">
        <f t="shared" si="7"/>
        <v>0</v>
      </c>
      <c r="BI13" s="81">
        <f t="shared" si="7"/>
        <v>0</v>
      </c>
    </row>
    <row r="14" spans="1:61" ht="19.899999999999999" customHeight="1" thickBot="1" x14ac:dyDescent="0.35">
      <c r="A14" s="213" t="s">
        <v>669</v>
      </c>
      <c r="B14" s="214"/>
      <c r="C14" s="213"/>
      <c r="D14" s="219">
        <f>VLOOKUP(O14,SaatgutMineraldünger!$B$3:$N$42,2,FALSE)</f>
        <v>0</v>
      </c>
      <c r="E14" s="213"/>
      <c r="F14" s="214"/>
      <c r="G14" s="213"/>
      <c r="H14" s="219">
        <f>VLOOKUP(O14,SaatgutMineraldünger!$B$3:$N$42,2,FALSE)</f>
        <v>0</v>
      </c>
      <c r="I14" s="213"/>
      <c r="J14" s="214"/>
      <c r="K14" s="213"/>
      <c r="L14" s="219">
        <f>VLOOKUP(O14,SaatgutMineraldünger!$B$3:$N$42,2,FALSE)</f>
        <v>0</v>
      </c>
      <c r="M14" s="213"/>
      <c r="N14" s="94"/>
      <c r="O14" s="81">
        <f>VLOOKUP(A14,SaatgutMineraldünger!$A$3:$B$198,2,FALSE)</f>
        <v>0</v>
      </c>
      <c r="P14" s="81">
        <f t="shared" si="4"/>
        <v>0</v>
      </c>
      <c r="Q14" s="81">
        <f>VLOOKUP(O14,SaatgutMineraldünger!$B$3:$N$198,4,FALSE)*(P14/1000)</f>
        <v>0</v>
      </c>
      <c r="R14" s="81">
        <f>VLOOKUP(O14,SaatgutMineraldünger!$B$3:$N$198,5,FALSE)*(P14/1000)</f>
        <v>0</v>
      </c>
      <c r="S14" s="81">
        <f>VLOOKUP(O14,SaatgutMineraldünger!$B$3:$N$198,6,FALSE)*(P14/1000)</f>
        <v>0</v>
      </c>
      <c r="T14" s="81">
        <f>VLOOKUP(O14,SaatgutMineraldünger!$B$3:$N$198,7,FALSE)*(P14/1000)</f>
        <v>0</v>
      </c>
      <c r="U14" s="81">
        <f>VLOOKUP(O14,SaatgutMineraldünger!$B$3:$N$198,8,FALSE)*(P14/1000)</f>
        <v>0</v>
      </c>
      <c r="V14" s="81">
        <f>VLOOKUP(O14,SaatgutMineraldünger!$B$3:$N$198,9,FALSE)*(P14/1000)</f>
        <v>0</v>
      </c>
      <c r="W14" s="81">
        <f>VLOOKUP(O14,SaatgutMineraldünger!$B$3:$N$198,10,FALSE)*(P14/1000)</f>
        <v>0</v>
      </c>
      <c r="X14" s="81">
        <f>VLOOKUP(O14,SaatgutMineraldünger!$B$3:$N$198,11,FALSE)*(P14/1000)</f>
        <v>0</v>
      </c>
      <c r="Y14" s="81">
        <f>VLOOKUP(O14,SaatgutMineraldünger!$B$3:$N$42,12,FALSE)*(P14/1000)</f>
        <v>0</v>
      </c>
      <c r="Z14" s="81">
        <f>VLOOKUP(O14,SaatgutMineraldünger!$B$3:$N$198,13,FALSE)*(P14/1000)</f>
        <v>0</v>
      </c>
      <c r="AA14" s="81">
        <f>VLOOKUP(A14,SaatgutMineraldünger!$A$3:$B$198,2,FALSE)</f>
        <v>0</v>
      </c>
      <c r="AB14" s="81">
        <f t="shared" si="5"/>
        <v>0</v>
      </c>
      <c r="AC14" s="81">
        <f>VLOOKUP(AA14,SaatgutMineraldünger!$B$3:$N$198,4,FALSE)*(AB14/1000)</f>
        <v>0</v>
      </c>
      <c r="AD14" s="81">
        <f>VLOOKUP(AA14,SaatgutMineraldünger!$B$3:$N$198,5,FALSE)*(AB14/1000)</f>
        <v>0</v>
      </c>
      <c r="AE14" s="81">
        <f>VLOOKUP(AA14,SaatgutMineraldünger!$B$3:$N$198,6,FALSE)*(AB14/1000)</f>
        <v>0</v>
      </c>
      <c r="AF14" s="81">
        <f>VLOOKUP(AA14,SaatgutMineraldünger!$B$3:$N$198,7,FALSE)*(AB14/1000)</f>
        <v>0</v>
      </c>
      <c r="AG14" s="81">
        <f>VLOOKUP(AA14,SaatgutMineraldünger!$B$3:$N$198,8,FALSE)*(AB14/1000)</f>
        <v>0</v>
      </c>
      <c r="AH14" s="81">
        <f>VLOOKUP(AA14,SaatgutMineraldünger!$B$3:$N$198,9,FALSE)*(AB14/1000)</f>
        <v>0</v>
      </c>
      <c r="AI14" s="81">
        <f>VLOOKUP(AA14,SaatgutMineraldünger!$B$3:$N$198,10,FALSE)*(AB14/1000)</f>
        <v>0</v>
      </c>
      <c r="AJ14" s="81">
        <f>VLOOKUP(AA14,SaatgutMineraldünger!$B$3:$N$198,11,FALSE)*(AB14/1000)</f>
        <v>0</v>
      </c>
      <c r="AK14" s="81">
        <f>VLOOKUP(AA14,SaatgutMineraldünger!$B$3:$N$198,12,FALSE)*(AB14/1000)</f>
        <v>0</v>
      </c>
      <c r="AL14" s="81">
        <f>VLOOKUP(AA14,SaatgutMineraldünger!$B$3:$N$198,13,FALSE)*(AB14/1000)</f>
        <v>0</v>
      </c>
      <c r="AM14" s="81">
        <f>VLOOKUP(A14,SaatgutMineraldünger!$A$3:$B$198,2,FALSE)</f>
        <v>0</v>
      </c>
      <c r="AN14" s="81">
        <f t="shared" si="6"/>
        <v>0</v>
      </c>
      <c r="AO14" s="81">
        <f>VLOOKUP(AM14,SaatgutMineraldünger!$B$3:$N$198,4,FALSE)*(AN14/1000)</f>
        <v>0</v>
      </c>
      <c r="AP14" s="81">
        <f>VLOOKUP(AM14,SaatgutMineraldünger!$B$3:$N$198,5,FALSE)*(AN14/1000)</f>
        <v>0</v>
      </c>
      <c r="AQ14" s="81">
        <f>VLOOKUP(AM14,SaatgutMineraldünger!$B$3:$N$198,6,FALSE)*(AN14/1000)</f>
        <v>0</v>
      </c>
      <c r="AR14" s="81">
        <f>VLOOKUP(AM14,SaatgutMineraldünger!$B$3:$N$198,7,FALSE)*(AN14/1000)</f>
        <v>0</v>
      </c>
      <c r="AS14" s="81">
        <f>VLOOKUP(AM14,SaatgutMineraldünger!$B$3:$N$198,8,FALSE)*(AN14/1000)</f>
        <v>0</v>
      </c>
      <c r="AT14" s="81">
        <f>VLOOKUP(AM14,SaatgutMineraldünger!$B$3:$N$198,9,FALSE)*(AN14/1000)</f>
        <v>0</v>
      </c>
      <c r="AU14" s="81">
        <f>VLOOKUP(AM14,SaatgutMineraldünger!$B$3:$N$198,10,FALSE)*(AN14/1000)</f>
        <v>0</v>
      </c>
      <c r="AV14" s="81">
        <f>VLOOKUP(AM14,SaatgutMineraldünger!$B$3:$N$198,11,FALSE)*(AN14/1000)</f>
        <v>0</v>
      </c>
      <c r="AW14" s="81">
        <f>VLOOKUP(AM14,SaatgutMineraldünger!$B$3:$N$198,12,FALSE)*(AN14/1000)</f>
        <v>0</v>
      </c>
      <c r="AX14" s="81">
        <f>VLOOKUP(AM14,SaatgutMineraldünger!$B$3:$N$198,13,FALSE)*(AN14/1000)</f>
        <v>0</v>
      </c>
      <c r="AY14" s="137">
        <f t="shared" si="0"/>
        <v>0</v>
      </c>
      <c r="AZ14" s="81">
        <f t="shared" si="1"/>
        <v>0</v>
      </c>
      <c r="BA14" s="81">
        <f t="shared" si="2"/>
        <v>0</v>
      </c>
      <c r="BB14" s="81">
        <f t="shared" si="3"/>
        <v>0</v>
      </c>
      <c r="BC14" s="81">
        <f t="shared" si="3"/>
        <v>0</v>
      </c>
      <c r="BD14" s="81">
        <f t="shared" si="3"/>
        <v>0</v>
      </c>
      <c r="BE14" s="81">
        <f t="shared" si="3"/>
        <v>0</v>
      </c>
      <c r="BF14" s="81">
        <f t="shared" si="7"/>
        <v>0</v>
      </c>
      <c r="BG14" s="81">
        <f t="shared" si="7"/>
        <v>0</v>
      </c>
      <c r="BH14" s="81">
        <f t="shared" si="7"/>
        <v>0</v>
      </c>
      <c r="BI14" s="81">
        <f t="shared" si="7"/>
        <v>0</v>
      </c>
    </row>
    <row r="15" spans="1:61" ht="19.899999999999999" customHeight="1" thickBot="1" x14ac:dyDescent="0.35">
      <c r="A15" s="213" t="s">
        <v>669</v>
      </c>
      <c r="B15" s="214"/>
      <c r="C15" s="213"/>
      <c r="D15" s="219">
        <f>VLOOKUP(O15,SaatgutMineraldünger!$B$3:$N$42,2,FALSE)</f>
        <v>0</v>
      </c>
      <c r="E15" s="213"/>
      <c r="F15" s="214"/>
      <c r="G15" s="213"/>
      <c r="H15" s="219">
        <f>VLOOKUP(O15,SaatgutMineraldünger!$B$3:$N$42,2,FALSE)</f>
        <v>0</v>
      </c>
      <c r="I15" s="213"/>
      <c r="J15" s="214"/>
      <c r="K15" s="213"/>
      <c r="L15" s="219">
        <f>VLOOKUP(O15,SaatgutMineraldünger!$B$3:$N$42,2,FALSE)</f>
        <v>0</v>
      </c>
      <c r="M15" s="213"/>
      <c r="N15" s="94"/>
      <c r="O15" s="81">
        <f>VLOOKUP(A15,SaatgutMineraldünger!$A$3:$B$198,2,FALSE)</f>
        <v>0</v>
      </c>
      <c r="P15" s="81">
        <f t="shared" si="4"/>
        <v>0</v>
      </c>
      <c r="Q15" s="81">
        <f>VLOOKUP(O15,SaatgutMineraldünger!$B$3:$N$198,4,FALSE)*(P15/1000)</f>
        <v>0</v>
      </c>
      <c r="R15" s="81">
        <f>VLOOKUP(O15,SaatgutMineraldünger!$B$3:$N$198,5,FALSE)*(P15/1000)</f>
        <v>0</v>
      </c>
      <c r="S15" s="81">
        <f>VLOOKUP(O15,SaatgutMineraldünger!$B$3:$N$198,6,FALSE)*(P15/1000)</f>
        <v>0</v>
      </c>
      <c r="T15" s="81">
        <f>VLOOKUP(O15,SaatgutMineraldünger!$B$3:$N$198,7,FALSE)*(P15/1000)</f>
        <v>0</v>
      </c>
      <c r="U15" s="81">
        <f>VLOOKUP(O15,SaatgutMineraldünger!$B$3:$N$198,8,FALSE)*(P15/1000)</f>
        <v>0</v>
      </c>
      <c r="V15" s="81">
        <f>VLOOKUP(O15,SaatgutMineraldünger!$B$3:$N$198,9,FALSE)*(P15/1000)</f>
        <v>0</v>
      </c>
      <c r="W15" s="81">
        <f>VLOOKUP(O15,SaatgutMineraldünger!$B$3:$N$198,10,FALSE)*(P15/1000)</f>
        <v>0</v>
      </c>
      <c r="X15" s="81">
        <f>VLOOKUP(O15,SaatgutMineraldünger!$B$3:$N$198,11,FALSE)*(P15/1000)</f>
        <v>0</v>
      </c>
      <c r="Y15" s="81">
        <f>VLOOKUP(O15,SaatgutMineraldünger!$B$3:$N$42,12,FALSE)*(P15/1000)</f>
        <v>0</v>
      </c>
      <c r="Z15" s="81">
        <f>VLOOKUP(O15,SaatgutMineraldünger!$B$3:$N$198,13,FALSE)*(P15/1000)</f>
        <v>0</v>
      </c>
      <c r="AA15" s="81">
        <f>VLOOKUP(A15,SaatgutMineraldünger!$A$3:$B$198,2,FALSE)</f>
        <v>0</v>
      </c>
      <c r="AB15" s="81">
        <f t="shared" si="5"/>
        <v>0</v>
      </c>
      <c r="AC15" s="81">
        <f>VLOOKUP(AA15,SaatgutMineraldünger!$B$3:$N$198,4,FALSE)*(AB15/1000)</f>
        <v>0</v>
      </c>
      <c r="AD15" s="81">
        <f>VLOOKUP(AA15,SaatgutMineraldünger!$B$3:$N$198,5,FALSE)*(AB15/1000)</f>
        <v>0</v>
      </c>
      <c r="AE15" s="81">
        <f>VLOOKUP(AA15,SaatgutMineraldünger!$B$3:$N$198,6,FALSE)*(AB15/1000)</f>
        <v>0</v>
      </c>
      <c r="AF15" s="81">
        <f>VLOOKUP(AA15,SaatgutMineraldünger!$B$3:$N$198,7,FALSE)*(AB15/1000)</f>
        <v>0</v>
      </c>
      <c r="AG15" s="81">
        <f>VLOOKUP(AA15,SaatgutMineraldünger!$B$3:$N$198,8,FALSE)*(AB15/1000)</f>
        <v>0</v>
      </c>
      <c r="AH15" s="81">
        <f>VLOOKUP(AA15,SaatgutMineraldünger!$B$3:$N$198,9,FALSE)*(AB15/1000)</f>
        <v>0</v>
      </c>
      <c r="AI15" s="81">
        <f>VLOOKUP(AA15,SaatgutMineraldünger!$B$3:$N$198,10,FALSE)*(AB15/1000)</f>
        <v>0</v>
      </c>
      <c r="AJ15" s="81">
        <f>VLOOKUP(AA15,SaatgutMineraldünger!$B$3:$N$198,11,FALSE)*(AB15/1000)</f>
        <v>0</v>
      </c>
      <c r="AK15" s="81">
        <f>VLOOKUP(AA15,SaatgutMineraldünger!$B$3:$N$198,12,FALSE)*(AB15/1000)</f>
        <v>0</v>
      </c>
      <c r="AL15" s="81">
        <f>VLOOKUP(AA15,SaatgutMineraldünger!$B$3:$N$198,13,FALSE)*(AB15/1000)</f>
        <v>0</v>
      </c>
      <c r="AM15" s="81">
        <f>VLOOKUP(A15,SaatgutMineraldünger!$A$3:$B$198,2,FALSE)</f>
        <v>0</v>
      </c>
      <c r="AN15" s="81">
        <f t="shared" si="6"/>
        <v>0</v>
      </c>
      <c r="AO15" s="81">
        <f>VLOOKUP(AM15,SaatgutMineraldünger!$B$3:$N$198,4,FALSE)*(AN15/1000)</f>
        <v>0</v>
      </c>
      <c r="AP15" s="81">
        <f>VLOOKUP(AM15,SaatgutMineraldünger!$B$3:$N$198,5,FALSE)*(AN15/1000)</f>
        <v>0</v>
      </c>
      <c r="AQ15" s="81">
        <f>VLOOKUP(AM15,SaatgutMineraldünger!$B$3:$N$198,6,FALSE)*(AN15/1000)</f>
        <v>0</v>
      </c>
      <c r="AR15" s="81">
        <f>VLOOKUP(AM15,SaatgutMineraldünger!$B$3:$N$198,7,FALSE)*(AN15/1000)</f>
        <v>0</v>
      </c>
      <c r="AS15" s="81">
        <f>VLOOKUP(AM15,SaatgutMineraldünger!$B$3:$N$198,8,FALSE)*(AN15/1000)</f>
        <v>0</v>
      </c>
      <c r="AT15" s="81">
        <f>VLOOKUP(AM15,SaatgutMineraldünger!$B$3:$N$198,9,FALSE)*(AN15/1000)</f>
        <v>0</v>
      </c>
      <c r="AU15" s="81">
        <f>VLOOKUP(AM15,SaatgutMineraldünger!$B$3:$N$198,10,FALSE)*(AN15/1000)</f>
        <v>0</v>
      </c>
      <c r="AV15" s="81">
        <f>VLOOKUP(AM15,SaatgutMineraldünger!$B$3:$N$198,11,FALSE)*(AN15/1000)</f>
        <v>0</v>
      </c>
      <c r="AW15" s="81">
        <f>VLOOKUP(AM15,SaatgutMineraldünger!$B$3:$N$198,12,FALSE)*(AN15/1000)</f>
        <v>0</v>
      </c>
      <c r="AX15" s="81">
        <f>VLOOKUP(AM15,SaatgutMineraldünger!$B$3:$N$198,13,FALSE)*(AN15/1000)</f>
        <v>0</v>
      </c>
      <c r="AY15" s="137">
        <f t="shared" si="0"/>
        <v>0</v>
      </c>
      <c r="AZ15" s="81">
        <f t="shared" si="1"/>
        <v>0</v>
      </c>
      <c r="BA15" s="81">
        <f t="shared" si="2"/>
        <v>0</v>
      </c>
      <c r="BB15" s="81">
        <f t="shared" si="3"/>
        <v>0</v>
      </c>
      <c r="BC15" s="81">
        <f t="shared" si="3"/>
        <v>0</v>
      </c>
      <c r="BD15" s="81">
        <f t="shared" si="3"/>
        <v>0</v>
      </c>
      <c r="BE15" s="81">
        <f t="shared" si="3"/>
        <v>0</v>
      </c>
      <c r="BF15" s="81">
        <f t="shared" si="7"/>
        <v>0</v>
      </c>
      <c r="BG15" s="81">
        <f t="shared" si="7"/>
        <v>0</v>
      </c>
      <c r="BH15" s="81">
        <f t="shared" si="7"/>
        <v>0</v>
      </c>
      <c r="BI15" s="81">
        <f t="shared" si="7"/>
        <v>0</v>
      </c>
    </row>
    <row r="16" spans="1:61" ht="19.899999999999999" customHeight="1" thickBot="1" x14ac:dyDescent="0.35">
      <c r="A16" s="213" t="s">
        <v>669</v>
      </c>
      <c r="B16" s="214"/>
      <c r="C16" s="213"/>
      <c r="D16" s="219">
        <f>VLOOKUP(O16,SaatgutMineraldünger!$B$3:$N$42,2,FALSE)</f>
        <v>0</v>
      </c>
      <c r="E16" s="213"/>
      <c r="F16" s="214"/>
      <c r="G16" s="213"/>
      <c r="H16" s="219">
        <f>VLOOKUP(O16,SaatgutMineraldünger!$B$3:$N$42,2,FALSE)</f>
        <v>0</v>
      </c>
      <c r="I16" s="213"/>
      <c r="J16" s="214"/>
      <c r="K16" s="213"/>
      <c r="L16" s="219">
        <f>VLOOKUP(O16,SaatgutMineraldünger!$B$3:$N$42,2,FALSE)</f>
        <v>0</v>
      </c>
      <c r="M16" s="213"/>
      <c r="N16" s="94"/>
      <c r="O16" s="81">
        <f>VLOOKUP(A16,SaatgutMineraldünger!$A$3:$B$198,2,FALSE)</f>
        <v>0</v>
      </c>
      <c r="P16" s="81">
        <f t="shared" si="4"/>
        <v>0</v>
      </c>
      <c r="Q16" s="81">
        <f>VLOOKUP(O16,SaatgutMineraldünger!$B$3:$N$198,4,FALSE)*(P16/1000)</f>
        <v>0</v>
      </c>
      <c r="R16" s="81">
        <f>VLOOKUP(O16,SaatgutMineraldünger!$B$3:$N$198,5,FALSE)*(P16/1000)</f>
        <v>0</v>
      </c>
      <c r="S16" s="81">
        <f>VLOOKUP(O16,SaatgutMineraldünger!$B$3:$N$198,6,FALSE)*(P16/1000)</f>
        <v>0</v>
      </c>
      <c r="T16" s="81">
        <f>VLOOKUP(O16,SaatgutMineraldünger!$B$3:$N$198,7,FALSE)*(P16/1000)</f>
        <v>0</v>
      </c>
      <c r="U16" s="81">
        <f>VLOOKUP(O16,SaatgutMineraldünger!$B$3:$N$198,8,FALSE)*(P16/1000)</f>
        <v>0</v>
      </c>
      <c r="V16" s="81">
        <f>VLOOKUP(O16,SaatgutMineraldünger!$B$3:$N$198,9,FALSE)*(P16/1000)</f>
        <v>0</v>
      </c>
      <c r="W16" s="81">
        <f>VLOOKUP(O16,SaatgutMineraldünger!$B$3:$N$198,10,FALSE)*(P16/1000)</f>
        <v>0</v>
      </c>
      <c r="X16" s="81">
        <f>VLOOKUP(O16,SaatgutMineraldünger!$B$3:$N$198,11,FALSE)*(P16/1000)</f>
        <v>0</v>
      </c>
      <c r="Y16" s="81">
        <f>VLOOKUP(O16,SaatgutMineraldünger!$B$3:$N$42,12,FALSE)*(P16/1000)</f>
        <v>0</v>
      </c>
      <c r="Z16" s="81">
        <f>VLOOKUP(O16,SaatgutMineraldünger!$B$3:$N$198,13,FALSE)*(P16/1000)</f>
        <v>0</v>
      </c>
      <c r="AA16" s="81">
        <f>VLOOKUP(A16,SaatgutMineraldünger!$A$3:$B$198,2,FALSE)</f>
        <v>0</v>
      </c>
      <c r="AB16" s="81">
        <f t="shared" si="5"/>
        <v>0</v>
      </c>
      <c r="AC16" s="81">
        <f>VLOOKUP(AA16,SaatgutMineraldünger!$B$3:$N$198,4,FALSE)*(AB16/1000)</f>
        <v>0</v>
      </c>
      <c r="AD16" s="81">
        <f>VLOOKUP(AA16,SaatgutMineraldünger!$B$3:$N$198,5,FALSE)*(AB16/1000)</f>
        <v>0</v>
      </c>
      <c r="AE16" s="81">
        <f>VLOOKUP(AA16,SaatgutMineraldünger!$B$3:$N$198,6,FALSE)*(AB16/1000)</f>
        <v>0</v>
      </c>
      <c r="AF16" s="81">
        <f>VLOOKUP(AA16,SaatgutMineraldünger!$B$3:$N$198,7,FALSE)*(AB16/1000)</f>
        <v>0</v>
      </c>
      <c r="AG16" s="81">
        <f>VLOOKUP(AA16,SaatgutMineraldünger!$B$3:$N$198,8,FALSE)*(AB16/1000)</f>
        <v>0</v>
      </c>
      <c r="AH16" s="81">
        <f>VLOOKUP(AA16,SaatgutMineraldünger!$B$3:$N$198,9,FALSE)*(AB16/1000)</f>
        <v>0</v>
      </c>
      <c r="AI16" s="81">
        <f>VLOOKUP(AA16,SaatgutMineraldünger!$B$3:$N$198,10,FALSE)*(AB16/1000)</f>
        <v>0</v>
      </c>
      <c r="AJ16" s="81">
        <f>VLOOKUP(AA16,SaatgutMineraldünger!$B$3:$N$198,11,FALSE)*(AB16/1000)</f>
        <v>0</v>
      </c>
      <c r="AK16" s="81">
        <f>VLOOKUP(AA16,SaatgutMineraldünger!$B$3:$N$198,12,FALSE)*(AB16/1000)</f>
        <v>0</v>
      </c>
      <c r="AL16" s="81">
        <f>VLOOKUP(AA16,SaatgutMineraldünger!$B$3:$N$198,13,FALSE)*(AB16/1000)</f>
        <v>0</v>
      </c>
      <c r="AM16" s="81">
        <f>VLOOKUP(A16,SaatgutMineraldünger!$A$3:$B$198,2,FALSE)</f>
        <v>0</v>
      </c>
      <c r="AN16" s="81">
        <f t="shared" si="6"/>
        <v>0</v>
      </c>
      <c r="AO16" s="81">
        <f>VLOOKUP(AM16,SaatgutMineraldünger!$B$3:$N$198,4,FALSE)*(AN16/1000)</f>
        <v>0</v>
      </c>
      <c r="AP16" s="81">
        <f>VLOOKUP(AM16,SaatgutMineraldünger!$B$3:$N$198,5,FALSE)*(AN16/1000)</f>
        <v>0</v>
      </c>
      <c r="AQ16" s="81">
        <f>VLOOKUP(AM16,SaatgutMineraldünger!$B$3:$N$198,6,FALSE)*(AN16/1000)</f>
        <v>0</v>
      </c>
      <c r="AR16" s="81">
        <f>VLOOKUP(AM16,SaatgutMineraldünger!$B$3:$N$198,7,FALSE)*(AN16/1000)</f>
        <v>0</v>
      </c>
      <c r="AS16" s="81">
        <f>VLOOKUP(AM16,SaatgutMineraldünger!$B$3:$N$198,8,FALSE)*(AN16/1000)</f>
        <v>0</v>
      </c>
      <c r="AT16" s="81">
        <f>VLOOKUP(AM16,SaatgutMineraldünger!$B$3:$N$198,9,FALSE)*(AN16/1000)</f>
        <v>0</v>
      </c>
      <c r="AU16" s="81">
        <f>VLOOKUP(AM16,SaatgutMineraldünger!$B$3:$N$198,10,FALSE)*(AN16/1000)</f>
        <v>0</v>
      </c>
      <c r="AV16" s="81">
        <f>VLOOKUP(AM16,SaatgutMineraldünger!$B$3:$N$198,11,FALSE)*(AN16/1000)</f>
        <v>0</v>
      </c>
      <c r="AW16" s="81">
        <f>VLOOKUP(AM16,SaatgutMineraldünger!$B$3:$N$198,12,FALSE)*(AN16/1000)</f>
        <v>0</v>
      </c>
      <c r="AX16" s="81">
        <f>VLOOKUP(AM16,SaatgutMineraldünger!$B$3:$N$198,13,FALSE)*(AN16/1000)</f>
        <v>0</v>
      </c>
      <c r="AY16" s="137">
        <f t="shared" si="0"/>
        <v>0</v>
      </c>
      <c r="AZ16" s="81">
        <f t="shared" si="1"/>
        <v>0</v>
      </c>
      <c r="BA16" s="81">
        <f t="shared" si="2"/>
        <v>0</v>
      </c>
      <c r="BB16" s="81">
        <f t="shared" si="3"/>
        <v>0</v>
      </c>
      <c r="BC16" s="81">
        <f t="shared" si="3"/>
        <v>0</v>
      </c>
      <c r="BD16" s="81">
        <f t="shared" si="3"/>
        <v>0</v>
      </c>
      <c r="BE16" s="81">
        <f t="shared" si="3"/>
        <v>0</v>
      </c>
      <c r="BF16" s="81">
        <f t="shared" si="7"/>
        <v>0</v>
      </c>
      <c r="BG16" s="81">
        <f t="shared" si="7"/>
        <v>0</v>
      </c>
      <c r="BH16" s="81">
        <f t="shared" si="7"/>
        <v>0</v>
      </c>
      <c r="BI16" s="81">
        <f t="shared" si="7"/>
        <v>0</v>
      </c>
    </row>
    <row r="17" spans="1:61" ht="19.899999999999999" customHeight="1" thickBot="1" x14ac:dyDescent="0.35">
      <c r="A17" s="213" t="s">
        <v>669</v>
      </c>
      <c r="B17" s="214"/>
      <c r="C17" s="213"/>
      <c r="D17" s="219">
        <f>VLOOKUP(O17,SaatgutMineraldünger!$B$3:$N$42,2,FALSE)</f>
        <v>0</v>
      </c>
      <c r="E17" s="213"/>
      <c r="F17" s="214"/>
      <c r="G17" s="213"/>
      <c r="H17" s="219">
        <f>VLOOKUP(O17,SaatgutMineraldünger!$B$3:$N$42,2,FALSE)</f>
        <v>0</v>
      </c>
      <c r="I17" s="213"/>
      <c r="J17" s="214"/>
      <c r="K17" s="213"/>
      <c r="L17" s="219">
        <f>VLOOKUP(O17,SaatgutMineraldünger!$B$3:$N$42,2,FALSE)</f>
        <v>0</v>
      </c>
      <c r="M17" s="213"/>
      <c r="N17" s="94"/>
      <c r="O17" s="81">
        <f>VLOOKUP(A17,SaatgutMineraldünger!$A$3:$B$198,2,FALSE)</f>
        <v>0</v>
      </c>
      <c r="P17" s="81">
        <f t="shared" si="4"/>
        <v>0</v>
      </c>
      <c r="Q17" s="81">
        <f>VLOOKUP(O17,SaatgutMineraldünger!$B$3:$N$198,4,FALSE)*(P17/1000)</f>
        <v>0</v>
      </c>
      <c r="R17" s="81">
        <f>VLOOKUP(O17,SaatgutMineraldünger!$B$3:$N$198,5,FALSE)*(P17/1000)</f>
        <v>0</v>
      </c>
      <c r="S17" s="81">
        <f>VLOOKUP(O17,SaatgutMineraldünger!$B$3:$N$198,6,FALSE)*(P17/1000)</f>
        <v>0</v>
      </c>
      <c r="T17" s="81">
        <f>VLOOKUP(O17,SaatgutMineraldünger!$B$3:$N$198,7,FALSE)*(P17/1000)</f>
        <v>0</v>
      </c>
      <c r="U17" s="81">
        <f>VLOOKUP(O17,SaatgutMineraldünger!$B$3:$N$198,8,FALSE)*(P17/1000)</f>
        <v>0</v>
      </c>
      <c r="V17" s="81">
        <f>VLOOKUP(O17,SaatgutMineraldünger!$B$3:$N$198,9,FALSE)*(P17/1000)</f>
        <v>0</v>
      </c>
      <c r="W17" s="81">
        <f>VLOOKUP(O17,SaatgutMineraldünger!$B$3:$N$198,10,FALSE)*(P17/1000)</f>
        <v>0</v>
      </c>
      <c r="X17" s="81">
        <f>VLOOKUP(O17,SaatgutMineraldünger!$B$3:$N$198,11,FALSE)*(P17/1000)</f>
        <v>0</v>
      </c>
      <c r="Y17" s="81">
        <f>VLOOKUP(O17,SaatgutMineraldünger!$B$3:$N$42,12,FALSE)*(P17/1000)</f>
        <v>0</v>
      </c>
      <c r="Z17" s="81">
        <f>VLOOKUP(O17,SaatgutMineraldünger!$B$3:$N$198,13,FALSE)*(P17/1000)</f>
        <v>0</v>
      </c>
      <c r="AA17" s="81">
        <f>VLOOKUP(A17,SaatgutMineraldünger!$A$3:$B$198,2,FALSE)</f>
        <v>0</v>
      </c>
      <c r="AB17" s="81">
        <f t="shared" si="5"/>
        <v>0</v>
      </c>
      <c r="AC17" s="81">
        <f>VLOOKUP(AA17,SaatgutMineraldünger!$B$3:$N$198,4,FALSE)*(AB17/1000)</f>
        <v>0</v>
      </c>
      <c r="AD17" s="81">
        <f>VLOOKUP(AA17,SaatgutMineraldünger!$B$3:$N$198,5,FALSE)*(AB17/1000)</f>
        <v>0</v>
      </c>
      <c r="AE17" s="81">
        <f>VLOOKUP(AA17,SaatgutMineraldünger!$B$3:$N$198,6,FALSE)*(AB17/1000)</f>
        <v>0</v>
      </c>
      <c r="AF17" s="81">
        <f>VLOOKUP(AA17,SaatgutMineraldünger!$B$3:$N$198,7,FALSE)*(AB17/1000)</f>
        <v>0</v>
      </c>
      <c r="AG17" s="81">
        <f>VLOOKUP(AA17,SaatgutMineraldünger!$B$3:$N$198,8,FALSE)*(AB17/1000)</f>
        <v>0</v>
      </c>
      <c r="AH17" s="81">
        <f>VLOOKUP(AA17,SaatgutMineraldünger!$B$3:$N$198,9,FALSE)*(AB17/1000)</f>
        <v>0</v>
      </c>
      <c r="AI17" s="81">
        <f>VLOOKUP(AA17,SaatgutMineraldünger!$B$3:$N$198,10,FALSE)*(AB17/1000)</f>
        <v>0</v>
      </c>
      <c r="AJ17" s="81">
        <f>VLOOKUP(AA17,SaatgutMineraldünger!$B$3:$N$198,11,FALSE)*(AB17/1000)</f>
        <v>0</v>
      </c>
      <c r="AK17" s="81">
        <f>VLOOKUP(AA17,SaatgutMineraldünger!$B$3:$N$198,12,FALSE)*(AB17/1000)</f>
        <v>0</v>
      </c>
      <c r="AL17" s="81">
        <f>VLOOKUP(AA17,SaatgutMineraldünger!$B$3:$N$198,13,FALSE)*(AB17/1000)</f>
        <v>0</v>
      </c>
      <c r="AM17" s="81">
        <f>VLOOKUP(A17,SaatgutMineraldünger!$A$3:$B$198,2,FALSE)</f>
        <v>0</v>
      </c>
      <c r="AN17" s="81">
        <f t="shared" si="6"/>
        <v>0</v>
      </c>
      <c r="AO17" s="81">
        <f>VLOOKUP(AM17,SaatgutMineraldünger!$B$3:$N$198,4,FALSE)*(AN17/1000)</f>
        <v>0</v>
      </c>
      <c r="AP17" s="81">
        <f>VLOOKUP(AM17,SaatgutMineraldünger!$B$3:$N$198,5,FALSE)*(AN17/1000)</f>
        <v>0</v>
      </c>
      <c r="AQ17" s="81">
        <f>VLOOKUP(AM17,SaatgutMineraldünger!$B$3:$N$198,6,FALSE)*(AN17/1000)</f>
        <v>0</v>
      </c>
      <c r="AR17" s="81">
        <f>VLOOKUP(AM17,SaatgutMineraldünger!$B$3:$N$198,7,FALSE)*(AN17/1000)</f>
        <v>0</v>
      </c>
      <c r="AS17" s="81">
        <f>VLOOKUP(AM17,SaatgutMineraldünger!$B$3:$N$198,8,FALSE)*(AN17/1000)</f>
        <v>0</v>
      </c>
      <c r="AT17" s="81">
        <f>VLOOKUP(AM17,SaatgutMineraldünger!$B$3:$N$198,9,FALSE)*(AN17/1000)</f>
        <v>0</v>
      </c>
      <c r="AU17" s="81">
        <f>VLOOKUP(AM17,SaatgutMineraldünger!$B$3:$N$198,10,FALSE)*(AN17/1000)</f>
        <v>0</v>
      </c>
      <c r="AV17" s="81">
        <f>VLOOKUP(AM17,SaatgutMineraldünger!$B$3:$N$198,11,FALSE)*(AN17/1000)</f>
        <v>0</v>
      </c>
      <c r="AW17" s="81">
        <f>VLOOKUP(AM17,SaatgutMineraldünger!$B$3:$N$198,12,FALSE)*(AN17/1000)</f>
        <v>0</v>
      </c>
      <c r="AX17" s="81">
        <f>VLOOKUP(AM17,SaatgutMineraldünger!$B$3:$N$198,13,FALSE)*(AN17/1000)</f>
        <v>0</v>
      </c>
      <c r="AY17" s="137">
        <f t="shared" si="0"/>
        <v>0</v>
      </c>
      <c r="AZ17" s="81">
        <f t="shared" si="1"/>
        <v>0</v>
      </c>
      <c r="BA17" s="81">
        <f t="shared" si="2"/>
        <v>0</v>
      </c>
      <c r="BB17" s="81">
        <f t="shared" si="3"/>
        <v>0</v>
      </c>
      <c r="BC17" s="81">
        <f t="shared" si="3"/>
        <v>0</v>
      </c>
      <c r="BD17" s="81">
        <f t="shared" si="3"/>
        <v>0</v>
      </c>
      <c r="BE17" s="81">
        <f t="shared" si="3"/>
        <v>0</v>
      </c>
      <c r="BF17" s="81">
        <f t="shared" si="7"/>
        <v>0</v>
      </c>
      <c r="BG17" s="81">
        <f t="shared" si="7"/>
        <v>0</v>
      </c>
      <c r="BH17" s="81">
        <f t="shared" si="7"/>
        <v>0</v>
      </c>
      <c r="BI17" s="81">
        <f t="shared" si="7"/>
        <v>0</v>
      </c>
    </row>
    <row r="18" spans="1:61" ht="19.899999999999999" customHeight="1" thickBot="1" x14ac:dyDescent="0.35">
      <c r="A18" s="213" t="s">
        <v>669</v>
      </c>
      <c r="B18" s="214"/>
      <c r="C18" s="213"/>
      <c r="D18" s="219">
        <f>VLOOKUP(O18,SaatgutMineraldünger!$B$3:$N$42,2,FALSE)</f>
        <v>0</v>
      </c>
      <c r="E18" s="213"/>
      <c r="F18" s="214"/>
      <c r="G18" s="213"/>
      <c r="H18" s="219">
        <f>VLOOKUP(O18,SaatgutMineraldünger!$B$3:$N$42,2,FALSE)</f>
        <v>0</v>
      </c>
      <c r="I18" s="213"/>
      <c r="J18" s="214"/>
      <c r="K18" s="213"/>
      <c r="L18" s="219">
        <f>VLOOKUP(O18,SaatgutMineraldünger!$B$3:$N$42,2,FALSE)</f>
        <v>0</v>
      </c>
      <c r="M18" s="213"/>
      <c r="N18" s="94"/>
      <c r="O18" s="81">
        <f>VLOOKUP(A18,SaatgutMineraldünger!$A$3:$B$198,2,FALSE)</f>
        <v>0</v>
      </c>
      <c r="P18" s="81">
        <f t="shared" si="4"/>
        <v>0</v>
      </c>
      <c r="Q18" s="81">
        <f>VLOOKUP(O18,SaatgutMineraldünger!$B$3:$N$198,4,FALSE)*(P18/1000)</f>
        <v>0</v>
      </c>
      <c r="R18" s="81">
        <f>VLOOKUP(O18,SaatgutMineraldünger!$B$3:$N$198,5,FALSE)*(P18/1000)</f>
        <v>0</v>
      </c>
      <c r="S18" s="81">
        <f>VLOOKUP(O18,SaatgutMineraldünger!$B$3:$N$198,6,FALSE)*(P18/1000)</f>
        <v>0</v>
      </c>
      <c r="T18" s="81">
        <f>VLOOKUP(O18,SaatgutMineraldünger!$B$3:$N$198,7,FALSE)*(P18/1000)</f>
        <v>0</v>
      </c>
      <c r="U18" s="81">
        <f>VLOOKUP(O18,SaatgutMineraldünger!$B$3:$N$198,8,FALSE)*(P18/1000)</f>
        <v>0</v>
      </c>
      <c r="V18" s="81">
        <f>VLOOKUP(O18,SaatgutMineraldünger!$B$3:$N$198,9,FALSE)*(P18/1000)</f>
        <v>0</v>
      </c>
      <c r="W18" s="81">
        <f>VLOOKUP(O18,SaatgutMineraldünger!$B$3:$N$198,10,FALSE)*(P18/1000)</f>
        <v>0</v>
      </c>
      <c r="X18" s="81">
        <f>VLOOKUP(O18,SaatgutMineraldünger!$B$3:$N$198,11,FALSE)*(P18/1000)</f>
        <v>0</v>
      </c>
      <c r="Y18" s="81">
        <f>VLOOKUP(O18,SaatgutMineraldünger!$B$3:$N$42,12,FALSE)*(P18/1000)</f>
        <v>0</v>
      </c>
      <c r="Z18" s="81">
        <f>VLOOKUP(O18,SaatgutMineraldünger!$B$3:$N$198,13,FALSE)*(P18/1000)</f>
        <v>0</v>
      </c>
      <c r="AA18" s="81">
        <f>VLOOKUP(A18,SaatgutMineraldünger!$A$3:$B$198,2,FALSE)</f>
        <v>0</v>
      </c>
      <c r="AB18" s="81">
        <f t="shared" si="5"/>
        <v>0</v>
      </c>
      <c r="AC18" s="81">
        <f>VLOOKUP(AA18,SaatgutMineraldünger!$B$3:$N$198,4,FALSE)*(AB18/1000)</f>
        <v>0</v>
      </c>
      <c r="AD18" s="81">
        <f>VLOOKUP(AA18,SaatgutMineraldünger!$B$3:$N$198,5,FALSE)*(AB18/1000)</f>
        <v>0</v>
      </c>
      <c r="AE18" s="81">
        <f>VLOOKUP(AA18,SaatgutMineraldünger!$B$3:$N$198,6,FALSE)*(AB18/1000)</f>
        <v>0</v>
      </c>
      <c r="AF18" s="81">
        <f>VLOOKUP(AA18,SaatgutMineraldünger!$B$3:$N$198,7,FALSE)*(AB18/1000)</f>
        <v>0</v>
      </c>
      <c r="AG18" s="81">
        <f>VLOOKUP(AA18,SaatgutMineraldünger!$B$3:$N$198,8,FALSE)*(AB18/1000)</f>
        <v>0</v>
      </c>
      <c r="AH18" s="81">
        <f>VLOOKUP(AA18,SaatgutMineraldünger!$B$3:$N$198,9,FALSE)*(AB18/1000)</f>
        <v>0</v>
      </c>
      <c r="AI18" s="81">
        <f>VLOOKUP(AA18,SaatgutMineraldünger!$B$3:$N$198,10,FALSE)*(AB18/1000)</f>
        <v>0</v>
      </c>
      <c r="AJ18" s="81">
        <f>VLOOKUP(AA18,SaatgutMineraldünger!$B$3:$N$198,11,FALSE)*(AB18/1000)</f>
        <v>0</v>
      </c>
      <c r="AK18" s="81">
        <f>VLOOKUP(AA18,SaatgutMineraldünger!$B$3:$N$198,12,FALSE)*(AB18/1000)</f>
        <v>0</v>
      </c>
      <c r="AL18" s="81">
        <f>VLOOKUP(AA18,SaatgutMineraldünger!$B$3:$N$198,13,FALSE)*(AB18/1000)</f>
        <v>0</v>
      </c>
      <c r="AM18" s="81">
        <f>VLOOKUP(A18,SaatgutMineraldünger!$A$3:$B$198,2,FALSE)</f>
        <v>0</v>
      </c>
      <c r="AN18" s="81">
        <f t="shared" si="6"/>
        <v>0</v>
      </c>
      <c r="AO18" s="81">
        <f>VLOOKUP(AM18,SaatgutMineraldünger!$B$3:$N$198,4,FALSE)*(AN18/1000)</f>
        <v>0</v>
      </c>
      <c r="AP18" s="81">
        <f>VLOOKUP(AM18,SaatgutMineraldünger!$B$3:$N$198,5,FALSE)*(AN18/1000)</f>
        <v>0</v>
      </c>
      <c r="AQ18" s="81">
        <f>VLOOKUP(AM18,SaatgutMineraldünger!$B$3:$N$198,6,FALSE)*(AN18/1000)</f>
        <v>0</v>
      </c>
      <c r="AR18" s="81">
        <f>VLOOKUP(AM18,SaatgutMineraldünger!$B$3:$N$198,7,FALSE)*(AN18/1000)</f>
        <v>0</v>
      </c>
      <c r="AS18" s="81">
        <f>VLOOKUP(AM18,SaatgutMineraldünger!$B$3:$N$198,8,FALSE)*(AN18/1000)</f>
        <v>0</v>
      </c>
      <c r="AT18" s="81">
        <f>VLOOKUP(AM18,SaatgutMineraldünger!$B$3:$N$198,9,FALSE)*(AN18/1000)</f>
        <v>0</v>
      </c>
      <c r="AU18" s="81">
        <f>VLOOKUP(AM18,SaatgutMineraldünger!$B$3:$N$198,10,FALSE)*(AN18/1000)</f>
        <v>0</v>
      </c>
      <c r="AV18" s="81">
        <f>VLOOKUP(AM18,SaatgutMineraldünger!$B$3:$N$198,11,FALSE)*(AN18/1000)</f>
        <v>0</v>
      </c>
      <c r="AW18" s="81">
        <f>VLOOKUP(AM18,SaatgutMineraldünger!$B$3:$N$198,12,FALSE)*(AN18/1000)</f>
        <v>0</v>
      </c>
      <c r="AX18" s="81">
        <f>VLOOKUP(AM18,SaatgutMineraldünger!$B$3:$N$198,13,FALSE)*(AN18/1000)</f>
        <v>0</v>
      </c>
      <c r="AY18" s="137">
        <f t="shared" si="0"/>
        <v>0</v>
      </c>
      <c r="AZ18" s="81">
        <f t="shared" si="1"/>
        <v>0</v>
      </c>
      <c r="BA18" s="81">
        <f t="shared" si="2"/>
        <v>0</v>
      </c>
      <c r="BB18" s="81">
        <f t="shared" si="3"/>
        <v>0</v>
      </c>
      <c r="BC18" s="81">
        <f t="shared" si="3"/>
        <v>0</v>
      </c>
      <c r="BD18" s="81">
        <f t="shared" si="3"/>
        <v>0</v>
      </c>
      <c r="BE18" s="81">
        <f t="shared" si="3"/>
        <v>0</v>
      </c>
      <c r="BF18" s="81">
        <f t="shared" si="7"/>
        <v>0</v>
      </c>
      <c r="BG18" s="81">
        <f t="shared" si="7"/>
        <v>0</v>
      </c>
      <c r="BH18" s="81">
        <f t="shared" si="7"/>
        <v>0</v>
      </c>
      <c r="BI18" s="81">
        <f t="shared" si="7"/>
        <v>0</v>
      </c>
    </row>
    <row r="19" spans="1:61" ht="19.899999999999999" customHeight="1" thickBot="1" x14ac:dyDescent="0.35">
      <c r="A19" s="213" t="s">
        <v>669</v>
      </c>
      <c r="B19" s="214"/>
      <c r="C19" s="213"/>
      <c r="D19" s="219">
        <f>VLOOKUP(O19,SaatgutMineraldünger!$B$3:$N$42,2,FALSE)</f>
        <v>0</v>
      </c>
      <c r="E19" s="213"/>
      <c r="F19" s="214"/>
      <c r="G19" s="213"/>
      <c r="H19" s="219">
        <f>VLOOKUP(O19,SaatgutMineraldünger!$B$3:$N$42,2,FALSE)</f>
        <v>0</v>
      </c>
      <c r="I19" s="213"/>
      <c r="J19" s="214"/>
      <c r="K19" s="213"/>
      <c r="L19" s="219">
        <f>VLOOKUP(O19,SaatgutMineraldünger!$B$3:$N$42,2,FALSE)</f>
        <v>0</v>
      </c>
      <c r="M19" s="213"/>
      <c r="N19" s="94"/>
      <c r="O19" s="81">
        <f>VLOOKUP(A19,SaatgutMineraldünger!$A$3:$B$198,2,FALSE)</f>
        <v>0</v>
      </c>
      <c r="P19" s="81">
        <f t="shared" si="4"/>
        <v>0</v>
      </c>
      <c r="Q19" s="81">
        <f>VLOOKUP(O19,SaatgutMineraldünger!$B$3:$N$198,4,FALSE)*(P19/1000)</f>
        <v>0</v>
      </c>
      <c r="R19" s="81">
        <f>VLOOKUP(O19,SaatgutMineraldünger!$B$3:$N$198,5,FALSE)*(P19/1000)</f>
        <v>0</v>
      </c>
      <c r="S19" s="81">
        <f>VLOOKUP(O19,SaatgutMineraldünger!$B$3:$N$198,6,FALSE)*(P19/1000)</f>
        <v>0</v>
      </c>
      <c r="T19" s="81">
        <f>VLOOKUP(O19,SaatgutMineraldünger!$B$3:$N$198,7,FALSE)*(P19/1000)</f>
        <v>0</v>
      </c>
      <c r="U19" s="81">
        <f>VLOOKUP(O19,SaatgutMineraldünger!$B$3:$N$198,8,FALSE)*(P19/1000)</f>
        <v>0</v>
      </c>
      <c r="V19" s="81">
        <f>VLOOKUP(O19,SaatgutMineraldünger!$B$3:$N$198,9,FALSE)*(P19/1000)</f>
        <v>0</v>
      </c>
      <c r="W19" s="81">
        <f>VLOOKUP(O19,SaatgutMineraldünger!$B$3:$N$198,10,FALSE)*(P19/1000)</f>
        <v>0</v>
      </c>
      <c r="X19" s="81">
        <f>VLOOKUP(O19,SaatgutMineraldünger!$B$3:$N$198,11,FALSE)*(P19/1000)</f>
        <v>0</v>
      </c>
      <c r="Y19" s="81">
        <f>VLOOKUP(O19,SaatgutMineraldünger!$B$3:$N$42,12,FALSE)*(P19/1000)</f>
        <v>0</v>
      </c>
      <c r="Z19" s="81">
        <f>VLOOKUP(O19,SaatgutMineraldünger!$B$3:$N$198,13,FALSE)*(P19/1000)</f>
        <v>0</v>
      </c>
      <c r="AA19" s="81">
        <f>VLOOKUP(A19,SaatgutMineraldünger!$A$3:$B$198,2,FALSE)</f>
        <v>0</v>
      </c>
      <c r="AB19" s="81">
        <f t="shared" si="5"/>
        <v>0</v>
      </c>
      <c r="AC19" s="81">
        <f>VLOOKUP(AA19,SaatgutMineraldünger!$B$3:$N$198,4,FALSE)*(AB19/1000)</f>
        <v>0</v>
      </c>
      <c r="AD19" s="81">
        <f>VLOOKUP(AA19,SaatgutMineraldünger!$B$3:$N$198,5,FALSE)*(AB19/1000)</f>
        <v>0</v>
      </c>
      <c r="AE19" s="81">
        <f>VLOOKUP(AA19,SaatgutMineraldünger!$B$3:$N$198,6,FALSE)*(AB19/1000)</f>
        <v>0</v>
      </c>
      <c r="AF19" s="81">
        <f>VLOOKUP(AA19,SaatgutMineraldünger!$B$3:$N$198,7,FALSE)*(AB19/1000)</f>
        <v>0</v>
      </c>
      <c r="AG19" s="81">
        <f>VLOOKUP(AA19,SaatgutMineraldünger!$B$3:$N$198,8,FALSE)*(AB19/1000)</f>
        <v>0</v>
      </c>
      <c r="AH19" s="81">
        <f>VLOOKUP(AA19,SaatgutMineraldünger!$B$3:$N$198,9,FALSE)*(AB19/1000)</f>
        <v>0</v>
      </c>
      <c r="AI19" s="81">
        <f>VLOOKUP(AA19,SaatgutMineraldünger!$B$3:$N$198,10,FALSE)*(AB19/1000)</f>
        <v>0</v>
      </c>
      <c r="AJ19" s="81">
        <f>VLOOKUP(AA19,SaatgutMineraldünger!$B$3:$N$198,11,FALSE)*(AB19/1000)</f>
        <v>0</v>
      </c>
      <c r="AK19" s="81">
        <f>VLOOKUP(AA19,SaatgutMineraldünger!$B$3:$N$198,12,FALSE)*(AB19/1000)</f>
        <v>0</v>
      </c>
      <c r="AL19" s="81">
        <f>VLOOKUP(AA19,SaatgutMineraldünger!$B$3:$N$198,13,FALSE)*(AB19/1000)</f>
        <v>0</v>
      </c>
      <c r="AM19" s="81">
        <f>VLOOKUP(A19,SaatgutMineraldünger!$A$3:$B$198,2,FALSE)</f>
        <v>0</v>
      </c>
      <c r="AN19" s="81">
        <f t="shared" si="6"/>
        <v>0</v>
      </c>
      <c r="AO19" s="81">
        <f>VLOOKUP(AM19,SaatgutMineraldünger!$B$3:$N$198,4,FALSE)*(AN19/1000)</f>
        <v>0</v>
      </c>
      <c r="AP19" s="81">
        <f>VLOOKUP(AM19,SaatgutMineraldünger!$B$3:$N$198,5,FALSE)*(AN19/1000)</f>
        <v>0</v>
      </c>
      <c r="AQ19" s="81">
        <f>VLOOKUP(AM19,SaatgutMineraldünger!$B$3:$N$198,6,FALSE)*(AN19/1000)</f>
        <v>0</v>
      </c>
      <c r="AR19" s="81">
        <f>VLOOKUP(AM19,SaatgutMineraldünger!$B$3:$N$198,7,FALSE)*(AN19/1000)</f>
        <v>0</v>
      </c>
      <c r="AS19" s="81">
        <f>VLOOKUP(AM19,SaatgutMineraldünger!$B$3:$N$198,8,FALSE)*(AN19/1000)</f>
        <v>0</v>
      </c>
      <c r="AT19" s="81">
        <f>VLOOKUP(AM19,SaatgutMineraldünger!$B$3:$N$198,9,FALSE)*(AN19/1000)</f>
        <v>0</v>
      </c>
      <c r="AU19" s="81">
        <f>VLOOKUP(AM19,SaatgutMineraldünger!$B$3:$N$198,10,FALSE)*(AN19/1000)</f>
        <v>0</v>
      </c>
      <c r="AV19" s="81">
        <f>VLOOKUP(AM19,SaatgutMineraldünger!$B$3:$N$198,11,FALSE)*(AN19/1000)</f>
        <v>0</v>
      </c>
      <c r="AW19" s="81">
        <f>VLOOKUP(AM19,SaatgutMineraldünger!$B$3:$N$198,12,FALSE)*(AN19/1000)</f>
        <v>0</v>
      </c>
      <c r="AX19" s="81">
        <f>VLOOKUP(AM19,SaatgutMineraldünger!$B$3:$N$198,13,FALSE)*(AN19/1000)</f>
        <v>0</v>
      </c>
      <c r="AY19" s="137">
        <f t="shared" si="0"/>
        <v>0</v>
      </c>
      <c r="AZ19" s="81">
        <f t="shared" si="1"/>
        <v>0</v>
      </c>
      <c r="BA19" s="81">
        <f t="shared" si="2"/>
        <v>0</v>
      </c>
      <c r="BB19" s="81">
        <f t="shared" si="3"/>
        <v>0</v>
      </c>
      <c r="BC19" s="81">
        <f t="shared" si="3"/>
        <v>0</v>
      </c>
      <c r="BD19" s="81">
        <f t="shared" si="3"/>
        <v>0</v>
      </c>
      <c r="BE19" s="81">
        <f t="shared" si="3"/>
        <v>0</v>
      </c>
      <c r="BF19" s="81">
        <f t="shared" si="7"/>
        <v>0</v>
      </c>
      <c r="BG19" s="81">
        <f t="shared" si="7"/>
        <v>0</v>
      </c>
      <c r="BH19" s="81">
        <f t="shared" si="7"/>
        <v>0</v>
      </c>
      <c r="BI19" s="81">
        <f t="shared" si="7"/>
        <v>0</v>
      </c>
    </row>
    <row r="20" spans="1:61" ht="19.899999999999999" customHeight="1" thickBot="1" x14ac:dyDescent="0.35">
      <c r="A20" s="213" t="s">
        <v>669</v>
      </c>
      <c r="B20" s="214"/>
      <c r="C20" s="213"/>
      <c r="D20" s="219">
        <f>VLOOKUP(O20,SaatgutMineraldünger!$B$3:$N$42,2,FALSE)</f>
        <v>0</v>
      </c>
      <c r="E20" s="213"/>
      <c r="F20" s="214"/>
      <c r="G20" s="213"/>
      <c r="H20" s="219">
        <f>VLOOKUP(O20,SaatgutMineraldünger!$B$3:$N$42,2,FALSE)</f>
        <v>0</v>
      </c>
      <c r="I20" s="213"/>
      <c r="J20" s="214"/>
      <c r="K20" s="213"/>
      <c r="L20" s="219">
        <f>VLOOKUP(O20,SaatgutMineraldünger!$B$3:$N$42,2,FALSE)</f>
        <v>0</v>
      </c>
      <c r="M20" s="213"/>
      <c r="N20" s="94"/>
      <c r="O20" s="81">
        <f>VLOOKUP(A20,SaatgutMineraldünger!$A$3:$B$198,2,FALSE)</f>
        <v>0</v>
      </c>
      <c r="P20" s="81">
        <f t="shared" si="4"/>
        <v>0</v>
      </c>
      <c r="Q20" s="81">
        <f>VLOOKUP(O20,SaatgutMineraldünger!$B$3:$N$198,4,FALSE)*(P20/1000)</f>
        <v>0</v>
      </c>
      <c r="R20" s="81">
        <f>VLOOKUP(O20,SaatgutMineraldünger!$B$3:$N$198,5,FALSE)*(P20/1000)</f>
        <v>0</v>
      </c>
      <c r="S20" s="81">
        <f>VLOOKUP(O20,SaatgutMineraldünger!$B$3:$N$198,6,FALSE)*(P20/1000)</f>
        <v>0</v>
      </c>
      <c r="T20" s="81">
        <f>VLOOKUP(O20,SaatgutMineraldünger!$B$3:$N$198,7,FALSE)*(P20/1000)</f>
        <v>0</v>
      </c>
      <c r="U20" s="81">
        <f>VLOOKUP(O20,SaatgutMineraldünger!$B$3:$N$198,8,FALSE)*(P20/1000)</f>
        <v>0</v>
      </c>
      <c r="V20" s="81">
        <f>VLOOKUP(O20,SaatgutMineraldünger!$B$3:$N$198,9,FALSE)*(P20/1000)</f>
        <v>0</v>
      </c>
      <c r="W20" s="81">
        <f>VLOOKUP(O20,SaatgutMineraldünger!$B$3:$N$198,10,FALSE)*(P20/1000)</f>
        <v>0</v>
      </c>
      <c r="X20" s="81">
        <f>VLOOKUP(O20,SaatgutMineraldünger!$B$3:$N$198,11,FALSE)*(P20/1000)</f>
        <v>0</v>
      </c>
      <c r="Y20" s="81">
        <f>VLOOKUP(O20,SaatgutMineraldünger!$B$3:$N$42,12,FALSE)*(P20/1000)</f>
        <v>0</v>
      </c>
      <c r="Z20" s="81">
        <f>VLOOKUP(O20,SaatgutMineraldünger!$B$3:$N$198,13,FALSE)*(P20/1000)</f>
        <v>0</v>
      </c>
      <c r="AA20" s="81">
        <f>VLOOKUP(A20,SaatgutMineraldünger!$A$3:$B$198,2,FALSE)</f>
        <v>0</v>
      </c>
      <c r="AB20" s="81">
        <f t="shared" si="5"/>
        <v>0</v>
      </c>
      <c r="AC20" s="81">
        <f>VLOOKUP(AA20,SaatgutMineraldünger!$B$3:$N$198,4,FALSE)*(AB20/1000)</f>
        <v>0</v>
      </c>
      <c r="AD20" s="81">
        <f>VLOOKUP(AA20,SaatgutMineraldünger!$B$3:$N$198,5,FALSE)*(AB20/1000)</f>
        <v>0</v>
      </c>
      <c r="AE20" s="81">
        <f>VLOOKUP(AA20,SaatgutMineraldünger!$B$3:$N$198,6,FALSE)*(AB20/1000)</f>
        <v>0</v>
      </c>
      <c r="AF20" s="81">
        <f>VLOOKUP(AA20,SaatgutMineraldünger!$B$3:$N$198,7,FALSE)*(AB20/1000)</f>
        <v>0</v>
      </c>
      <c r="AG20" s="81">
        <f>VLOOKUP(AA20,SaatgutMineraldünger!$B$3:$N$198,8,FALSE)*(AB20/1000)</f>
        <v>0</v>
      </c>
      <c r="AH20" s="81">
        <f>VLOOKUP(AA20,SaatgutMineraldünger!$B$3:$N$198,9,FALSE)*(AB20/1000)</f>
        <v>0</v>
      </c>
      <c r="AI20" s="81">
        <f>VLOOKUP(AA20,SaatgutMineraldünger!$B$3:$N$198,10,FALSE)*(AB20/1000)</f>
        <v>0</v>
      </c>
      <c r="AJ20" s="81">
        <f>VLOOKUP(AA20,SaatgutMineraldünger!$B$3:$N$198,11,FALSE)*(AB20/1000)</f>
        <v>0</v>
      </c>
      <c r="AK20" s="81">
        <f>VLOOKUP(AA20,SaatgutMineraldünger!$B$3:$N$198,12,FALSE)*(AB20/1000)</f>
        <v>0</v>
      </c>
      <c r="AL20" s="81">
        <f>VLOOKUP(AA20,SaatgutMineraldünger!$B$3:$N$198,13,FALSE)*(AB20/1000)</f>
        <v>0</v>
      </c>
      <c r="AM20" s="81">
        <f>VLOOKUP(A20,SaatgutMineraldünger!$A$3:$B$198,2,FALSE)</f>
        <v>0</v>
      </c>
      <c r="AN20" s="81">
        <f t="shared" si="6"/>
        <v>0</v>
      </c>
      <c r="AO20" s="81">
        <f>VLOOKUP(AM20,SaatgutMineraldünger!$B$3:$N$198,4,FALSE)*(AN20/1000)</f>
        <v>0</v>
      </c>
      <c r="AP20" s="81">
        <f>VLOOKUP(AM20,SaatgutMineraldünger!$B$3:$N$198,5,FALSE)*(AN20/1000)</f>
        <v>0</v>
      </c>
      <c r="AQ20" s="81">
        <f>VLOOKUP(AM20,SaatgutMineraldünger!$B$3:$N$198,6,FALSE)*(AN20/1000)</f>
        <v>0</v>
      </c>
      <c r="AR20" s="81">
        <f>VLOOKUP(AM20,SaatgutMineraldünger!$B$3:$N$198,7,FALSE)*(AN20/1000)</f>
        <v>0</v>
      </c>
      <c r="AS20" s="81">
        <f>VLOOKUP(AM20,SaatgutMineraldünger!$B$3:$N$198,8,FALSE)*(AN20/1000)</f>
        <v>0</v>
      </c>
      <c r="AT20" s="81">
        <f>VLOOKUP(AM20,SaatgutMineraldünger!$B$3:$N$198,9,FALSE)*(AN20/1000)</f>
        <v>0</v>
      </c>
      <c r="AU20" s="81">
        <f>VLOOKUP(AM20,SaatgutMineraldünger!$B$3:$N$198,10,FALSE)*(AN20/1000)</f>
        <v>0</v>
      </c>
      <c r="AV20" s="81">
        <f>VLOOKUP(AM20,SaatgutMineraldünger!$B$3:$N$198,11,FALSE)*(AN20/1000)</f>
        <v>0</v>
      </c>
      <c r="AW20" s="81">
        <f>VLOOKUP(AM20,SaatgutMineraldünger!$B$3:$N$198,12,FALSE)*(AN20/1000)</f>
        <v>0</v>
      </c>
      <c r="AX20" s="81">
        <f>VLOOKUP(AM20,SaatgutMineraldünger!$B$3:$N$198,13,FALSE)*(AN20/1000)</f>
        <v>0</v>
      </c>
      <c r="AY20" s="137">
        <f t="shared" si="0"/>
        <v>0</v>
      </c>
      <c r="AZ20" s="81">
        <f t="shared" si="1"/>
        <v>0</v>
      </c>
      <c r="BA20" s="81">
        <f t="shared" si="2"/>
        <v>0</v>
      </c>
      <c r="BB20" s="81">
        <f t="shared" si="3"/>
        <v>0</v>
      </c>
      <c r="BC20" s="81">
        <f t="shared" si="3"/>
        <v>0</v>
      </c>
      <c r="BD20" s="81">
        <f t="shared" si="3"/>
        <v>0</v>
      </c>
      <c r="BE20" s="81">
        <f t="shared" si="3"/>
        <v>0</v>
      </c>
      <c r="BF20" s="81">
        <f t="shared" si="7"/>
        <v>0</v>
      </c>
      <c r="BG20" s="81">
        <f>AVERAGE(X20,AJ20,AV20)</f>
        <v>0</v>
      </c>
      <c r="BH20" s="81">
        <f t="shared" si="7"/>
        <v>0</v>
      </c>
      <c r="BI20" s="81">
        <f t="shared" si="7"/>
        <v>0</v>
      </c>
    </row>
    <row r="21" spans="1:61" ht="19.899999999999999" customHeight="1" thickBot="1" x14ac:dyDescent="0.35">
      <c r="A21" s="213" t="s">
        <v>669</v>
      </c>
      <c r="B21" s="214"/>
      <c r="C21" s="213"/>
      <c r="D21" s="219">
        <f>VLOOKUP(O21,SaatgutMineraldünger!$B$3:$N$42,2,FALSE)</f>
        <v>0</v>
      </c>
      <c r="E21" s="213"/>
      <c r="F21" s="214"/>
      <c r="G21" s="213"/>
      <c r="H21" s="219">
        <f>VLOOKUP(O21,SaatgutMineraldünger!$B$3:$N$42,2,FALSE)</f>
        <v>0</v>
      </c>
      <c r="I21" s="213"/>
      <c r="J21" s="214"/>
      <c r="K21" s="213"/>
      <c r="L21" s="219">
        <f>VLOOKUP(O21,SaatgutMineraldünger!$B$3:$N$42,2,FALSE)</f>
        <v>0</v>
      </c>
      <c r="M21" s="213"/>
      <c r="N21" s="94"/>
      <c r="O21" s="81">
        <f>VLOOKUP(A21,SaatgutMineraldünger!$A$3:$B$198,2,FALSE)</f>
        <v>0</v>
      </c>
      <c r="P21" s="81">
        <f t="shared" si="4"/>
        <v>0</v>
      </c>
      <c r="Q21" s="81">
        <f>VLOOKUP(O21,SaatgutMineraldünger!$B$3:$N$198,4,FALSE)*(P21/1000)</f>
        <v>0</v>
      </c>
      <c r="R21" s="81">
        <f>VLOOKUP(O21,SaatgutMineraldünger!$B$3:$N$198,5,FALSE)*(P21/1000)</f>
        <v>0</v>
      </c>
      <c r="S21" s="81">
        <f>VLOOKUP(O21,SaatgutMineraldünger!$B$3:$N$198,6,FALSE)*(P21/1000)</f>
        <v>0</v>
      </c>
      <c r="T21" s="81">
        <f>VLOOKUP(O21,SaatgutMineraldünger!$B$3:$N$198,7,FALSE)*(P21/1000)</f>
        <v>0</v>
      </c>
      <c r="U21" s="81">
        <f>VLOOKUP(O21,SaatgutMineraldünger!$B$3:$N$198,8,FALSE)*(P21/1000)</f>
        <v>0</v>
      </c>
      <c r="V21" s="81">
        <f>VLOOKUP(O21,SaatgutMineraldünger!$B$3:$N$198,9,FALSE)*(P21/1000)</f>
        <v>0</v>
      </c>
      <c r="W21" s="81">
        <f>VLOOKUP(O21,SaatgutMineraldünger!$B$3:$N$198,10,FALSE)*(P21/1000)</f>
        <v>0</v>
      </c>
      <c r="X21" s="81">
        <f>VLOOKUP(O21,SaatgutMineraldünger!$B$3:$N$198,11,FALSE)*(P21/1000)</f>
        <v>0</v>
      </c>
      <c r="Y21" s="81">
        <f>VLOOKUP(O21,SaatgutMineraldünger!$B$3:$N$42,12,FALSE)*(P21/1000)</f>
        <v>0</v>
      </c>
      <c r="Z21" s="81">
        <f>VLOOKUP(O21,SaatgutMineraldünger!$B$3:$N$198,13,FALSE)*(P21/1000)</f>
        <v>0</v>
      </c>
      <c r="AA21" s="81">
        <f>VLOOKUP(A21,SaatgutMineraldünger!$A$3:$B$198,2,FALSE)</f>
        <v>0</v>
      </c>
      <c r="AB21" s="81">
        <f t="shared" si="5"/>
        <v>0</v>
      </c>
      <c r="AC21" s="81">
        <f>VLOOKUP(AA21,SaatgutMineraldünger!$B$3:$N$198,4,FALSE)*(AB21/1000)</f>
        <v>0</v>
      </c>
      <c r="AD21" s="81">
        <f>VLOOKUP(AA21,SaatgutMineraldünger!$B$3:$N$198,5,FALSE)*(AB21/1000)</f>
        <v>0</v>
      </c>
      <c r="AE21" s="81">
        <f>VLOOKUP(AA21,SaatgutMineraldünger!$B$3:$N$198,6,FALSE)*(AB21/1000)</f>
        <v>0</v>
      </c>
      <c r="AF21" s="81">
        <f>VLOOKUP(AA21,SaatgutMineraldünger!$B$3:$N$198,7,FALSE)*(AB21/1000)</f>
        <v>0</v>
      </c>
      <c r="AG21" s="81">
        <f>VLOOKUP(AA21,SaatgutMineraldünger!$B$3:$N$198,8,FALSE)*(AB21/1000)</f>
        <v>0</v>
      </c>
      <c r="AH21" s="81">
        <f>VLOOKUP(AA21,SaatgutMineraldünger!$B$3:$N$198,9,FALSE)*(AB21/1000)</f>
        <v>0</v>
      </c>
      <c r="AI21" s="81">
        <f>VLOOKUP(AA21,SaatgutMineraldünger!$B$3:$N$198,10,FALSE)*(AB21/1000)</f>
        <v>0</v>
      </c>
      <c r="AJ21" s="81">
        <f>VLOOKUP(AA21,SaatgutMineraldünger!$B$3:$N$198,11,FALSE)*(AB21/1000)</f>
        <v>0</v>
      </c>
      <c r="AK21" s="81">
        <f>VLOOKUP(AA21,SaatgutMineraldünger!$B$3:$N$198,12,FALSE)*(AB21/1000)</f>
        <v>0</v>
      </c>
      <c r="AL21" s="81">
        <f>VLOOKUP(AA21,SaatgutMineraldünger!$B$3:$N$198,13,FALSE)*(AB21/1000)</f>
        <v>0</v>
      </c>
      <c r="AM21" s="81">
        <f>VLOOKUP(A21,SaatgutMineraldünger!$A$3:$B$198,2,FALSE)</f>
        <v>0</v>
      </c>
      <c r="AN21" s="81">
        <f t="shared" si="6"/>
        <v>0</v>
      </c>
      <c r="AO21" s="81">
        <f>VLOOKUP(AM21,SaatgutMineraldünger!$B$3:$N$198,4,FALSE)*(AN21/1000)</f>
        <v>0</v>
      </c>
      <c r="AP21" s="81">
        <f>VLOOKUP(AM21,SaatgutMineraldünger!$B$3:$N$198,5,FALSE)*(AN21/1000)</f>
        <v>0</v>
      </c>
      <c r="AQ21" s="81">
        <f>VLOOKUP(AM21,SaatgutMineraldünger!$B$3:$N$198,6,FALSE)*(AN21/1000)</f>
        <v>0</v>
      </c>
      <c r="AR21" s="81">
        <f>VLOOKUP(AM21,SaatgutMineraldünger!$B$3:$N$198,7,FALSE)*(AN21/1000)</f>
        <v>0</v>
      </c>
      <c r="AS21" s="81">
        <f>VLOOKUP(AM21,SaatgutMineraldünger!$B$3:$N$198,8,FALSE)*(AN21/1000)</f>
        <v>0</v>
      </c>
      <c r="AT21" s="81">
        <f>VLOOKUP(AM21,SaatgutMineraldünger!$B$3:$N$198,9,FALSE)*(AN21/1000)</f>
        <v>0</v>
      </c>
      <c r="AU21" s="81">
        <f>VLOOKUP(AM21,SaatgutMineraldünger!$B$3:$N$198,10,FALSE)*(AN21/1000)</f>
        <v>0</v>
      </c>
      <c r="AV21" s="81">
        <f>VLOOKUP(AM21,SaatgutMineraldünger!$B$3:$N$198,11,FALSE)*(AN21/1000)</f>
        <v>0</v>
      </c>
      <c r="AW21" s="81">
        <f>VLOOKUP(AM21,SaatgutMineraldünger!$B$3:$N$198,12,FALSE)*(AN21/1000)</f>
        <v>0</v>
      </c>
      <c r="AX21" s="81">
        <f>VLOOKUP(AM21,SaatgutMineraldünger!$B$3:$N$198,13,FALSE)*(AN21/1000)</f>
        <v>0</v>
      </c>
      <c r="AY21" s="137">
        <f t="shared" si="0"/>
        <v>0</v>
      </c>
      <c r="AZ21" s="81">
        <f t="shared" si="1"/>
        <v>0</v>
      </c>
      <c r="BA21" s="81">
        <f t="shared" si="2"/>
        <v>0</v>
      </c>
      <c r="BB21" s="81">
        <f t="shared" si="3"/>
        <v>0</v>
      </c>
      <c r="BC21" s="81">
        <f t="shared" si="3"/>
        <v>0</v>
      </c>
      <c r="BD21" s="81">
        <f t="shared" si="3"/>
        <v>0</v>
      </c>
      <c r="BE21" s="81">
        <f t="shared" si="3"/>
        <v>0</v>
      </c>
      <c r="BF21" s="81">
        <f t="shared" si="7"/>
        <v>0</v>
      </c>
      <c r="BG21" s="81">
        <f t="shared" si="7"/>
        <v>0</v>
      </c>
      <c r="BH21" s="81">
        <f t="shared" si="7"/>
        <v>0</v>
      </c>
      <c r="BI21" s="81">
        <f t="shared" si="7"/>
        <v>0</v>
      </c>
    </row>
    <row r="22" spans="1:61" ht="19.899999999999999" customHeight="1" thickBot="1" x14ac:dyDescent="0.35">
      <c r="A22" s="213" t="s">
        <v>669</v>
      </c>
      <c r="B22" s="214"/>
      <c r="C22" s="213"/>
      <c r="D22" s="219">
        <f>VLOOKUP(O22,SaatgutMineraldünger!$B$3:$N$42,2,FALSE)</f>
        <v>0</v>
      </c>
      <c r="E22" s="213"/>
      <c r="F22" s="214"/>
      <c r="G22" s="213"/>
      <c r="H22" s="219">
        <f>VLOOKUP(O22,SaatgutMineraldünger!$B$3:$N$42,2,FALSE)</f>
        <v>0</v>
      </c>
      <c r="I22" s="213"/>
      <c r="J22" s="214"/>
      <c r="K22" s="213"/>
      <c r="L22" s="219">
        <f>VLOOKUP(O22,SaatgutMineraldünger!$B$3:$N$42,2,FALSE)</f>
        <v>0</v>
      </c>
      <c r="M22" s="213"/>
      <c r="N22" s="94"/>
      <c r="O22" s="81">
        <f>VLOOKUP(A22,SaatgutMineraldünger!$A$3:$B$198,2,FALSE)</f>
        <v>0</v>
      </c>
      <c r="P22" s="81">
        <f t="shared" si="4"/>
        <v>0</v>
      </c>
      <c r="Q22" s="81">
        <f>VLOOKUP(O22,SaatgutMineraldünger!$B$3:$N$198,4,FALSE)*(P22/1000)</f>
        <v>0</v>
      </c>
      <c r="R22" s="81">
        <f>VLOOKUP(O22,SaatgutMineraldünger!$B$3:$N$198,5,FALSE)*(P22/1000)</f>
        <v>0</v>
      </c>
      <c r="S22" s="81">
        <f>VLOOKUP(O22,SaatgutMineraldünger!$B$3:$N$198,6,FALSE)*(P22/1000)</f>
        <v>0</v>
      </c>
      <c r="T22" s="81">
        <f>VLOOKUP(O22,SaatgutMineraldünger!$B$3:$N$198,7,FALSE)*(P22/1000)</f>
        <v>0</v>
      </c>
      <c r="U22" s="81">
        <f>VLOOKUP(O22,SaatgutMineraldünger!$B$3:$N$198,8,FALSE)*(P22/1000)</f>
        <v>0</v>
      </c>
      <c r="V22" s="81">
        <f>VLOOKUP(O22,SaatgutMineraldünger!$B$3:$N$198,9,FALSE)*(P22/1000)</f>
        <v>0</v>
      </c>
      <c r="W22" s="81">
        <f>VLOOKUP(O22,SaatgutMineraldünger!$B$3:$N$198,10,FALSE)*(P22/1000)</f>
        <v>0</v>
      </c>
      <c r="X22" s="81">
        <f>VLOOKUP(O22,SaatgutMineraldünger!$B$3:$N$198,11,FALSE)*(P22/1000)</f>
        <v>0</v>
      </c>
      <c r="Y22" s="81">
        <f>VLOOKUP(O22,SaatgutMineraldünger!$B$3:$N$42,12,FALSE)*(P22/1000)</f>
        <v>0</v>
      </c>
      <c r="Z22" s="81">
        <f>VLOOKUP(O22,SaatgutMineraldünger!$B$3:$N$198,13,FALSE)*(P22/1000)</f>
        <v>0</v>
      </c>
      <c r="AA22" s="81">
        <f>VLOOKUP(A22,SaatgutMineraldünger!$A$3:$B$198,2,FALSE)</f>
        <v>0</v>
      </c>
      <c r="AB22" s="81">
        <f t="shared" si="5"/>
        <v>0</v>
      </c>
      <c r="AC22" s="81">
        <f>VLOOKUP(AA22,SaatgutMineraldünger!$B$3:$N$198,4,FALSE)*(AB22/1000)</f>
        <v>0</v>
      </c>
      <c r="AD22" s="81">
        <f>VLOOKUP(AA22,SaatgutMineraldünger!$B$3:$N$198,5,FALSE)*(AB22/1000)</f>
        <v>0</v>
      </c>
      <c r="AE22" s="81">
        <f>VLOOKUP(AA22,SaatgutMineraldünger!$B$3:$N$198,6,FALSE)*(AB22/1000)</f>
        <v>0</v>
      </c>
      <c r="AF22" s="81">
        <f>VLOOKUP(AA22,SaatgutMineraldünger!$B$3:$N$198,7,FALSE)*(AB22/1000)</f>
        <v>0</v>
      </c>
      <c r="AG22" s="81">
        <f>VLOOKUP(AA22,SaatgutMineraldünger!$B$3:$N$198,8,FALSE)*(AB22/1000)</f>
        <v>0</v>
      </c>
      <c r="AH22" s="81">
        <f>VLOOKUP(AA22,SaatgutMineraldünger!$B$3:$N$198,9,FALSE)*(AB22/1000)</f>
        <v>0</v>
      </c>
      <c r="AI22" s="81">
        <f>VLOOKUP(AA22,SaatgutMineraldünger!$B$3:$N$198,10,FALSE)*(AB22/1000)</f>
        <v>0</v>
      </c>
      <c r="AJ22" s="81">
        <f>VLOOKUP(AA22,SaatgutMineraldünger!$B$3:$N$198,11,FALSE)*(AB22/1000)</f>
        <v>0</v>
      </c>
      <c r="AK22" s="81">
        <f>VLOOKUP(AA22,SaatgutMineraldünger!$B$3:$N$198,12,FALSE)*(AB22/1000)</f>
        <v>0</v>
      </c>
      <c r="AL22" s="81">
        <f>VLOOKUP(AA22,SaatgutMineraldünger!$B$3:$N$198,13,FALSE)*(AB22/1000)</f>
        <v>0</v>
      </c>
      <c r="AM22" s="81">
        <f>VLOOKUP(A22,SaatgutMineraldünger!$A$3:$B$198,2,FALSE)</f>
        <v>0</v>
      </c>
      <c r="AN22" s="81">
        <f t="shared" si="6"/>
        <v>0</v>
      </c>
      <c r="AO22" s="81">
        <f>VLOOKUP(AM22,SaatgutMineraldünger!$B$3:$N$198,4,FALSE)*(AN22/1000)</f>
        <v>0</v>
      </c>
      <c r="AP22" s="81">
        <f>VLOOKUP(AM22,SaatgutMineraldünger!$B$3:$N$198,5,FALSE)*(AN22/1000)</f>
        <v>0</v>
      </c>
      <c r="AQ22" s="81">
        <f>VLOOKUP(AM22,SaatgutMineraldünger!$B$3:$N$198,6,FALSE)*(AN22/1000)</f>
        <v>0</v>
      </c>
      <c r="AR22" s="81">
        <f>VLOOKUP(AM22,SaatgutMineraldünger!$B$3:$N$198,7,FALSE)*(AN22/1000)</f>
        <v>0</v>
      </c>
      <c r="AS22" s="81">
        <f>VLOOKUP(AM22,SaatgutMineraldünger!$B$3:$N$198,8,FALSE)*(AN22/1000)</f>
        <v>0</v>
      </c>
      <c r="AT22" s="81">
        <f>VLOOKUP(AM22,SaatgutMineraldünger!$B$3:$N$198,9,FALSE)*(AN22/1000)</f>
        <v>0</v>
      </c>
      <c r="AU22" s="81">
        <f>VLOOKUP(AM22,SaatgutMineraldünger!$B$3:$N$198,10,FALSE)*(AN22/1000)</f>
        <v>0</v>
      </c>
      <c r="AV22" s="81">
        <f>VLOOKUP(AM22,SaatgutMineraldünger!$B$3:$N$198,11,FALSE)*(AN22/1000)</f>
        <v>0</v>
      </c>
      <c r="AW22" s="81">
        <f>VLOOKUP(AM22,SaatgutMineraldünger!$B$3:$N$198,12,FALSE)*(AN22/1000)</f>
        <v>0</v>
      </c>
      <c r="AX22" s="81">
        <f>VLOOKUP(AM22,SaatgutMineraldünger!$B$3:$N$198,13,FALSE)*(AN22/1000)</f>
        <v>0</v>
      </c>
      <c r="AY22" s="137">
        <f t="shared" si="0"/>
        <v>0</v>
      </c>
      <c r="AZ22" s="81">
        <f t="shared" si="1"/>
        <v>0</v>
      </c>
      <c r="BA22" s="81">
        <f t="shared" si="2"/>
        <v>0</v>
      </c>
      <c r="BB22" s="81">
        <f t="shared" si="3"/>
        <v>0</v>
      </c>
      <c r="BC22" s="81">
        <f t="shared" si="3"/>
        <v>0</v>
      </c>
      <c r="BD22" s="81">
        <f t="shared" si="3"/>
        <v>0</v>
      </c>
      <c r="BE22" s="81">
        <f t="shared" si="3"/>
        <v>0</v>
      </c>
      <c r="BF22" s="81">
        <f t="shared" si="7"/>
        <v>0</v>
      </c>
      <c r="BG22" s="81">
        <f t="shared" si="7"/>
        <v>0</v>
      </c>
      <c r="BH22" s="81">
        <f t="shared" si="7"/>
        <v>0</v>
      </c>
      <c r="BI22" s="81">
        <f t="shared" si="7"/>
        <v>0</v>
      </c>
    </row>
    <row r="23" spans="1:61" ht="19.899999999999999" customHeight="1" thickBot="1" x14ac:dyDescent="0.35">
      <c r="A23" s="213" t="s">
        <v>669</v>
      </c>
      <c r="B23" s="214"/>
      <c r="C23" s="213"/>
      <c r="D23" s="219">
        <f>VLOOKUP(O23,SaatgutMineraldünger!$B$3:$N$42,2,FALSE)</f>
        <v>0</v>
      </c>
      <c r="E23" s="213"/>
      <c r="F23" s="214"/>
      <c r="G23" s="213"/>
      <c r="H23" s="219">
        <f>VLOOKUP(O23,SaatgutMineraldünger!$B$3:$N$42,2,FALSE)</f>
        <v>0</v>
      </c>
      <c r="I23" s="213"/>
      <c r="J23" s="214"/>
      <c r="K23" s="213"/>
      <c r="L23" s="219">
        <f>VLOOKUP(O23,SaatgutMineraldünger!$B$3:$N$42,2,FALSE)</f>
        <v>0</v>
      </c>
      <c r="M23" s="213"/>
      <c r="N23" s="94"/>
      <c r="O23" s="81">
        <f>VLOOKUP(A23,SaatgutMineraldünger!$A$3:$B$198,2,FALSE)</f>
        <v>0</v>
      </c>
      <c r="P23" s="81">
        <f t="shared" si="4"/>
        <v>0</v>
      </c>
      <c r="Q23" s="81">
        <f>VLOOKUP(O23,SaatgutMineraldünger!$B$3:$N$198,4,FALSE)*(P23/1000)</f>
        <v>0</v>
      </c>
      <c r="R23" s="81">
        <f>VLOOKUP(O23,SaatgutMineraldünger!$B$3:$N$198,5,FALSE)*(P23/1000)</f>
        <v>0</v>
      </c>
      <c r="S23" s="81">
        <f>VLOOKUP(O23,SaatgutMineraldünger!$B$3:$N$198,6,FALSE)*(P23/1000)</f>
        <v>0</v>
      </c>
      <c r="T23" s="81">
        <f>VLOOKUP(O23,SaatgutMineraldünger!$B$3:$N$198,7,FALSE)*(P23/1000)</f>
        <v>0</v>
      </c>
      <c r="U23" s="81">
        <f>VLOOKUP(O23,SaatgutMineraldünger!$B$3:$N$198,8,FALSE)*(P23/1000)</f>
        <v>0</v>
      </c>
      <c r="V23" s="81">
        <f>VLOOKUP(O23,SaatgutMineraldünger!$B$3:$N$198,9,FALSE)*(P23/1000)</f>
        <v>0</v>
      </c>
      <c r="W23" s="81">
        <f>VLOOKUP(O23,SaatgutMineraldünger!$B$3:$N$198,10,FALSE)*(P23/1000)</f>
        <v>0</v>
      </c>
      <c r="X23" s="81">
        <f>VLOOKUP(O23,SaatgutMineraldünger!$B$3:$N$198,11,FALSE)*(P23/1000)</f>
        <v>0</v>
      </c>
      <c r="Y23" s="81">
        <f>VLOOKUP(O23,SaatgutMineraldünger!$B$3:$N$42,12,FALSE)*(P23/1000)</f>
        <v>0</v>
      </c>
      <c r="Z23" s="81">
        <f>VLOOKUP(O23,SaatgutMineraldünger!$B$3:$N$198,13,FALSE)*(P23/1000)</f>
        <v>0</v>
      </c>
      <c r="AA23" s="81">
        <f>VLOOKUP(A23,SaatgutMineraldünger!$A$3:$B$198,2,FALSE)</f>
        <v>0</v>
      </c>
      <c r="AB23" s="81">
        <f t="shared" si="5"/>
        <v>0</v>
      </c>
      <c r="AC23" s="81">
        <f>VLOOKUP(AA23,SaatgutMineraldünger!$B$3:$N$198,4,FALSE)*(AB23/1000)</f>
        <v>0</v>
      </c>
      <c r="AD23" s="81">
        <f>VLOOKUP(AA23,SaatgutMineraldünger!$B$3:$N$198,5,FALSE)*(AB23/1000)</f>
        <v>0</v>
      </c>
      <c r="AE23" s="81">
        <f>VLOOKUP(AA23,SaatgutMineraldünger!$B$3:$N$198,6,FALSE)*(AB23/1000)</f>
        <v>0</v>
      </c>
      <c r="AF23" s="81">
        <f>VLOOKUP(AA23,SaatgutMineraldünger!$B$3:$N$198,7,FALSE)*(AB23/1000)</f>
        <v>0</v>
      </c>
      <c r="AG23" s="81">
        <f>VLOOKUP(AA23,SaatgutMineraldünger!$B$3:$N$198,8,FALSE)*(AB23/1000)</f>
        <v>0</v>
      </c>
      <c r="AH23" s="81">
        <f>VLOOKUP(AA23,SaatgutMineraldünger!$B$3:$N$198,9,FALSE)*(AB23/1000)</f>
        <v>0</v>
      </c>
      <c r="AI23" s="81">
        <f>VLOOKUP(AA23,SaatgutMineraldünger!$B$3:$N$198,10,FALSE)*(AB23/1000)</f>
        <v>0</v>
      </c>
      <c r="AJ23" s="81">
        <f>VLOOKUP(AA23,SaatgutMineraldünger!$B$3:$N$198,11,FALSE)*(AB23/1000)</f>
        <v>0</v>
      </c>
      <c r="AK23" s="81">
        <f>VLOOKUP(AA23,SaatgutMineraldünger!$B$3:$N$198,12,FALSE)*(AB23/1000)</f>
        <v>0</v>
      </c>
      <c r="AL23" s="81">
        <f>VLOOKUP(AA23,SaatgutMineraldünger!$B$3:$N$198,13,FALSE)*(AB23/1000)</f>
        <v>0</v>
      </c>
      <c r="AM23" s="81">
        <f>VLOOKUP(A23,SaatgutMineraldünger!$A$3:$B$198,2,FALSE)</f>
        <v>0</v>
      </c>
      <c r="AN23" s="81">
        <f t="shared" si="6"/>
        <v>0</v>
      </c>
      <c r="AO23" s="81">
        <f>VLOOKUP(AM23,SaatgutMineraldünger!$B$3:$N$198,4,FALSE)*(AN23/1000)</f>
        <v>0</v>
      </c>
      <c r="AP23" s="81">
        <f>VLOOKUP(AM23,SaatgutMineraldünger!$B$3:$N$198,5,FALSE)*(AN23/1000)</f>
        <v>0</v>
      </c>
      <c r="AQ23" s="81">
        <f>VLOOKUP(AM23,SaatgutMineraldünger!$B$3:$N$198,6,FALSE)*(AN23/1000)</f>
        <v>0</v>
      </c>
      <c r="AR23" s="81">
        <f>VLOOKUP(AM23,SaatgutMineraldünger!$B$3:$N$198,7,FALSE)*(AN23/1000)</f>
        <v>0</v>
      </c>
      <c r="AS23" s="81">
        <f>VLOOKUP(AM23,SaatgutMineraldünger!$B$3:$N$198,8,FALSE)*(AN23/1000)</f>
        <v>0</v>
      </c>
      <c r="AT23" s="81">
        <f>VLOOKUP(AM23,SaatgutMineraldünger!$B$3:$N$198,9,FALSE)*(AN23/1000)</f>
        <v>0</v>
      </c>
      <c r="AU23" s="81">
        <f>VLOOKUP(AM23,SaatgutMineraldünger!$B$3:$N$198,10,FALSE)*(AN23/1000)</f>
        <v>0</v>
      </c>
      <c r="AV23" s="81">
        <f>VLOOKUP(AM23,SaatgutMineraldünger!$B$3:$N$198,11,FALSE)*(AN23/1000)</f>
        <v>0</v>
      </c>
      <c r="AW23" s="81">
        <f>VLOOKUP(AM23,SaatgutMineraldünger!$B$3:$N$198,12,FALSE)*(AN23/1000)</f>
        <v>0</v>
      </c>
      <c r="AX23" s="81">
        <f>VLOOKUP(AM23,SaatgutMineraldünger!$B$3:$N$198,13,FALSE)*(AN23/1000)</f>
        <v>0</v>
      </c>
      <c r="AY23" s="137">
        <f t="shared" si="0"/>
        <v>0</v>
      </c>
      <c r="AZ23" s="81">
        <f t="shared" si="1"/>
        <v>0</v>
      </c>
      <c r="BA23" s="81">
        <f t="shared" si="2"/>
        <v>0</v>
      </c>
      <c r="BB23" s="81">
        <f t="shared" si="3"/>
        <v>0</v>
      </c>
      <c r="BC23" s="81">
        <f t="shared" si="3"/>
        <v>0</v>
      </c>
      <c r="BD23" s="81">
        <f t="shared" si="3"/>
        <v>0</v>
      </c>
      <c r="BE23" s="81">
        <f t="shared" si="3"/>
        <v>0</v>
      </c>
      <c r="BF23" s="81">
        <f t="shared" si="7"/>
        <v>0</v>
      </c>
      <c r="BG23" s="81">
        <f t="shared" si="7"/>
        <v>0</v>
      </c>
      <c r="BH23" s="81">
        <f t="shared" si="7"/>
        <v>0</v>
      </c>
      <c r="BI23" s="81">
        <f t="shared" si="7"/>
        <v>0</v>
      </c>
    </row>
    <row r="24" spans="1:61" ht="19.899999999999999" customHeight="1" thickBot="1" x14ac:dyDescent="0.35">
      <c r="A24" s="213" t="s">
        <v>669</v>
      </c>
      <c r="B24" s="214"/>
      <c r="C24" s="213"/>
      <c r="D24" s="219">
        <f>VLOOKUP(O24,SaatgutMineraldünger!$B$3:$N$42,2,FALSE)</f>
        <v>0</v>
      </c>
      <c r="E24" s="213"/>
      <c r="F24" s="214"/>
      <c r="G24" s="213"/>
      <c r="H24" s="219">
        <f>VLOOKUP(O24,SaatgutMineraldünger!$B$3:$N$42,2,FALSE)</f>
        <v>0</v>
      </c>
      <c r="I24" s="213"/>
      <c r="J24" s="214"/>
      <c r="K24" s="213"/>
      <c r="L24" s="219">
        <f>VLOOKUP(O24,SaatgutMineraldünger!$B$3:$N$42,2,FALSE)</f>
        <v>0</v>
      </c>
      <c r="M24" s="213"/>
      <c r="N24" s="94"/>
      <c r="O24" s="81">
        <f>VLOOKUP(A24,SaatgutMineraldünger!$A$3:$B$198,2,FALSE)</f>
        <v>0</v>
      </c>
      <c r="P24" s="81">
        <f t="shared" si="4"/>
        <v>0</v>
      </c>
      <c r="Q24" s="81">
        <f>VLOOKUP(O24,SaatgutMineraldünger!$B$3:$N$198,4,FALSE)*(P24/1000)</f>
        <v>0</v>
      </c>
      <c r="R24" s="81">
        <f>VLOOKUP(O24,SaatgutMineraldünger!$B$3:$N$198,5,FALSE)*(P24/1000)</f>
        <v>0</v>
      </c>
      <c r="S24" s="81">
        <f>VLOOKUP(O24,SaatgutMineraldünger!$B$3:$N$198,6,FALSE)*(P24/1000)</f>
        <v>0</v>
      </c>
      <c r="T24" s="81">
        <f>VLOOKUP(O24,SaatgutMineraldünger!$B$3:$N$198,7,FALSE)*(P24/1000)</f>
        <v>0</v>
      </c>
      <c r="U24" s="81">
        <f>VLOOKUP(O24,SaatgutMineraldünger!$B$3:$N$198,8,FALSE)*(P24/1000)</f>
        <v>0</v>
      </c>
      <c r="V24" s="81">
        <f>VLOOKUP(O24,SaatgutMineraldünger!$B$3:$N$198,9,FALSE)*(P24/1000)</f>
        <v>0</v>
      </c>
      <c r="W24" s="81">
        <f>VLOOKUP(O24,SaatgutMineraldünger!$B$3:$N$198,10,FALSE)*(P24/1000)</f>
        <v>0</v>
      </c>
      <c r="X24" s="81">
        <f>VLOOKUP(O24,SaatgutMineraldünger!$B$3:$N$198,11,FALSE)*(P24/1000)</f>
        <v>0</v>
      </c>
      <c r="Y24" s="81">
        <f>VLOOKUP(O24,SaatgutMineraldünger!$B$3:$N$42,12,FALSE)*(P24/1000)</f>
        <v>0</v>
      </c>
      <c r="Z24" s="81">
        <f>VLOOKUP(O24,SaatgutMineraldünger!$B$3:$N$198,13,FALSE)*(P24/1000)</f>
        <v>0</v>
      </c>
      <c r="AA24" s="81">
        <f>VLOOKUP(A24,SaatgutMineraldünger!$A$3:$B$198,2,FALSE)</f>
        <v>0</v>
      </c>
      <c r="AB24" s="81">
        <f t="shared" si="5"/>
        <v>0</v>
      </c>
      <c r="AC24" s="81">
        <f>VLOOKUP(AA24,SaatgutMineraldünger!$B$3:$N$198,4,FALSE)*(AB24/1000)</f>
        <v>0</v>
      </c>
      <c r="AD24" s="81">
        <f>VLOOKUP(AA24,SaatgutMineraldünger!$B$3:$N$198,5,FALSE)*(AB24/1000)</f>
        <v>0</v>
      </c>
      <c r="AE24" s="81">
        <f>VLOOKUP(AA24,SaatgutMineraldünger!$B$3:$N$198,6,FALSE)*(AB24/1000)</f>
        <v>0</v>
      </c>
      <c r="AF24" s="81">
        <f>VLOOKUP(AA24,SaatgutMineraldünger!$B$3:$N$198,7,FALSE)*(AB24/1000)</f>
        <v>0</v>
      </c>
      <c r="AG24" s="81">
        <f>VLOOKUP(AA24,SaatgutMineraldünger!$B$3:$N$198,8,FALSE)*(AB24/1000)</f>
        <v>0</v>
      </c>
      <c r="AH24" s="81">
        <f>VLOOKUP(AA24,SaatgutMineraldünger!$B$3:$N$198,9,FALSE)*(AB24/1000)</f>
        <v>0</v>
      </c>
      <c r="AI24" s="81">
        <f>VLOOKUP(AA24,SaatgutMineraldünger!$B$3:$N$198,10,FALSE)*(AB24/1000)</f>
        <v>0</v>
      </c>
      <c r="AJ24" s="81">
        <f>VLOOKUP(AA24,SaatgutMineraldünger!$B$3:$N$198,11,FALSE)*(AB24/1000)</f>
        <v>0</v>
      </c>
      <c r="AK24" s="81">
        <f>VLOOKUP(AA24,SaatgutMineraldünger!$B$3:$N$198,12,FALSE)*(AB24/1000)</f>
        <v>0</v>
      </c>
      <c r="AL24" s="81">
        <f>VLOOKUP(AA24,SaatgutMineraldünger!$B$3:$N$198,13,FALSE)*(AB24/1000)</f>
        <v>0</v>
      </c>
      <c r="AM24" s="81">
        <f>VLOOKUP(A24,SaatgutMineraldünger!$A$3:$B$198,2,FALSE)</f>
        <v>0</v>
      </c>
      <c r="AN24" s="81">
        <f t="shared" si="6"/>
        <v>0</v>
      </c>
      <c r="AO24" s="81">
        <f>VLOOKUP(AM24,SaatgutMineraldünger!$B$3:$N$198,4,FALSE)*(AN24/1000)</f>
        <v>0</v>
      </c>
      <c r="AP24" s="81">
        <f>VLOOKUP(AM24,SaatgutMineraldünger!$B$3:$N$198,5,FALSE)*(AN24/1000)</f>
        <v>0</v>
      </c>
      <c r="AQ24" s="81">
        <f>VLOOKUP(AM24,SaatgutMineraldünger!$B$3:$N$198,6,FALSE)*(AN24/1000)</f>
        <v>0</v>
      </c>
      <c r="AR24" s="81">
        <f>VLOOKUP(AM24,SaatgutMineraldünger!$B$3:$N$198,7,FALSE)*(AN24/1000)</f>
        <v>0</v>
      </c>
      <c r="AS24" s="81">
        <f>VLOOKUP(AM24,SaatgutMineraldünger!$B$3:$N$198,8,FALSE)*(AN24/1000)</f>
        <v>0</v>
      </c>
      <c r="AT24" s="81">
        <f>VLOOKUP(AM24,SaatgutMineraldünger!$B$3:$N$198,9,FALSE)*(AN24/1000)</f>
        <v>0</v>
      </c>
      <c r="AU24" s="81">
        <f>VLOOKUP(AM24,SaatgutMineraldünger!$B$3:$N$198,10,FALSE)*(AN24/1000)</f>
        <v>0</v>
      </c>
      <c r="AV24" s="81">
        <f>VLOOKUP(AM24,SaatgutMineraldünger!$B$3:$N$198,11,FALSE)*(AN24/1000)</f>
        <v>0</v>
      </c>
      <c r="AW24" s="81">
        <f>VLOOKUP(AM24,SaatgutMineraldünger!$B$3:$N$198,12,FALSE)*(AN24/1000)</f>
        <v>0</v>
      </c>
      <c r="AX24" s="81">
        <f>VLOOKUP(AM24,SaatgutMineraldünger!$B$3:$N$198,13,FALSE)*(AN24/1000)</f>
        <v>0</v>
      </c>
      <c r="AY24" s="137">
        <f t="shared" si="0"/>
        <v>0</v>
      </c>
      <c r="AZ24" s="81">
        <f t="shared" si="1"/>
        <v>0</v>
      </c>
      <c r="BA24" s="81">
        <f t="shared" si="2"/>
        <v>0</v>
      </c>
      <c r="BB24" s="81">
        <f t="shared" si="3"/>
        <v>0</v>
      </c>
      <c r="BC24" s="81">
        <f t="shared" si="3"/>
        <v>0</v>
      </c>
      <c r="BD24" s="81">
        <f t="shared" si="3"/>
        <v>0</v>
      </c>
      <c r="BE24" s="81">
        <f t="shared" si="3"/>
        <v>0</v>
      </c>
      <c r="BF24" s="81">
        <f t="shared" si="7"/>
        <v>0</v>
      </c>
      <c r="BG24" s="81">
        <f t="shared" si="7"/>
        <v>0</v>
      </c>
      <c r="BH24" s="81">
        <f t="shared" si="7"/>
        <v>0</v>
      </c>
      <c r="BI24" s="81">
        <f t="shared" si="7"/>
        <v>0</v>
      </c>
    </row>
    <row r="25" spans="1:61" ht="19.899999999999999" customHeight="1" thickBot="1" x14ac:dyDescent="0.35">
      <c r="A25" s="213" t="s">
        <v>669</v>
      </c>
      <c r="B25" s="214"/>
      <c r="C25" s="213"/>
      <c r="D25" s="219">
        <f>VLOOKUP(O25,SaatgutMineraldünger!$B$3:$N$42,2,FALSE)</f>
        <v>0</v>
      </c>
      <c r="E25" s="213"/>
      <c r="F25" s="214"/>
      <c r="G25" s="213"/>
      <c r="H25" s="219">
        <f>VLOOKUP(O25,SaatgutMineraldünger!$B$3:$N$42,2,FALSE)</f>
        <v>0</v>
      </c>
      <c r="I25" s="213"/>
      <c r="J25" s="214"/>
      <c r="K25" s="213"/>
      <c r="L25" s="219">
        <f>VLOOKUP(O25,SaatgutMineraldünger!$B$3:$N$42,2,FALSE)</f>
        <v>0</v>
      </c>
      <c r="M25" s="213"/>
      <c r="N25" s="94"/>
      <c r="O25" s="81">
        <f>VLOOKUP(A25,SaatgutMineraldünger!$A$3:$B$198,2,FALSE)</f>
        <v>0</v>
      </c>
      <c r="P25" s="81">
        <f t="shared" si="4"/>
        <v>0</v>
      </c>
      <c r="Q25" s="81">
        <f>VLOOKUP(O25,SaatgutMineraldünger!$B$3:$N$198,4,FALSE)*(P25/1000)</f>
        <v>0</v>
      </c>
      <c r="R25" s="81">
        <f>VLOOKUP(O25,SaatgutMineraldünger!$B$3:$N$198,5,FALSE)*(P25/1000)</f>
        <v>0</v>
      </c>
      <c r="S25" s="81">
        <f>VLOOKUP(O25,SaatgutMineraldünger!$B$3:$N$198,6,FALSE)*(P25/1000)</f>
        <v>0</v>
      </c>
      <c r="T25" s="81">
        <f>VLOOKUP(O25,SaatgutMineraldünger!$B$3:$N$198,7,FALSE)*(P25/1000)</f>
        <v>0</v>
      </c>
      <c r="U25" s="81">
        <f>VLOOKUP(O25,SaatgutMineraldünger!$B$3:$N$198,8,FALSE)*(P25/1000)</f>
        <v>0</v>
      </c>
      <c r="V25" s="81">
        <f>VLOOKUP(O25,SaatgutMineraldünger!$B$3:$N$198,9,FALSE)*(P25/1000)</f>
        <v>0</v>
      </c>
      <c r="W25" s="81">
        <f>VLOOKUP(O25,SaatgutMineraldünger!$B$3:$N$198,10,FALSE)*(P25/1000)</f>
        <v>0</v>
      </c>
      <c r="X25" s="81">
        <f>VLOOKUP(O25,SaatgutMineraldünger!$B$3:$N$198,11,FALSE)*(P25/1000)</f>
        <v>0</v>
      </c>
      <c r="Y25" s="81">
        <f>VLOOKUP(O25,SaatgutMineraldünger!$B$3:$N$42,12,FALSE)*(P25/1000)</f>
        <v>0</v>
      </c>
      <c r="Z25" s="81">
        <f>VLOOKUP(O25,SaatgutMineraldünger!$B$3:$N$198,13,FALSE)*(P25/1000)</f>
        <v>0</v>
      </c>
      <c r="AA25" s="81">
        <f>VLOOKUP(A25,SaatgutMineraldünger!$A$3:$B$198,2,FALSE)</f>
        <v>0</v>
      </c>
      <c r="AB25" s="81">
        <f t="shared" si="5"/>
        <v>0</v>
      </c>
      <c r="AC25" s="81">
        <f>VLOOKUP(AA25,SaatgutMineraldünger!$B$3:$N$198,4,FALSE)*(AB25/1000)</f>
        <v>0</v>
      </c>
      <c r="AD25" s="81">
        <f>VLOOKUP(AA25,SaatgutMineraldünger!$B$3:$N$198,5,FALSE)*(AB25/1000)</f>
        <v>0</v>
      </c>
      <c r="AE25" s="81">
        <f>VLOOKUP(AA25,SaatgutMineraldünger!$B$3:$N$198,6,FALSE)*(AB25/1000)</f>
        <v>0</v>
      </c>
      <c r="AF25" s="81">
        <f>VLOOKUP(AA25,SaatgutMineraldünger!$B$3:$N$198,7,FALSE)*(AB25/1000)</f>
        <v>0</v>
      </c>
      <c r="AG25" s="81">
        <f>VLOOKUP(AA25,SaatgutMineraldünger!$B$3:$N$198,8,FALSE)*(AB25/1000)</f>
        <v>0</v>
      </c>
      <c r="AH25" s="81">
        <f>VLOOKUP(AA25,SaatgutMineraldünger!$B$3:$N$198,9,FALSE)*(AB25/1000)</f>
        <v>0</v>
      </c>
      <c r="AI25" s="81">
        <f>VLOOKUP(AA25,SaatgutMineraldünger!$B$3:$N$198,10,FALSE)*(AB25/1000)</f>
        <v>0</v>
      </c>
      <c r="AJ25" s="81">
        <f>VLOOKUP(AA25,SaatgutMineraldünger!$B$3:$N$198,11,FALSE)*(AB25/1000)</f>
        <v>0</v>
      </c>
      <c r="AK25" s="81">
        <f>VLOOKUP(AA25,SaatgutMineraldünger!$B$3:$N$198,12,FALSE)*(AB25/1000)</f>
        <v>0</v>
      </c>
      <c r="AL25" s="81">
        <f>VLOOKUP(AA25,SaatgutMineraldünger!$B$3:$N$198,13,FALSE)*(AB25/1000)</f>
        <v>0</v>
      </c>
      <c r="AM25" s="81">
        <f>VLOOKUP(A25,SaatgutMineraldünger!$A$3:$B$198,2,FALSE)</f>
        <v>0</v>
      </c>
      <c r="AN25" s="81">
        <f t="shared" si="6"/>
        <v>0</v>
      </c>
      <c r="AO25" s="81">
        <f>VLOOKUP(AM25,SaatgutMineraldünger!$B$3:$N$198,4,FALSE)*(AN25/1000)</f>
        <v>0</v>
      </c>
      <c r="AP25" s="81">
        <f>VLOOKUP(AM25,SaatgutMineraldünger!$B$3:$N$198,5,FALSE)*(AN25/1000)</f>
        <v>0</v>
      </c>
      <c r="AQ25" s="81">
        <f>VLOOKUP(AM25,SaatgutMineraldünger!$B$3:$N$198,6,FALSE)*(AN25/1000)</f>
        <v>0</v>
      </c>
      <c r="AR25" s="81">
        <f>VLOOKUP(AM25,SaatgutMineraldünger!$B$3:$N$198,7,FALSE)*(AN25/1000)</f>
        <v>0</v>
      </c>
      <c r="AS25" s="81">
        <f>VLOOKUP(AM25,SaatgutMineraldünger!$B$3:$N$198,8,FALSE)*(AN25/1000)</f>
        <v>0</v>
      </c>
      <c r="AT25" s="81">
        <f>VLOOKUP(AM25,SaatgutMineraldünger!$B$3:$N$198,9,FALSE)*(AN25/1000)</f>
        <v>0</v>
      </c>
      <c r="AU25" s="81">
        <f>VLOOKUP(AM25,SaatgutMineraldünger!$B$3:$N$198,10,FALSE)*(AN25/1000)</f>
        <v>0</v>
      </c>
      <c r="AV25" s="81">
        <f>VLOOKUP(AM25,SaatgutMineraldünger!$B$3:$N$198,11,FALSE)*(AN25/1000)</f>
        <v>0</v>
      </c>
      <c r="AW25" s="81">
        <f>VLOOKUP(AM25,SaatgutMineraldünger!$B$3:$N$198,12,FALSE)*(AN25/1000)</f>
        <v>0</v>
      </c>
      <c r="AX25" s="81">
        <f>VLOOKUP(AM25,SaatgutMineraldünger!$B$3:$N$198,13,FALSE)*(AN25/1000)</f>
        <v>0</v>
      </c>
      <c r="AY25" s="137">
        <f t="shared" si="0"/>
        <v>0</v>
      </c>
      <c r="AZ25" s="81">
        <f t="shared" si="1"/>
        <v>0</v>
      </c>
      <c r="BA25" s="81">
        <f t="shared" si="2"/>
        <v>0</v>
      </c>
      <c r="BB25" s="81">
        <f t="shared" si="3"/>
        <v>0</v>
      </c>
      <c r="BC25" s="81">
        <f t="shared" si="3"/>
        <v>0</v>
      </c>
      <c r="BD25" s="81">
        <f t="shared" si="3"/>
        <v>0</v>
      </c>
      <c r="BE25" s="81">
        <f t="shared" si="3"/>
        <v>0</v>
      </c>
      <c r="BF25" s="81">
        <f t="shared" si="7"/>
        <v>0</v>
      </c>
      <c r="BG25" s="81">
        <f t="shared" si="7"/>
        <v>0</v>
      </c>
      <c r="BH25" s="81">
        <f t="shared" si="7"/>
        <v>0</v>
      </c>
      <c r="BI25" s="81">
        <f t="shared" si="7"/>
        <v>0</v>
      </c>
    </row>
    <row r="26" spans="1:61" ht="18" x14ac:dyDescent="0.4">
      <c r="A26" s="1265" t="s">
        <v>43</v>
      </c>
      <c r="B26" s="1265"/>
      <c r="C26" s="1265"/>
      <c r="D26" s="1265"/>
      <c r="E26" s="1265"/>
      <c r="F26" s="1265"/>
      <c r="G26" s="1265"/>
      <c r="H26" s="1265"/>
      <c r="I26" s="1265"/>
      <c r="J26" s="1265"/>
      <c r="K26" s="1265"/>
      <c r="L26" s="1265"/>
      <c r="M26" s="1265"/>
      <c r="N26" s="1265"/>
      <c r="O26" s="1268">
        <f>Betriebsdaten!$B$29</f>
        <v>2022</v>
      </c>
      <c r="P26" s="1269"/>
      <c r="Q26" s="1269"/>
      <c r="R26" s="1269"/>
      <c r="S26" s="1269"/>
      <c r="T26" s="1270"/>
      <c r="U26" s="1270"/>
      <c r="V26" s="1269"/>
      <c r="W26" s="1269"/>
      <c r="X26" s="1269"/>
      <c r="Y26" s="1269"/>
      <c r="Z26" s="1271"/>
      <c r="AA26" s="1272">
        <f>Betriebsdaten!$B$30</f>
        <v>2021</v>
      </c>
      <c r="AB26" s="1273"/>
      <c r="AC26" s="1273"/>
      <c r="AD26" s="1273"/>
      <c r="AE26" s="1273"/>
      <c r="AF26" s="1274"/>
      <c r="AG26" s="1274"/>
      <c r="AH26" s="1273"/>
      <c r="AI26" s="1273"/>
      <c r="AJ26" s="1273"/>
      <c r="AK26" s="1273"/>
      <c r="AL26" s="1275"/>
      <c r="AM26" s="1276">
        <f>Betriebsdaten!$B$31</f>
        <v>2020</v>
      </c>
      <c r="AN26" s="1277"/>
      <c r="AO26" s="1277"/>
      <c r="AP26" s="1277"/>
      <c r="AQ26" s="1277"/>
      <c r="AR26" s="1278"/>
      <c r="AS26" s="1278"/>
      <c r="AT26" s="1277"/>
      <c r="AU26" s="1277"/>
      <c r="AV26" s="1277"/>
      <c r="AW26" s="1277"/>
      <c r="AX26" s="1277"/>
      <c r="AY26" s="1279" t="s">
        <v>36</v>
      </c>
      <c r="AZ26" s="1280"/>
      <c r="BA26" s="1280"/>
      <c r="BB26" s="1280"/>
      <c r="BC26" s="1281"/>
      <c r="BD26" s="1281"/>
      <c r="BE26" s="1280"/>
      <c r="BF26" s="1280"/>
      <c r="BG26" s="1280"/>
      <c r="BH26" s="1280"/>
      <c r="BI26" s="1282"/>
    </row>
    <row r="27" spans="1:61" ht="21" customHeight="1" x14ac:dyDescent="0.5">
      <c r="A27" s="1265"/>
      <c r="B27" s="1265"/>
      <c r="C27" s="1265"/>
      <c r="D27" s="1265"/>
      <c r="E27" s="1265"/>
      <c r="F27" s="1265"/>
      <c r="G27" s="1265"/>
      <c r="H27" s="1265"/>
      <c r="I27" s="1265"/>
      <c r="J27" s="1265"/>
      <c r="K27" s="1265"/>
      <c r="L27" s="1265"/>
      <c r="M27" s="1265"/>
      <c r="N27" s="1265"/>
      <c r="O27" s="1283" t="s">
        <v>38</v>
      </c>
      <c r="P27" s="1284"/>
      <c r="Q27" s="18" t="s">
        <v>32</v>
      </c>
      <c r="R27" s="19" t="s">
        <v>13</v>
      </c>
      <c r="S27" s="475" t="s">
        <v>668</v>
      </c>
      <c r="T27" s="171" t="s">
        <v>672</v>
      </c>
      <c r="U27" s="171" t="s">
        <v>673</v>
      </c>
      <c r="V27" s="477" t="s">
        <v>16</v>
      </c>
      <c r="W27" s="171" t="s">
        <v>611</v>
      </c>
      <c r="X27" s="19" t="s">
        <v>18</v>
      </c>
      <c r="Y27" s="19" t="s">
        <v>19</v>
      </c>
      <c r="Z27" s="20" t="s">
        <v>20</v>
      </c>
      <c r="AA27" s="1289" t="s">
        <v>38</v>
      </c>
      <c r="AB27" s="1289"/>
      <c r="AC27" s="21" t="s">
        <v>32</v>
      </c>
      <c r="AD27" s="22" t="s">
        <v>13</v>
      </c>
      <c r="AE27" s="476" t="s">
        <v>668</v>
      </c>
      <c r="AF27" s="172" t="s">
        <v>672</v>
      </c>
      <c r="AG27" s="172" t="s">
        <v>673</v>
      </c>
      <c r="AH27" s="478" t="s">
        <v>16</v>
      </c>
      <c r="AI27" s="172" t="s">
        <v>611</v>
      </c>
      <c r="AJ27" s="22" t="s">
        <v>18</v>
      </c>
      <c r="AK27" s="22" t="s">
        <v>19</v>
      </c>
      <c r="AL27" s="23" t="s">
        <v>20</v>
      </c>
      <c r="AM27" s="1291" t="s">
        <v>38</v>
      </c>
      <c r="AN27" s="1291"/>
      <c r="AO27" s="24" t="s">
        <v>32</v>
      </c>
      <c r="AP27" s="25" t="s">
        <v>13</v>
      </c>
      <c r="AQ27" s="69" t="s">
        <v>668</v>
      </c>
      <c r="AR27" s="173" t="s">
        <v>672</v>
      </c>
      <c r="AS27" s="173" t="s">
        <v>673</v>
      </c>
      <c r="AT27" s="479" t="s">
        <v>16</v>
      </c>
      <c r="AU27" s="173" t="s">
        <v>611</v>
      </c>
      <c r="AV27" s="25" t="s">
        <v>18</v>
      </c>
      <c r="AW27" s="25" t="s">
        <v>19</v>
      </c>
      <c r="AX27" s="69" t="s">
        <v>20</v>
      </c>
      <c r="AY27" s="1293" t="s">
        <v>38</v>
      </c>
      <c r="AZ27" s="26" t="s">
        <v>32</v>
      </c>
      <c r="BA27" s="27" t="s">
        <v>13</v>
      </c>
      <c r="BB27" s="480" t="s">
        <v>668</v>
      </c>
      <c r="BC27" s="174" t="s">
        <v>672</v>
      </c>
      <c r="BD27" s="174" t="s">
        <v>673</v>
      </c>
      <c r="BE27" s="481" t="s">
        <v>16</v>
      </c>
      <c r="BF27" s="174" t="s">
        <v>611</v>
      </c>
      <c r="BG27" s="27" t="s">
        <v>18</v>
      </c>
      <c r="BH27" s="27" t="s">
        <v>19</v>
      </c>
      <c r="BI27" s="28" t="s">
        <v>20</v>
      </c>
    </row>
    <row r="28" spans="1:61" ht="17.25" customHeight="1" thickBot="1" x14ac:dyDescent="0.35">
      <c r="A28" s="1265"/>
      <c r="B28" s="1265"/>
      <c r="C28" s="1265"/>
      <c r="D28" s="1265"/>
      <c r="E28" s="1265"/>
      <c r="F28" s="1265"/>
      <c r="G28" s="1265"/>
      <c r="H28" s="1265"/>
      <c r="I28" s="1265"/>
      <c r="J28" s="1265"/>
      <c r="K28" s="1265"/>
      <c r="L28" s="1265"/>
      <c r="M28" s="1265"/>
      <c r="N28" s="1265"/>
      <c r="O28" s="1285"/>
      <c r="P28" s="1286"/>
      <c r="Q28" s="5" t="s">
        <v>729</v>
      </c>
      <c r="R28" s="5" t="s">
        <v>729</v>
      </c>
      <c r="S28" s="5" t="s">
        <v>729</v>
      </c>
      <c r="T28" s="474" t="s">
        <v>729</v>
      </c>
      <c r="U28" s="474" t="s">
        <v>729</v>
      </c>
      <c r="V28" s="5" t="s">
        <v>729</v>
      </c>
      <c r="W28" s="5" t="s">
        <v>729</v>
      </c>
      <c r="X28" s="5" t="s">
        <v>729</v>
      </c>
      <c r="Y28" s="5" t="s">
        <v>729</v>
      </c>
      <c r="Z28" s="5" t="s">
        <v>729</v>
      </c>
      <c r="AA28" s="1290"/>
      <c r="AB28" s="1290"/>
      <c r="AC28" s="9" t="s">
        <v>729</v>
      </c>
      <c r="AD28" s="9" t="s">
        <v>729</v>
      </c>
      <c r="AE28" s="9" t="s">
        <v>729</v>
      </c>
      <c r="AF28" s="471" t="s">
        <v>729</v>
      </c>
      <c r="AG28" s="471" t="s">
        <v>729</v>
      </c>
      <c r="AH28" s="9" t="s">
        <v>729</v>
      </c>
      <c r="AI28" s="9" t="s">
        <v>729</v>
      </c>
      <c r="AJ28" s="9" t="s">
        <v>729</v>
      </c>
      <c r="AK28" s="9" t="s">
        <v>729</v>
      </c>
      <c r="AL28" s="9" t="s">
        <v>729</v>
      </c>
      <c r="AM28" s="1292"/>
      <c r="AN28" s="1292"/>
      <c r="AO28" s="17" t="s">
        <v>729</v>
      </c>
      <c r="AP28" s="17" t="s">
        <v>729</v>
      </c>
      <c r="AQ28" s="17" t="s">
        <v>729</v>
      </c>
      <c r="AR28" s="468" t="s">
        <v>729</v>
      </c>
      <c r="AS28" s="468" t="s">
        <v>729</v>
      </c>
      <c r="AT28" s="17" t="s">
        <v>729</v>
      </c>
      <c r="AU28" s="17" t="s">
        <v>729</v>
      </c>
      <c r="AV28" s="17" t="s">
        <v>729</v>
      </c>
      <c r="AW28" s="17" t="s">
        <v>729</v>
      </c>
      <c r="AX28" s="17" t="s">
        <v>729</v>
      </c>
      <c r="AY28" s="1294"/>
      <c r="AZ28" s="13" t="s">
        <v>729</v>
      </c>
      <c r="BA28" s="13" t="s">
        <v>729</v>
      </c>
      <c r="BB28" s="13" t="s">
        <v>729</v>
      </c>
      <c r="BC28" s="465" t="s">
        <v>729</v>
      </c>
      <c r="BD28" s="465" t="s">
        <v>729</v>
      </c>
      <c r="BE28" s="13" t="s">
        <v>729</v>
      </c>
      <c r="BF28" s="13" t="s">
        <v>729</v>
      </c>
      <c r="BG28" s="13" t="s">
        <v>729</v>
      </c>
      <c r="BH28" s="13" t="s">
        <v>729</v>
      </c>
      <c r="BI28" s="13" t="s">
        <v>729</v>
      </c>
    </row>
    <row r="29" spans="1:61" ht="20.25" customHeight="1" thickTop="1" thickBot="1" x14ac:dyDescent="0.5">
      <c r="A29" s="1265"/>
      <c r="B29" s="1265"/>
      <c r="C29" s="1265"/>
      <c r="D29" s="1265"/>
      <c r="E29" s="1265"/>
      <c r="F29" s="1265"/>
      <c r="G29" s="1265"/>
      <c r="H29" s="1265"/>
      <c r="I29" s="1265"/>
      <c r="J29" s="1265"/>
      <c r="K29" s="1265"/>
      <c r="L29" s="1265"/>
      <c r="M29" s="1265"/>
      <c r="N29" s="1265"/>
      <c r="O29" s="1287"/>
      <c r="P29" s="1288"/>
      <c r="Q29" s="140">
        <f t="shared" ref="Q29:Z29" si="8">SUM(Q6:Q25)</f>
        <v>0</v>
      </c>
      <c r="R29" s="140">
        <f t="shared" si="8"/>
        <v>0</v>
      </c>
      <c r="S29" s="140">
        <f t="shared" si="8"/>
        <v>0</v>
      </c>
      <c r="T29" s="140">
        <f t="shared" si="8"/>
        <v>0</v>
      </c>
      <c r="U29" s="140">
        <f t="shared" si="8"/>
        <v>0</v>
      </c>
      <c r="V29" s="140">
        <f t="shared" si="8"/>
        <v>0</v>
      </c>
      <c r="W29" s="140">
        <f t="shared" si="8"/>
        <v>0</v>
      </c>
      <c r="X29" s="140">
        <f t="shared" si="8"/>
        <v>0</v>
      </c>
      <c r="Y29" s="140">
        <f t="shared" si="8"/>
        <v>0</v>
      </c>
      <c r="Z29" s="140">
        <f t="shared" si="8"/>
        <v>0</v>
      </c>
      <c r="AA29" s="1290"/>
      <c r="AB29" s="1290"/>
      <c r="AC29" s="140">
        <f t="shared" ref="AC29:AL29" si="9">SUM(AC6:AC25)</f>
        <v>0</v>
      </c>
      <c r="AD29" s="140">
        <f t="shared" si="9"/>
        <v>0</v>
      </c>
      <c r="AE29" s="140">
        <f t="shared" si="9"/>
        <v>0</v>
      </c>
      <c r="AF29" s="140">
        <f t="shared" si="9"/>
        <v>0</v>
      </c>
      <c r="AG29" s="140">
        <f t="shared" si="9"/>
        <v>0</v>
      </c>
      <c r="AH29" s="140">
        <f t="shared" si="9"/>
        <v>0</v>
      </c>
      <c r="AI29" s="140">
        <f t="shared" si="9"/>
        <v>0</v>
      </c>
      <c r="AJ29" s="140">
        <f>SUM(AJ6:AJ25)</f>
        <v>0</v>
      </c>
      <c r="AK29" s="140">
        <f t="shared" si="9"/>
        <v>0</v>
      </c>
      <c r="AL29" s="140">
        <f t="shared" si="9"/>
        <v>0</v>
      </c>
      <c r="AM29" s="1292"/>
      <c r="AN29" s="1292"/>
      <c r="AO29" s="140">
        <f t="shared" ref="AO29:AX29" si="10">SUM(AO6:AO25)</f>
        <v>0</v>
      </c>
      <c r="AP29" s="140">
        <f t="shared" si="10"/>
        <v>0</v>
      </c>
      <c r="AQ29" s="140">
        <f>SUM(AQ6:AQ25)</f>
        <v>0</v>
      </c>
      <c r="AR29" s="140">
        <f t="shared" si="10"/>
        <v>0</v>
      </c>
      <c r="AS29" s="140">
        <f t="shared" si="10"/>
        <v>0</v>
      </c>
      <c r="AT29" s="140">
        <f t="shared" si="10"/>
        <v>0</v>
      </c>
      <c r="AU29" s="140">
        <f t="shared" si="10"/>
        <v>0</v>
      </c>
      <c r="AV29" s="140">
        <f t="shared" si="10"/>
        <v>0</v>
      </c>
      <c r="AW29" s="140">
        <f t="shared" si="10"/>
        <v>0</v>
      </c>
      <c r="AX29" s="140">
        <f t="shared" si="10"/>
        <v>0</v>
      </c>
      <c r="AY29" s="1294"/>
      <c r="AZ29" s="140">
        <f t="shared" ref="AZ29:BH29" si="11">SUM(AZ6:AZ25)</f>
        <v>0</v>
      </c>
      <c r="BA29" s="140">
        <f t="shared" si="11"/>
        <v>0</v>
      </c>
      <c r="BB29" s="140">
        <f t="shared" si="11"/>
        <v>0</v>
      </c>
      <c r="BC29" s="140">
        <f t="shared" si="11"/>
        <v>0</v>
      </c>
      <c r="BD29" s="140">
        <f t="shared" si="11"/>
        <v>0</v>
      </c>
      <c r="BE29" s="140">
        <f t="shared" si="11"/>
        <v>0</v>
      </c>
      <c r="BF29" s="140">
        <f t="shared" si="11"/>
        <v>0</v>
      </c>
      <c r="BG29" s="140">
        <f t="shared" si="11"/>
        <v>0</v>
      </c>
      <c r="BH29" s="140">
        <f t="shared" si="11"/>
        <v>0</v>
      </c>
      <c r="BI29" s="140">
        <f>SUM(BI6:BI25)</f>
        <v>0</v>
      </c>
    </row>
    <row r="30" spans="1:61" ht="14.25" customHeight="1" x14ac:dyDescent="0.3">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c r="BI30" s="147"/>
    </row>
    <row r="31" spans="1:61" x14ac:dyDescent="0.3">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c r="BI31" s="147"/>
    </row>
    <row r="32" spans="1:61" x14ac:dyDescent="0.3">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c r="BI32" s="147"/>
    </row>
    <row r="33" spans="1:61" x14ac:dyDescent="0.3">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row>
    <row r="34" spans="1:61" x14ac:dyDescent="0.3">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c r="BI34" s="147"/>
    </row>
    <row r="35" spans="1:61" x14ac:dyDescent="0.3">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c r="BI35" s="147"/>
    </row>
    <row r="36" spans="1:61" x14ac:dyDescent="0.3">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c r="BI36" s="147"/>
    </row>
    <row r="37" spans="1:61" x14ac:dyDescent="0.3">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c r="BI37" s="147"/>
    </row>
    <row r="38" spans="1:61" x14ac:dyDescent="0.3">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c r="BI38" s="147"/>
    </row>
    <row r="39" spans="1:61" x14ac:dyDescent="0.3">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c r="BI39" s="147"/>
    </row>
  </sheetData>
  <mergeCells count="30">
    <mergeCell ref="A3:A4"/>
    <mergeCell ref="A26:N29"/>
    <mergeCell ref="AY4:AY5"/>
    <mergeCell ref="O26:Z26"/>
    <mergeCell ref="AA26:AL26"/>
    <mergeCell ref="AM26:AX26"/>
    <mergeCell ref="AY26:BI26"/>
    <mergeCell ref="O27:P29"/>
    <mergeCell ref="AA27:AB29"/>
    <mergeCell ref="AM27:AN29"/>
    <mergeCell ref="AY27:AY29"/>
    <mergeCell ref="B3:E3"/>
    <mergeCell ref="F3:I3"/>
    <mergeCell ref="J3:M3"/>
    <mergeCell ref="AA3:AL3"/>
    <mergeCell ref="AM3:AX3"/>
    <mergeCell ref="AY3:BI3"/>
    <mergeCell ref="O4:O5"/>
    <mergeCell ref="P4:P5"/>
    <mergeCell ref="AA4:AA5"/>
    <mergeCell ref="AB4:AB5"/>
    <mergeCell ref="AM4:AM5"/>
    <mergeCell ref="AN4:AN5"/>
    <mergeCell ref="O3:Z3"/>
    <mergeCell ref="O2:P2"/>
    <mergeCell ref="AA2:AB2"/>
    <mergeCell ref="AM2:AN2"/>
    <mergeCell ref="AY2:AZ2"/>
    <mergeCell ref="A1:M1"/>
    <mergeCell ref="A2:M2"/>
  </mergeCells>
  <hyperlinks>
    <hyperlink ref="A5" location="SaatgutMineraldünger!A36" display="eigenes Saatgut/Pflanzgut hinzufügen" xr:uid="{00000000-0004-0000-0400-000000000000}"/>
  </hyperlinks>
  <pageMargins left="0.70866141732283472" right="0.70866141732283472" top="0.78740157480314965" bottom="0.78740157480314965" header="0.31496062992125984" footer="0.31496062992125984"/>
  <pageSetup paperSize="9" scale="89" orientation="landscape" r:id="rId1"/>
  <headerFooter>
    <oddHeader xml:space="preserve">&amp;LSaatgut&amp;C&amp;D
&amp;R&amp;G
</oddHeader>
  </headerFooter>
  <colBreaks count="2" manualBreakCount="2">
    <brk id="10" max="27" man="1"/>
    <brk id="14" max="27" man="1"/>
  </colBreaks>
  <drawing r:id="rId2"/>
  <legacyDrawing r:id="rId3"/>
  <legacyDrawingHF r:id="rId4"/>
  <controls>
    <mc:AlternateContent xmlns:mc="http://schemas.openxmlformats.org/markup-compatibility/2006">
      <mc:Choice Requires="x14">
        <control shapeId="89124" r:id="rId5" name="ComboBox35">
          <controlPr defaultSize="0" autoLine="0" autoPict="0" linkedCell="A19" listFillRange="SaatgutMineraldünger!$A$3:$A$200" r:id="rId6">
            <anchor moveWithCells="1">
              <from>
                <xdr:col>0</xdr:col>
                <xdr:colOff>0</xdr:colOff>
                <xdr:row>18</xdr:row>
                <xdr:rowOff>0</xdr:rowOff>
              </from>
              <to>
                <xdr:col>1</xdr:col>
                <xdr:colOff>0</xdr:colOff>
                <xdr:row>19</xdr:row>
                <xdr:rowOff>0</xdr:rowOff>
              </to>
            </anchor>
          </controlPr>
        </control>
      </mc:Choice>
      <mc:Fallback>
        <control shapeId="89124" r:id="rId5" name="ComboBox35"/>
      </mc:Fallback>
    </mc:AlternateContent>
    <mc:AlternateContent xmlns:mc="http://schemas.openxmlformats.org/markup-compatibility/2006">
      <mc:Choice Requires="x14">
        <control shapeId="89123" r:id="rId7" name="ComboBox34">
          <controlPr defaultSize="0" autoLine="0" autoPict="0" linkedCell="A18" listFillRange="SaatgutMineraldünger!$A$3:$A$200" r:id="rId8">
            <anchor moveWithCells="1">
              <from>
                <xdr:col>0</xdr:col>
                <xdr:colOff>0</xdr:colOff>
                <xdr:row>17</xdr:row>
                <xdr:rowOff>0</xdr:rowOff>
              </from>
              <to>
                <xdr:col>1</xdr:col>
                <xdr:colOff>0</xdr:colOff>
                <xdr:row>18</xdr:row>
                <xdr:rowOff>0</xdr:rowOff>
              </to>
            </anchor>
          </controlPr>
        </control>
      </mc:Choice>
      <mc:Fallback>
        <control shapeId="89123" r:id="rId7" name="ComboBox34"/>
      </mc:Fallback>
    </mc:AlternateContent>
    <mc:AlternateContent xmlns:mc="http://schemas.openxmlformats.org/markup-compatibility/2006">
      <mc:Choice Requires="x14">
        <control shapeId="89122" r:id="rId9" name="ComboBox33">
          <controlPr defaultSize="0" autoLine="0" autoPict="0" linkedCell="A17" listFillRange="SaatgutMineraldünger!$A$3:$A$200" r:id="rId10">
            <anchor moveWithCells="1">
              <from>
                <xdr:col>0</xdr:col>
                <xdr:colOff>0</xdr:colOff>
                <xdr:row>16</xdr:row>
                <xdr:rowOff>0</xdr:rowOff>
              </from>
              <to>
                <xdr:col>1</xdr:col>
                <xdr:colOff>0</xdr:colOff>
                <xdr:row>17</xdr:row>
                <xdr:rowOff>0</xdr:rowOff>
              </to>
            </anchor>
          </controlPr>
        </control>
      </mc:Choice>
      <mc:Fallback>
        <control shapeId="89122" r:id="rId9" name="ComboBox33"/>
      </mc:Fallback>
    </mc:AlternateContent>
    <mc:AlternateContent xmlns:mc="http://schemas.openxmlformats.org/markup-compatibility/2006">
      <mc:Choice Requires="x14">
        <control shapeId="89121" r:id="rId11" name="ComboBox32">
          <controlPr defaultSize="0" autoLine="0" autoPict="0" linkedCell="A16" listFillRange="SaatgutMineraldünger!$A$3:$A$200" r:id="rId12">
            <anchor moveWithCells="1">
              <from>
                <xdr:col>0</xdr:col>
                <xdr:colOff>0</xdr:colOff>
                <xdr:row>15</xdr:row>
                <xdr:rowOff>0</xdr:rowOff>
              </from>
              <to>
                <xdr:col>1</xdr:col>
                <xdr:colOff>0</xdr:colOff>
                <xdr:row>16</xdr:row>
                <xdr:rowOff>0</xdr:rowOff>
              </to>
            </anchor>
          </controlPr>
        </control>
      </mc:Choice>
      <mc:Fallback>
        <control shapeId="89121" r:id="rId11" name="ComboBox32"/>
      </mc:Fallback>
    </mc:AlternateContent>
    <mc:AlternateContent xmlns:mc="http://schemas.openxmlformats.org/markup-compatibility/2006">
      <mc:Choice Requires="x14">
        <control shapeId="89120" r:id="rId13" name="ComboBox31">
          <controlPr defaultSize="0" autoLine="0" autoPict="0" linkedCell="A15" listFillRange="SaatgutMineraldünger!$A$3:$A$200" r:id="rId14">
            <anchor moveWithCells="1">
              <from>
                <xdr:col>0</xdr:col>
                <xdr:colOff>0</xdr:colOff>
                <xdr:row>14</xdr:row>
                <xdr:rowOff>0</xdr:rowOff>
              </from>
              <to>
                <xdr:col>1</xdr:col>
                <xdr:colOff>0</xdr:colOff>
                <xdr:row>15</xdr:row>
                <xdr:rowOff>0</xdr:rowOff>
              </to>
            </anchor>
          </controlPr>
        </control>
      </mc:Choice>
      <mc:Fallback>
        <control shapeId="89120" r:id="rId13" name="ComboBox31"/>
      </mc:Fallback>
    </mc:AlternateContent>
    <mc:AlternateContent xmlns:mc="http://schemas.openxmlformats.org/markup-compatibility/2006">
      <mc:Choice Requires="x14">
        <control shapeId="89117" r:id="rId15" name="ComboBox28">
          <controlPr defaultSize="0" autoLine="0" autoPict="0" linkedCell="A25" listFillRange="SaatgutMineraldünger!$A$3:$A$200" r:id="rId16">
            <anchor moveWithCells="1">
              <from>
                <xdr:col>0</xdr:col>
                <xdr:colOff>50800</xdr:colOff>
                <xdr:row>24</xdr:row>
                <xdr:rowOff>0</xdr:rowOff>
              </from>
              <to>
                <xdr:col>0</xdr:col>
                <xdr:colOff>2286000</xdr:colOff>
                <xdr:row>25</xdr:row>
                <xdr:rowOff>0</xdr:rowOff>
              </to>
            </anchor>
          </controlPr>
        </control>
      </mc:Choice>
      <mc:Fallback>
        <control shapeId="89117" r:id="rId15" name="ComboBox28"/>
      </mc:Fallback>
    </mc:AlternateContent>
    <mc:AlternateContent xmlns:mc="http://schemas.openxmlformats.org/markup-compatibility/2006">
      <mc:Choice Requires="x14">
        <control shapeId="89116" r:id="rId17" name="ComboBox27">
          <controlPr defaultSize="0" autoLine="0" autoPict="0" linkedCell="A24" listFillRange="SaatgutMineraldünger!$A$3:$A$200" r:id="rId18">
            <anchor moveWithCells="1">
              <from>
                <xdr:col>0</xdr:col>
                <xdr:colOff>0</xdr:colOff>
                <xdr:row>23</xdr:row>
                <xdr:rowOff>0</xdr:rowOff>
              </from>
              <to>
                <xdr:col>1</xdr:col>
                <xdr:colOff>0</xdr:colOff>
                <xdr:row>24</xdr:row>
                <xdr:rowOff>0</xdr:rowOff>
              </to>
            </anchor>
          </controlPr>
        </control>
      </mc:Choice>
      <mc:Fallback>
        <control shapeId="89116" r:id="rId17" name="ComboBox27"/>
      </mc:Fallback>
    </mc:AlternateContent>
    <mc:AlternateContent xmlns:mc="http://schemas.openxmlformats.org/markup-compatibility/2006">
      <mc:Choice Requires="x14">
        <control shapeId="89115" r:id="rId19" name="ComboBox26">
          <controlPr defaultSize="0" autoLine="0" autoPict="0" linkedCell="A23" listFillRange="SaatgutMineraldünger!$A$3:$A$200" r:id="rId20">
            <anchor moveWithCells="1">
              <from>
                <xdr:col>0</xdr:col>
                <xdr:colOff>0</xdr:colOff>
                <xdr:row>22</xdr:row>
                <xdr:rowOff>0</xdr:rowOff>
              </from>
              <to>
                <xdr:col>1</xdr:col>
                <xdr:colOff>0</xdr:colOff>
                <xdr:row>23</xdr:row>
                <xdr:rowOff>0</xdr:rowOff>
              </to>
            </anchor>
          </controlPr>
        </control>
      </mc:Choice>
      <mc:Fallback>
        <control shapeId="89115" r:id="rId19" name="ComboBox26"/>
      </mc:Fallback>
    </mc:AlternateContent>
    <mc:AlternateContent xmlns:mc="http://schemas.openxmlformats.org/markup-compatibility/2006">
      <mc:Choice Requires="x14">
        <control shapeId="89114" r:id="rId21" name="ComboBox25">
          <controlPr defaultSize="0" autoLine="0" autoPict="0" linkedCell="A22" listFillRange="SaatgutMineraldünger!$A$3:$A$200" r:id="rId22">
            <anchor moveWithCells="1">
              <from>
                <xdr:col>0</xdr:col>
                <xdr:colOff>0</xdr:colOff>
                <xdr:row>21</xdr:row>
                <xdr:rowOff>0</xdr:rowOff>
              </from>
              <to>
                <xdr:col>1</xdr:col>
                <xdr:colOff>0</xdr:colOff>
                <xdr:row>22</xdr:row>
                <xdr:rowOff>0</xdr:rowOff>
              </to>
            </anchor>
          </controlPr>
        </control>
      </mc:Choice>
      <mc:Fallback>
        <control shapeId="89114" r:id="rId21" name="ComboBox25"/>
      </mc:Fallback>
    </mc:AlternateContent>
    <mc:AlternateContent xmlns:mc="http://schemas.openxmlformats.org/markup-compatibility/2006">
      <mc:Choice Requires="x14">
        <control shapeId="89113" r:id="rId23" name="ComboBox24">
          <controlPr defaultSize="0" autoLine="0" autoPict="0" linkedCell="A21" listFillRange="SaatgutMineraldünger!$A$3:$A$200" r:id="rId24">
            <anchor moveWithCells="1">
              <from>
                <xdr:col>0</xdr:col>
                <xdr:colOff>0</xdr:colOff>
                <xdr:row>20</xdr:row>
                <xdr:rowOff>0</xdr:rowOff>
              </from>
              <to>
                <xdr:col>1</xdr:col>
                <xdr:colOff>0</xdr:colOff>
                <xdr:row>21</xdr:row>
                <xdr:rowOff>0</xdr:rowOff>
              </to>
            </anchor>
          </controlPr>
        </control>
      </mc:Choice>
      <mc:Fallback>
        <control shapeId="89113" r:id="rId23" name="ComboBox24"/>
      </mc:Fallback>
    </mc:AlternateContent>
    <mc:AlternateContent xmlns:mc="http://schemas.openxmlformats.org/markup-compatibility/2006">
      <mc:Choice Requires="x14">
        <control shapeId="89112" r:id="rId25" name="ComboBox23">
          <controlPr defaultSize="0" autoLine="0" autoPict="0" linkedCell="A20" listFillRange="SaatgutMineraldünger!$A$3:$A$200" r:id="rId26">
            <anchor moveWithCells="1">
              <from>
                <xdr:col>0</xdr:col>
                <xdr:colOff>0</xdr:colOff>
                <xdr:row>19</xdr:row>
                <xdr:rowOff>0</xdr:rowOff>
              </from>
              <to>
                <xdr:col>1</xdr:col>
                <xdr:colOff>0</xdr:colOff>
                <xdr:row>20</xdr:row>
                <xdr:rowOff>0</xdr:rowOff>
              </to>
            </anchor>
          </controlPr>
        </control>
      </mc:Choice>
      <mc:Fallback>
        <control shapeId="89112" r:id="rId25" name="ComboBox23"/>
      </mc:Fallback>
    </mc:AlternateContent>
    <mc:AlternateContent xmlns:mc="http://schemas.openxmlformats.org/markup-compatibility/2006">
      <mc:Choice Requires="x14">
        <control shapeId="89111" r:id="rId27" name="ComboBox22">
          <controlPr defaultSize="0" autoLine="0" autoPict="0" linkedCell="A14" listFillRange="SaatgutMineraldünger!$A$3:$A$200" r:id="rId28">
            <anchor moveWithCells="1">
              <from>
                <xdr:col>0</xdr:col>
                <xdr:colOff>0</xdr:colOff>
                <xdr:row>13</xdr:row>
                <xdr:rowOff>0</xdr:rowOff>
              </from>
              <to>
                <xdr:col>1</xdr:col>
                <xdr:colOff>0</xdr:colOff>
                <xdr:row>14</xdr:row>
                <xdr:rowOff>0</xdr:rowOff>
              </to>
            </anchor>
          </controlPr>
        </control>
      </mc:Choice>
      <mc:Fallback>
        <control shapeId="89111" r:id="rId27" name="ComboBox22"/>
      </mc:Fallback>
    </mc:AlternateContent>
    <mc:AlternateContent xmlns:mc="http://schemas.openxmlformats.org/markup-compatibility/2006">
      <mc:Choice Requires="x14">
        <control shapeId="89110" r:id="rId29" name="ComboBox21">
          <controlPr defaultSize="0" autoLine="0" autoPict="0" linkedCell="A13" listFillRange="SaatgutMineraldünger!$A$3:$A$200" r:id="rId30">
            <anchor moveWithCells="1">
              <from>
                <xdr:col>0</xdr:col>
                <xdr:colOff>0</xdr:colOff>
                <xdr:row>12</xdr:row>
                <xdr:rowOff>0</xdr:rowOff>
              </from>
              <to>
                <xdr:col>1</xdr:col>
                <xdr:colOff>0</xdr:colOff>
                <xdr:row>13</xdr:row>
                <xdr:rowOff>0</xdr:rowOff>
              </to>
            </anchor>
          </controlPr>
        </control>
      </mc:Choice>
      <mc:Fallback>
        <control shapeId="89110" r:id="rId29" name="ComboBox21"/>
      </mc:Fallback>
    </mc:AlternateContent>
    <mc:AlternateContent xmlns:mc="http://schemas.openxmlformats.org/markup-compatibility/2006">
      <mc:Choice Requires="x14">
        <control shapeId="89109" r:id="rId31" name="ComboBox20">
          <controlPr defaultSize="0" autoLine="0" autoPict="0" linkedCell="A12" listFillRange="SaatgutMineraldünger!$A$3:$A$200" r:id="rId32">
            <anchor moveWithCells="1">
              <from>
                <xdr:col>0</xdr:col>
                <xdr:colOff>0</xdr:colOff>
                <xdr:row>11</xdr:row>
                <xdr:rowOff>0</xdr:rowOff>
              </from>
              <to>
                <xdr:col>1</xdr:col>
                <xdr:colOff>0</xdr:colOff>
                <xdr:row>12</xdr:row>
                <xdr:rowOff>0</xdr:rowOff>
              </to>
            </anchor>
          </controlPr>
        </control>
      </mc:Choice>
      <mc:Fallback>
        <control shapeId="89109" r:id="rId31" name="ComboBox20"/>
      </mc:Fallback>
    </mc:AlternateContent>
    <mc:AlternateContent xmlns:mc="http://schemas.openxmlformats.org/markup-compatibility/2006">
      <mc:Choice Requires="x14">
        <control shapeId="89108" r:id="rId33" name="ComboBox19">
          <controlPr defaultSize="0" autoLine="0" autoPict="0" linkedCell="A11" listFillRange="SaatgutMineraldünger!$A$3:$A$200" r:id="rId34">
            <anchor moveWithCells="1">
              <from>
                <xdr:col>0</xdr:col>
                <xdr:colOff>0</xdr:colOff>
                <xdr:row>10</xdr:row>
                <xdr:rowOff>0</xdr:rowOff>
              </from>
              <to>
                <xdr:col>1</xdr:col>
                <xdr:colOff>0</xdr:colOff>
                <xdr:row>11</xdr:row>
                <xdr:rowOff>0</xdr:rowOff>
              </to>
            </anchor>
          </controlPr>
        </control>
      </mc:Choice>
      <mc:Fallback>
        <control shapeId="89108" r:id="rId33" name="ComboBox19"/>
      </mc:Fallback>
    </mc:AlternateContent>
    <mc:AlternateContent xmlns:mc="http://schemas.openxmlformats.org/markup-compatibility/2006">
      <mc:Choice Requires="x14">
        <control shapeId="89107" r:id="rId35" name="ComboBox18">
          <controlPr defaultSize="0" autoLine="0" autoPict="0" linkedCell="A10" listFillRange="SaatgutMineraldünger!$A$3:$A$200" r:id="rId36">
            <anchor moveWithCells="1">
              <from>
                <xdr:col>0</xdr:col>
                <xdr:colOff>0</xdr:colOff>
                <xdr:row>9</xdr:row>
                <xdr:rowOff>0</xdr:rowOff>
              </from>
              <to>
                <xdr:col>1</xdr:col>
                <xdr:colOff>0</xdr:colOff>
                <xdr:row>10</xdr:row>
                <xdr:rowOff>0</xdr:rowOff>
              </to>
            </anchor>
          </controlPr>
        </control>
      </mc:Choice>
      <mc:Fallback>
        <control shapeId="89107" r:id="rId35" name="ComboBox18"/>
      </mc:Fallback>
    </mc:AlternateContent>
    <mc:AlternateContent xmlns:mc="http://schemas.openxmlformats.org/markup-compatibility/2006">
      <mc:Choice Requires="x14">
        <control shapeId="89090" r:id="rId37" name="ComboBox1">
          <controlPr defaultSize="0" autoLine="0" autoPict="0" linkedCell="A6" listFillRange="SaatgutMineraldünger!$A$3:$A$200" r:id="rId38">
            <anchor moveWithCells="1">
              <from>
                <xdr:col>0</xdr:col>
                <xdr:colOff>0</xdr:colOff>
                <xdr:row>5</xdr:row>
                <xdr:rowOff>0</xdr:rowOff>
              </from>
              <to>
                <xdr:col>1</xdr:col>
                <xdr:colOff>0</xdr:colOff>
                <xdr:row>6</xdr:row>
                <xdr:rowOff>0</xdr:rowOff>
              </to>
            </anchor>
          </controlPr>
        </control>
      </mc:Choice>
      <mc:Fallback>
        <control shapeId="89090" r:id="rId37" name="ComboBox1"/>
      </mc:Fallback>
    </mc:AlternateContent>
    <mc:AlternateContent xmlns:mc="http://schemas.openxmlformats.org/markup-compatibility/2006">
      <mc:Choice Requires="x14">
        <control shapeId="89091" r:id="rId39" name="ComboBox2">
          <controlPr defaultSize="0" autoLine="0" autoPict="0" linkedCell="A7" listFillRange="SaatgutMineraldünger!$A$3:$A$200" r:id="rId40">
            <anchor moveWithCells="1">
              <from>
                <xdr:col>0</xdr:col>
                <xdr:colOff>0</xdr:colOff>
                <xdr:row>6</xdr:row>
                <xdr:rowOff>0</xdr:rowOff>
              </from>
              <to>
                <xdr:col>1</xdr:col>
                <xdr:colOff>0</xdr:colOff>
                <xdr:row>7</xdr:row>
                <xdr:rowOff>0</xdr:rowOff>
              </to>
            </anchor>
          </controlPr>
        </control>
      </mc:Choice>
      <mc:Fallback>
        <control shapeId="89091" r:id="rId39" name="ComboBox2"/>
      </mc:Fallback>
    </mc:AlternateContent>
    <mc:AlternateContent xmlns:mc="http://schemas.openxmlformats.org/markup-compatibility/2006">
      <mc:Choice Requires="x14">
        <control shapeId="89092" r:id="rId41" name="ComboBox3">
          <controlPr defaultSize="0" autoLine="0" autoPict="0" linkedCell="A8" listFillRange="SaatgutMineraldünger!$A$3:$A$200" r:id="rId42">
            <anchor moveWithCells="1">
              <from>
                <xdr:col>0</xdr:col>
                <xdr:colOff>0</xdr:colOff>
                <xdr:row>7</xdr:row>
                <xdr:rowOff>0</xdr:rowOff>
              </from>
              <to>
                <xdr:col>1</xdr:col>
                <xdr:colOff>0</xdr:colOff>
                <xdr:row>8</xdr:row>
                <xdr:rowOff>0</xdr:rowOff>
              </to>
            </anchor>
          </controlPr>
        </control>
      </mc:Choice>
      <mc:Fallback>
        <control shapeId="89092" r:id="rId41" name="ComboBox3"/>
      </mc:Fallback>
    </mc:AlternateContent>
    <mc:AlternateContent xmlns:mc="http://schemas.openxmlformats.org/markup-compatibility/2006">
      <mc:Choice Requires="x14">
        <control shapeId="89093" r:id="rId43" name="ComboBox4">
          <controlPr defaultSize="0" autoLine="0" autoPict="0" linkedCell="A9" listFillRange="SaatgutMineraldünger!$A$3:$A$200" r:id="rId44">
            <anchor moveWithCells="1">
              <from>
                <xdr:col>0</xdr:col>
                <xdr:colOff>0</xdr:colOff>
                <xdr:row>8</xdr:row>
                <xdr:rowOff>0</xdr:rowOff>
              </from>
              <to>
                <xdr:col>1</xdr:col>
                <xdr:colOff>0</xdr:colOff>
                <xdr:row>9</xdr:row>
                <xdr:rowOff>0</xdr:rowOff>
              </to>
            </anchor>
          </controlPr>
        </control>
      </mc:Choice>
      <mc:Fallback>
        <control shapeId="89093" r:id="rId43" name="ComboBox4"/>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dimension ref="A1:BB280"/>
  <sheetViews>
    <sheetView showWhiteSpace="0" zoomScale="70" zoomScaleNormal="70" workbookViewId="0">
      <pane ySplit="4" topLeftCell="A5" activePane="bottomLeft" state="frozen"/>
      <selection activeCell="J15" sqref="J15"/>
      <selection pane="bottomLeft" activeCell="D5" sqref="D5"/>
    </sheetView>
  </sheetViews>
  <sheetFormatPr baseColWidth="10" defaultColWidth="11.54296875" defaultRowHeight="15.5" x14ac:dyDescent="0.35"/>
  <cols>
    <col min="1" max="1" width="37.26953125" style="79" customWidth="1"/>
    <col min="2" max="2" width="29.7265625" style="79" customWidth="1"/>
    <col min="3" max="3" width="16" style="79" customWidth="1"/>
    <col min="4" max="4" width="15.26953125" style="79" customWidth="1"/>
    <col min="5" max="5" width="11.54296875" style="79"/>
    <col min="6" max="6" width="23.7265625" style="79" customWidth="1"/>
    <col min="7" max="7" width="37.26953125" style="79" customWidth="1"/>
    <col min="8" max="10" width="11.54296875" style="79"/>
    <col min="11" max="11" width="23.7265625" style="79" customWidth="1"/>
    <col min="12" max="12" width="37.26953125" style="79" customWidth="1"/>
    <col min="13" max="13" width="11.54296875" style="79"/>
    <col min="14" max="14" width="14" style="79" customWidth="1"/>
    <col min="15" max="15" width="10.7265625" style="79" customWidth="1"/>
    <col min="16" max="16" width="33.81640625" style="78" customWidth="1"/>
    <col min="17" max="17" width="69.26953125" style="78" customWidth="1"/>
    <col min="18" max="49" width="10.7265625" style="78"/>
    <col min="50" max="16384" width="11.54296875" style="79"/>
  </cols>
  <sheetData>
    <row r="1" spans="1:52" ht="15.4" customHeight="1" x14ac:dyDescent="0.35">
      <c r="A1" s="1309" t="s">
        <v>1005</v>
      </c>
      <c r="B1" s="1310"/>
      <c r="C1" s="1310"/>
      <c r="D1" s="1310"/>
      <c r="E1" s="1310"/>
      <c r="F1" s="1310"/>
      <c r="G1" s="1310"/>
      <c r="H1" s="1310"/>
      <c r="I1" s="1310"/>
      <c r="J1" s="1310"/>
      <c r="K1" s="1310"/>
      <c r="L1" s="1310"/>
      <c r="M1" s="1310"/>
      <c r="N1" s="1310"/>
      <c r="O1" s="451"/>
      <c r="P1" s="452"/>
      <c r="Q1" s="454"/>
      <c r="R1" s="129"/>
    </row>
    <row r="2" spans="1:52" ht="68.25" customHeight="1" thickBot="1" x14ac:dyDescent="0.4">
      <c r="A2" s="1313" t="s">
        <v>853</v>
      </c>
      <c r="B2" s="1318"/>
      <c r="C2" s="1318"/>
      <c r="D2" s="1318"/>
      <c r="E2" s="1318"/>
      <c r="F2" s="1318"/>
      <c r="G2" s="1318"/>
      <c r="H2" s="1318"/>
      <c r="I2" s="1318"/>
      <c r="J2" s="1318"/>
      <c r="K2" s="1318"/>
      <c r="L2" s="1318"/>
      <c r="M2" s="1318"/>
      <c r="N2" s="1318"/>
      <c r="O2" s="455"/>
      <c r="P2" s="452"/>
      <c r="Q2" s="452"/>
      <c r="R2" s="129"/>
    </row>
    <row r="3" spans="1:52" ht="41.25" customHeight="1" thickBot="1" x14ac:dyDescent="0.4">
      <c r="A3" s="635" t="s">
        <v>7</v>
      </c>
      <c r="B3" s="125" t="s">
        <v>686</v>
      </c>
      <c r="C3" s="1315">
        <f>Betriebsdaten!$B$29</f>
        <v>2022</v>
      </c>
      <c r="D3" s="1316"/>
      <c r="E3" s="1316"/>
      <c r="F3" s="1317"/>
      <c r="G3" s="1315">
        <f>Betriebsdaten!$B$30</f>
        <v>2021</v>
      </c>
      <c r="H3" s="1316"/>
      <c r="I3" s="1316"/>
      <c r="J3" s="1316"/>
      <c r="K3" s="1317"/>
      <c r="L3" s="457"/>
      <c r="M3" s="1315">
        <f>Betriebsdaten!$B$31</f>
        <v>2020</v>
      </c>
      <c r="N3" s="1316"/>
      <c r="O3" s="1316"/>
      <c r="P3" s="1317"/>
      <c r="Q3" s="452"/>
      <c r="AX3" s="78"/>
      <c r="AY3" s="78"/>
    </row>
    <row r="4" spans="1:52" ht="31.5" thickBot="1" x14ac:dyDescent="0.4">
      <c r="A4" s="441" t="str">
        <f>HYPERLINK("#'Fruchtfolge Tabellen'!$B$197","eigenen Kultur hinzufügen")</f>
        <v>eigenen Kultur hinzufügen</v>
      </c>
      <c r="B4" s="122" t="s">
        <v>11</v>
      </c>
      <c r="C4" s="122" t="s">
        <v>104</v>
      </c>
      <c r="D4" s="122" t="s">
        <v>640</v>
      </c>
      <c r="E4" s="122" t="s">
        <v>641</v>
      </c>
      <c r="F4" s="122" t="s">
        <v>73</v>
      </c>
      <c r="G4" s="122" t="s">
        <v>7</v>
      </c>
      <c r="H4" s="122" t="s">
        <v>104</v>
      </c>
      <c r="I4" s="122" t="s">
        <v>640</v>
      </c>
      <c r="J4" s="122" t="s">
        <v>642</v>
      </c>
      <c r="K4" s="122" t="s">
        <v>675</v>
      </c>
      <c r="L4" s="122" t="s">
        <v>7</v>
      </c>
      <c r="M4" s="122" t="s">
        <v>104</v>
      </c>
      <c r="N4" s="122" t="s">
        <v>640</v>
      </c>
      <c r="O4" s="122" t="s">
        <v>642</v>
      </c>
      <c r="P4" s="166" t="s">
        <v>73</v>
      </c>
      <c r="Q4" s="452"/>
      <c r="AX4" s="78"/>
      <c r="AY4" s="78"/>
      <c r="AZ4" s="78"/>
    </row>
    <row r="5" spans="1:52" s="156" customFormat="1" ht="22.5" customHeight="1" thickBot="1" x14ac:dyDescent="0.4">
      <c r="A5" s="409" t="s">
        <v>669</v>
      </c>
      <c r="B5" s="268">
        <f>VLOOKUP(A5,'Fruchtfolge Tabellen'!$B$1:$D$231,3,FALSE)</f>
        <v>0</v>
      </c>
      <c r="C5" s="410"/>
      <c r="D5" s="410"/>
      <c r="E5" s="410"/>
      <c r="F5" s="154"/>
      <c r="G5" s="460" t="str">
        <f>A5</f>
        <v>Bitte wählen:</v>
      </c>
      <c r="H5" s="410"/>
      <c r="I5" s="410"/>
      <c r="J5" s="410"/>
      <c r="K5" s="154"/>
      <c r="L5" s="460" t="str">
        <f>A5</f>
        <v>Bitte wählen:</v>
      </c>
      <c r="M5" s="410"/>
      <c r="N5" s="410"/>
      <c r="O5" s="410"/>
      <c r="P5" s="411"/>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row>
    <row r="6" spans="1:52" ht="22.5" customHeight="1" thickBot="1" x14ac:dyDescent="0.4">
      <c r="A6" s="123" t="s">
        <v>669</v>
      </c>
      <c r="B6" s="268">
        <f>VLOOKUP(A6,'Fruchtfolge Tabellen'!$B$1:$D$231,3,FALSE)</f>
        <v>0</v>
      </c>
      <c r="C6" s="127"/>
      <c r="D6" s="127"/>
      <c r="E6" s="127"/>
      <c r="F6" s="269"/>
      <c r="G6" s="460" t="str">
        <f t="shared" ref="G6:G63" si="0">A6</f>
        <v>Bitte wählen:</v>
      </c>
      <c r="H6" s="127"/>
      <c r="I6" s="127"/>
      <c r="J6" s="127"/>
      <c r="K6" s="269"/>
      <c r="L6" s="460" t="str">
        <f t="shared" ref="L6:L63" si="1">A6</f>
        <v>Bitte wählen:</v>
      </c>
      <c r="M6" s="127"/>
      <c r="N6" s="127"/>
      <c r="O6" s="127"/>
      <c r="P6" s="411"/>
      <c r="AV6" s="79"/>
      <c r="AW6" s="79"/>
    </row>
    <row r="7" spans="1:52" ht="22.5" customHeight="1" thickBot="1" x14ac:dyDescent="0.4">
      <c r="A7" s="123" t="s">
        <v>669</v>
      </c>
      <c r="B7" s="268">
        <f>VLOOKUP(A7,'Fruchtfolge Tabellen'!$B$1:$D$231,3,FALSE)</f>
        <v>0</v>
      </c>
      <c r="C7" s="127"/>
      <c r="D7" s="127"/>
      <c r="E7" s="127"/>
      <c r="F7" s="269"/>
      <c r="G7" s="460" t="str">
        <f t="shared" si="0"/>
        <v>Bitte wählen:</v>
      </c>
      <c r="H7" s="127"/>
      <c r="I7" s="127"/>
      <c r="J7" s="127"/>
      <c r="K7" s="269"/>
      <c r="L7" s="460" t="str">
        <f t="shared" si="1"/>
        <v>Bitte wählen:</v>
      </c>
      <c r="M7" s="127"/>
      <c r="N7" s="127"/>
      <c r="O7" s="127"/>
      <c r="P7" s="411"/>
      <c r="AV7" s="79"/>
      <c r="AW7" s="79"/>
    </row>
    <row r="8" spans="1:52" ht="22.5" customHeight="1" thickBot="1" x14ac:dyDescent="0.4">
      <c r="A8" s="123" t="s">
        <v>669</v>
      </c>
      <c r="B8" s="268">
        <f>VLOOKUP(A8,'Fruchtfolge Tabellen'!$B$1:$D$231,3,FALSE)</f>
        <v>0</v>
      </c>
      <c r="C8" s="127"/>
      <c r="D8" s="127"/>
      <c r="E8" s="127"/>
      <c r="F8" s="269"/>
      <c r="G8" s="460" t="str">
        <f t="shared" si="0"/>
        <v>Bitte wählen:</v>
      </c>
      <c r="H8" s="127"/>
      <c r="I8" s="127"/>
      <c r="J8" s="127"/>
      <c r="K8" s="269"/>
      <c r="L8" s="460" t="str">
        <f t="shared" si="1"/>
        <v>Bitte wählen:</v>
      </c>
      <c r="M8" s="127"/>
      <c r="N8" s="127"/>
      <c r="O8" s="127"/>
      <c r="P8" s="411"/>
      <c r="AV8" s="79"/>
      <c r="AW8" s="79"/>
    </row>
    <row r="9" spans="1:52" ht="22.5" customHeight="1" thickBot="1" x14ac:dyDescent="0.4">
      <c r="A9" s="123" t="s">
        <v>669</v>
      </c>
      <c r="B9" s="268">
        <f>VLOOKUP(A9,'Fruchtfolge Tabellen'!$B$1:$D$231,3,FALSE)</f>
        <v>0</v>
      </c>
      <c r="C9" s="127"/>
      <c r="D9" s="127"/>
      <c r="E9" s="127"/>
      <c r="F9" s="269"/>
      <c r="G9" s="460" t="str">
        <f t="shared" si="0"/>
        <v>Bitte wählen:</v>
      </c>
      <c r="H9" s="127"/>
      <c r="I9" s="127"/>
      <c r="J9" s="127"/>
      <c r="K9" s="269"/>
      <c r="L9" s="460" t="str">
        <f t="shared" si="1"/>
        <v>Bitte wählen:</v>
      </c>
      <c r="M9" s="127"/>
      <c r="N9" s="127"/>
      <c r="O9" s="127"/>
      <c r="P9" s="411"/>
      <c r="AV9" s="79"/>
      <c r="AW9" s="79"/>
    </row>
    <row r="10" spans="1:52" ht="22.5" customHeight="1" thickBot="1" x14ac:dyDescent="0.4">
      <c r="A10" s="123" t="s">
        <v>669</v>
      </c>
      <c r="B10" s="268">
        <f>VLOOKUP(A10,'Fruchtfolge Tabellen'!$B$1:$D$231,3,FALSE)</f>
        <v>0</v>
      </c>
      <c r="C10" s="127"/>
      <c r="D10" s="127"/>
      <c r="E10" s="127"/>
      <c r="F10" s="269"/>
      <c r="G10" s="460" t="str">
        <f t="shared" si="0"/>
        <v>Bitte wählen:</v>
      </c>
      <c r="H10" s="127"/>
      <c r="I10" s="127"/>
      <c r="J10" s="127"/>
      <c r="K10" s="269"/>
      <c r="L10" s="460" t="str">
        <f t="shared" si="1"/>
        <v>Bitte wählen:</v>
      </c>
      <c r="M10" s="127"/>
      <c r="N10" s="127"/>
      <c r="O10" s="127"/>
      <c r="P10" s="411"/>
      <c r="AV10" s="79"/>
      <c r="AW10" s="79"/>
    </row>
    <row r="11" spans="1:52" ht="22.5" customHeight="1" thickBot="1" x14ac:dyDescent="0.4">
      <c r="A11" s="123" t="s">
        <v>669</v>
      </c>
      <c r="B11" s="268">
        <f>VLOOKUP(A11,'Fruchtfolge Tabellen'!$B$1:$D$231,3,FALSE)</f>
        <v>0</v>
      </c>
      <c r="C11" s="127"/>
      <c r="D11" s="127"/>
      <c r="E11" s="127"/>
      <c r="F11" s="269"/>
      <c r="G11" s="460" t="str">
        <f t="shared" si="0"/>
        <v>Bitte wählen:</v>
      </c>
      <c r="H11" s="127"/>
      <c r="I11" s="127"/>
      <c r="J11" s="127"/>
      <c r="K11" s="269"/>
      <c r="L11" s="460" t="str">
        <f t="shared" si="1"/>
        <v>Bitte wählen:</v>
      </c>
      <c r="M11" s="127"/>
      <c r="N11" s="127"/>
      <c r="O11" s="127"/>
      <c r="P11" s="411"/>
      <c r="AV11" s="79"/>
      <c r="AW11" s="79"/>
    </row>
    <row r="12" spans="1:52" ht="22.5" customHeight="1" thickBot="1" x14ac:dyDescent="0.4">
      <c r="A12" s="123" t="s">
        <v>669</v>
      </c>
      <c r="B12" s="268">
        <f>VLOOKUP(A12,'Fruchtfolge Tabellen'!$B$1:$D$231,3,FALSE)</f>
        <v>0</v>
      </c>
      <c r="C12" s="127"/>
      <c r="D12" s="127"/>
      <c r="E12" s="127"/>
      <c r="F12" s="269"/>
      <c r="G12" s="460" t="str">
        <f t="shared" si="0"/>
        <v>Bitte wählen:</v>
      </c>
      <c r="H12" s="127"/>
      <c r="I12" s="127"/>
      <c r="J12" s="127"/>
      <c r="K12" s="269"/>
      <c r="L12" s="460" t="str">
        <f t="shared" si="1"/>
        <v>Bitte wählen:</v>
      </c>
      <c r="M12" s="127"/>
      <c r="N12" s="128"/>
      <c r="O12" s="128"/>
      <c r="P12" s="411"/>
      <c r="AV12" s="79"/>
      <c r="AW12" s="79"/>
    </row>
    <row r="13" spans="1:52" ht="22.5" customHeight="1" thickBot="1" x14ac:dyDescent="0.4">
      <c r="A13" s="123" t="s">
        <v>669</v>
      </c>
      <c r="B13" s="268">
        <f>VLOOKUP(A13,'Fruchtfolge Tabellen'!$B$1:$D$231,3,FALSE)</f>
        <v>0</v>
      </c>
      <c r="C13" s="127"/>
      <c r="D13" s="127"/>
      <c r="E13" s="127"/>
      <c r="F13" s="269"/>
      <c r="G13" s="460" t="str">
        <f t="shared" si="0"/>
        <v>Bitte wählen:</v>
      </c>
      <c r="H13" s="127"/>
      <c r="I13" s="127"/>
      <c r="J13" s="127"/>
      <c r="K13" s="269"/>
      <c r="L13" s="460" t="str">
        <f t="shared" si="1"/>
        <v>Bitte wählen:</v>
      </c>
      <c r="M13" s="127"/>
      <c r="N13" s="127"/>
      <c r="O13" s="127"/>
      <c r="P13" s="411"/>
      <c r="AV13" s="79"/>
      <c r="AW13" s="79"/>
    </row>
    <row r="14" spans="1:52" ht="22.5" customHeight="1" thickBot="1" x14ac:dyDescent="0.4">
      <c r="A14" s="123" t="s">
        <v>669</v>
      </c>
      <c r="B14" s="268">
        <f>VLOOKUP(A14,'Fruchtfolge Tabellen'!$B$1:$D$231,3,FALSE)</f>
        <v>0</v>
      </c>
      <c r="C14" s="127"/>
      <c r="D14" s="127"/>
      <c r="E14" s="127"/>
      <c r="F14" s="269"/>
      <c r="G14" s="460" t="str">
        <f t="shared" si="0"/>
        <v>Bitte wählen:</v>
      </c>
      <c r="H14" s="127"/>
      <c r="I14" s="127"/>
      <c r="J14" s="127"/>
      <c r="K14" s="269"/>
      <c r="L14" s="460" t="str">
        <f t="shared" si="1"/>
        <v>Bitte wählen:</v>
      </c>
      <c r="M14" s="127"/>
      <c r="N14" s="127"/>
      <c r="O14" s="127"/>
      <c r="P14" s="411"/>
      <c r="AV14" s="79"/>
      <c r="AW14" s="79"/>
    </row>
    <row r="15" spans="1:52" ht="22.5" customHeight="1" thickBot="1" x14ac:dyDescent="0.4">
      <c r="A15" s="123" t="s">
        <v>669</v>
      </c>
      <c r="B15" s="268">
        <f>VLOOKUP(A15,'Fruchtfolge Tabellen'!$B$1:$D$231,3,FALSE)</f>
        <v>0</v>
      </c>
      <c r="C15" s="127"/>
      <c r="D15" s="127"/>
      <c r="E15" s="127"/>
      <c r="F15" s="269"/>
      <c r="G15" s="460" t="str">
        <f t="shared" si="0"/>
        <v>Bitte wählen:</v>
      </c>
      <c r="H15" s="127"/>
      <c r="I15" s="127"/>
      <c r="J15" s="127"/>
      <c r="K15" s="269"/>
      <c r="L15" s="460" t="str">
        <f t="shared" si="1"/>
        <v>Bitte wählen:</v>
      </c>
      <c r="M15" s="127"/>
      <c r="N15" s="127"/>
      <c r="O15" s="127"/>
      <c r="P15" s="411"/>
      <c r="AV15" s="79"/>
      <c r="AW15" s="79"/>
    </row>
    <row r="16" spans="1:52" ht="22.5" customHeight="1" thickBot="1" x14ac:dyDescent="0.4">
      <c r="A16" s="123" t="s">
        <v>669</v>
      </c>
      <c r="B16" s="268">
        <f>VLOOKUP(A16,'Fruchtfolge Tabellen'!$B$1:$D$231,3,FALSE)</f>
        <v>0</v>
      </c>
      <c r="C16" s="127"/>
      <c r="D16" s="127"/>
      <c r="E16" s="127"/>
      <c r="F16" s="269"/>
      <c r="G16" s="460" t="str">
        <f t="shared" si="0"/>
        <v>Bitte wählen:</v>
      </c>
      <c r="H16" s="127"/>
      <c r="I16" s="127"/>
      <c r="J16" s="127"/>
      <c r="K16" s="269"/>
      <c r="L16" s="460" t="str">
        <f t="shared" si="1"/>
        <v>Bitte wählen:</v>
      </c>
      <c r="M16" s="127"/>
      <c r="N16" s="127"/>
      <c r="O16" s="127"/>
      <c r="P16" s="411"/>
      <c r="AV16" s="79"/>
      <c r="AW16" s="79"/>
    </row>
    <row r="17" spans="1:49" ht="22.5" customHeight="1" thickBot="1" x14ac:dyDescent="0.4">
      <c r="A17" s="123" t="s">
        <v>669</v>
      </c>
      <c r="B17" s="268">
        <f>VLOOKUP(A17,'Fruchtfolge Tabellen'!$B$1:$D$231,3,FALSE)</f>
        <v>0</v>
      </c>
      <c r="C17" s="127"/>
      <c r="D17" s="127"/>
      <c r="E17" s="127"/>
      <c r="F17" s="269"/>
      <c r="G17" s="460" t="str">
        <f t="shared" si="0"/>
        <v>Bitte wählen:</v>
      </c>
      <c r="H17" s="127"/>
      <c r="I17" s="127"/>
      <c r="J17" s="127"/>
      <c r="K17" s="269"/>
      <c r="L17" s="460" t="str">
        <f t="shared" si="1"/>
        <v>Bitte wählen:</v>
      </c>
      <c r="M17" s="127"/>
      <c r="N17" s="127"/>
      <c r="O17" s="127"/>
      <c r="P17" s="411"/>
      <c r="AV17" s="79"/>
      <c r="AW17" s="79"/>
    </row>
    <row r="18" spans="1:49" ht="22.5" customHeight="1" thickBot="1" x14ac:dyDescent="0.4">
      <c r="A18" s="123" t="s">
        <v>669</v>
      </c>
      <c r="B18" s="268">
        <f>VLOOKUP(A18,'Fruchtfolge Tabellen'!$B$1:$D$231,3,FALSE)</f>
        <v>0</v>
      </c>
      <c r="C18" s="127"/>
      <c r="D18" s="127"/>
      <c r="E18" s="127"/>
      <c r="F18" s="269"/>
      <c r="G18" s="460" t="str">
        <f t="shared" si="0"/>
        <v>Bitte wählen:</v>
      </c>
      <c r="H18" s="127"/>
      <c r="I18" s="127"/>
      <c r="J18" s="127"/>
      <c r="K18" s="269"/>
      <c r="L18" s="460" t="str">
        <f t="shared" si="1"/>
        <v>Bitte wählen:</v>
      </c>
      <c r="M18" s="127"/>
      <c r="N18" s="127"/>
      <c r="O18" s="127"/>
      <c r="P18" s="411"/>
      <c r="AV18" s="79"/>
      <c r="AW18" s="79"/>
    </row>
    <row r="19" spans="1:49" ht="22.5" customHeight="1" thickBot="1" x14ac:dyDescent="0.4">
      <c r="A19" s="123" t="s">
        <v>669</v>
      </c>
      <c r="B19" s="268">
        <f>VLOOKUP(A19,'Fruchtfolge Tabellen'!$B$1:$D$231,3,FALSE)</f>
        <v>0</v>
      </c>
      <c r="C19" s="127"/>
      <c r="D19" s="127"/>
      <c r="E19" s="127"/>
      <c r="F19" s="269"/>
      <c r="G19" s="460" t="str">
        <f t="shared" si="0"/>
        <v>Bitte wählen:</v>
      </c>
      <c r="H19" s="127"/>
      <c r="I19" s="127"/>
      <c r="J19" s="127"/>
      <c r="K19" s="269"/>
      <c r="L19" s="460" t="str">
        <f t="shared" si="1"/>
        <v>Bitte wählen:</v>
      </c>
      <c r="M19" s="127"/>
      <c r="N19" s="127"/>
      <c r="O19" s="127"/>
      <c r="P19" s="411"/>
      <c r="AV19" s="79"/>
      <c r="AW19" s="79"/>
    </row>
    <row r="20" spans="1:49" ht="22.5" customHeight="1" thickBot="1" x14ac:dyDescent="0.4">
      <c r="A20" s="123" t="s">
        <v>669</v>
      </c>
      <c r="B20" s="268">
        <f>VLOOKUP(A20,'Fruchtfolge Tabellen'!$B$1:$D$231,3,FALSE)</f>
        <v>0</v>
      </c>
      <c r="C20" s="127"/>
      <c r="D20" s="127"/>
      <c r="E20" s="127"/>
      <c r="F20" s="269"/>
      <c r="G20" s="460" t="str">
        <f t="shared" si="0"/>
        <v>Bitte wählen:</v>
      </c>
      <c r="H20" s="127"/>
      <c r="I20" s="127"/>
      <c r="J20" s="127"/>
      <c r="K20" s="269"/>
      <c r="L20" s="460" t="str">
        <f t="shared" si="1"/>
        <v>Bitte wählen:</v>
      </c>
      <c r="M20" s="127"/>
      <c r="N20" s="127"/>
      <c r="O20" s="127"/>
      <c r="P20" s="411"/>
      <c r="AV20" s="79"/>
      <c r="AW20" s="79"/>
    </row>
    <row r="21" spans="1:49" ht="22.5" customHeight="1" thickBot="1" x14ac:dyDescent="0.4">
      <c r="A21" s="123" t="s">
        <v>669</v>
      </c>
      <c r="B21" s="268">
        <f>VLOOKUP(A21,'Fruchtfolge Tabellen'!$B$1:$D$231,3,FALSE)</f>
        <v>0</v>
      </c>
      <c r="C21" s="127"/>
      <c r="D21" s="127"/>
      <c r="E21" s="127"/>
      <c r="F21" s="269"/>
      <c r="G21" s="460" t="str">
        <f t="shared" si="0"/>
        <v>Bitte wählen:</v>
      </c>
      <c r="H21" s="127"/>
      <c r="I21" s="127"/>
      <c r="J21" s="127"/>
      <c r="K21" s="269"/>
      <c r="L21" s="460" t="str">
        <f t="shared" si="1"/>
        <v>Bitte wählen:</v>
      </c>
      <c r="M21" s="127"/>
      <c r="N21" s="127"/>
      <c r="O21" s="127"/>
      <c r="P21" s="411"/>
      <c r="AV21" s="79"/>
      <c r="AW21" s="79"/>
    </row>
    <row r="22" spans="1:49" ht="22.5" customHeight="1" thickBot="1" x14ac:dyDescent="0.4">
      <c r="A22" s="123" t="s">
        <v>669</v>
      </c>
      <c r="B22" s="268">
        <f>VLOOKUP(A22,'Fruchtfolge Tabellen'!$B$1:$D$231,3,FALSE)</f>
        <v>0</v>
      </c>
      <c r="C22" s="127"/>
      <c r="D22" s="127"/>
      <c r="E22" s="127"/>
      <c r="F22" s="269"/>
      <c r="G22" s="460" t="str">
        <f t="shared" si="0"/>
        <v>Bitte wählen:</v>
      </c>
      <c r="H22" s="127"/>
      <c r="I22" s="127"/>
      <c r="J22" s="127"/>
      <c r="K22" s="269"/>
      <c r="L22" s="460" t="str">
        <f t="shared" si="1"/>
        <v>Bitte wählen:</v>
      </c>
      <c r="M22" s="127"/>
      <c r="N22" s="127"/>
      <c r="O22" s="127"/>
      <c r="P22" s="411"/>
      <c r="AV22" s="79"/>
      <c r="AW22" s="79"/>
    </row>
    <row r="23" spans="1:49" ht="22.5" customHeight="1" thickBot="1" x14ac:dyDescent="0.4">
      <c r="A23" s="123" t="s">
        <v>669</v>
      </c>
      <c r="B23" s="268">
        <f>VLOOKUP(A23,'Fruchtfolge Tabellen'!$B$1:$D$231,3,FALSE)</f>
        <v>0</v>
      </c>
      <c r="C23" s="127"/>
      <c r="D23" s="127"/>
      <c r="E23" s="127"/>
      <c r="F23" s="269"/>
      <c r="G23" s="460" t="str">
        <f t="shared" si="0"/>
        <v>Bitte wählen:</v>
      </c>
      <c r="H23" s="127"/>
      <c r="I23" s="127"/>
      <c r="J23" s="127"/>
      <c r="K23" s="269"/>
      <c r="L23" s="460" t="str">
        <f t="shared" si="1"/>
        <v>Bitte wählen:</v>
      </c>
      <c r="M23" s="127"/>
      <c r="N23" s="127"/>
      <c r="O23" s="127"/>
      <c r="P23" s="411"/>
      <c r="AV23" s="79"/>
      <c r="AW23" s="79"/>
    </row>
    <row r="24" spans="1:49" ht="22.5" customHeight="1" thickBot="1" x14ac:dyDescent="0.4">
      <c r="A24" s="123" t="s">
        <v>669</v>
      </c>
      <c r="B24" s="268">
        <f>VLOOKUP(A24,'Fruchtfolge Tabellen'!$B$1:$D$231,3,FALSE)</f>
        <v>0</v>
      </c>
      <c r="C24" s="127"/>
      <c r="D24" s="127"/>
      <c r="E24" s="127"/>
      <c r="F24" s="269"/>
      <c r="G24" s="460" t="str">
        <f t="shared" si="0"/>
        <v>Bitte wählen:</v>
      </c>
      <c r="H24" s="127"/>
      <c r="I24" s="127"/>
      <c r="J24" s="127"/>
      <c r="K24" s="269"/>
      <c r="L24" s="460" t="str">
        <f t="shared" si="1"/>
        <v>Bitte wählen:</v>
      </c>
      <c r="M24" s="127"/>
      <c r="N24" s="127"/>
      <c r="O24" s="127"/>
      <c r="P24" s="411"/>
      <c r="AV24" s="79"/>
      <c r="AW24" s="79"/>
    </row>
    <row r="25" spans="1:49" ht="22.5" customHeight="1" thickBot="1" x14ac:dyDescent="0.4">
      <c r="A25" s="123" t="s">
        <v>669</v>
      </c>
      <c r="B25" s="268">
        <f>VLOOKUP(A25,'Fruchtfolge Tabellen'!$B$1:$D$231,3,FALSE)</f>
        <v>0</v>
      </c>
      <c r="C25" s="127"/>
      <c r="D25" s="127"/>
      <c r="E25" s="127"/>
      <c r="F25" s="269"/>
      <c r="G25" s="460" t="str">
        <f t="shared" si="0"/>
        <v>Bitte wählen:</v>
      </c>
      <c r="H25" s="127"/>
      <c r="I25" s="127"/>
      <c r="J25" s="127"/>
      <c r="K25" s="269"/>
      <c r="L25" s="460" t="str">
        <f t="shared" si="1"/>
        <v>Bitte wählen:</v>
      </c>
      <c r="M25" s="127"/>
      <c r="N25" s="127"/>
      <c r="O25" s="127"/>
      <c r="P25" s="411"/>
      <c r="AV25" s="79"/>
      <c r="AW25" s="79"/>
    </row>
    <row r="26" spans="1:49" ht="22.5" customHeight="1" thickBot="1" x14ac:dyDescent="0.4">
      <c r="A26" s="123" t="s">
        <v>669</v>
      </c>
      <c r="B26" s="268">
        <f>VLOOKUP(A26,'Fruchtfolge Tabellen'!$B$1:$D$231,3,FALSE)</f>
        <v>0</v>
      </c>
      <c r="C26" s="127"/>
      <c r="D26" s="127"/>
      <c r="E26" s="127"/>
      <c r="F26" s="269"/>
      <c r="G26" s="460" t="str">
        <f t="shared" si="0"/>
        <v>Bitte wählen:</v>
      </c>
      <c r="H26" s="127"/>
      <c r="I26" s="127"/>
      <c r="J26" s="127"/>
      <c r="K26" s="269"/>
      <c r="L26" s="460" t="str">
        <f t="shared" si="1"/>
        <v>Bitte wählen:</v>
      </c>
      <c r="M26" s="127"/>
      <c r="N26" s="127"/>
      <c r="O26" s="127"/>
      <c r="P26" s="411"/>
      <c r="AV26" s="79"/>
      <c r="AW26" s="79"/>
    </row>
    <row r="27" spans="1:49" ht="22.5" customHeight="1" thickBot="1" x14ac:dyDescent="0.4">
      <c r="A27" s="123" t="s">
        <v>669</v>
      </c>
      <c r="B27" s="268">
        <f>VLOOKUP(A27,'Fruchtfolge Tabellen'!$B$1:$D$231,3,FALSE)</f>
        <v>0</v>
      </c>
      <c r="C27" s="127"/>
      <c r="D27" s="127"/>
      <c r="E27" s="127"/>
      <c r="F27" s="269"/>
      <c r="G27" s="460" t="str">
        <f t="shared" si="0"/>
        <v>Bitte wählen:</v>
      </c>
      <c r="H27" s="127"/>
      <c r="I27" s="127"/>
      <c r="J27" s="127"/>
      <c r="K27" s="269"/>
      <c r="L27" s="460" t="str">
        <f t="shared" si="1"/>
        <v>Bitte wählen:</v>
      </c>
      <c r="M27" s="127"/>
      <c r="N27" s="127"/>
      <c r="O27" s="127"/>
      <c r="P27" s="411"/>
      <c r="AV27" s="79"/>
      <c r="AW27" s="79"/>
    </row>
    <row r="28" spans="1:49" ht="22.5" customHeight="1" thickBot="1" x14ac:dyDescent="0.4">
      <c r="A28" s="123" t="s">
        <v>669</v>
      </c>
      <c r="B28" s="268">
        <f>VLOOKUP(A28,'Fruchtfolge Tabellen'!$B$1:$D$231,3,FALSE)</f>
        <v>0</v>
      </c>
      <c r="C28" s="127"/>
      <c r="D28" s="127"/>
      <c r="E28" s="127"/>
      <c r="F28" s="269"/>
      <c r="G28" s="460" t="str">
        <f t="shared" si="0"/>
        <v>Bitte wählen:</v>
      </c>
      <c r="H28" s="127"/>
      <c r="I28" s="127"/>
      <c r="J28" s="127"/>
      <c r="K28" s="269"/>
      <c r="L28" s="460" t="str">
        <f t="shared" si="1"/>
        <v>Bitte wählen:</v>
      </c>
      <c r="M28" s="127"/>
      <c r="N28" s="127"/>
      <c r="O28" s="127"/>
      <c r="P28" s="411"/>
      <c r="AV28" s="79"/>
      <c r="AW28" s="79"/>
    </row>
    <row r="29" spans="1:49" ht="22.5" customHeight="1" thickBot="1" x14ac:dyDescent="0.4">
      <c r="A29" s="123" t="s">
        <v>669</v>
      </c>
      <c r="B29" s="268">
        <f>VLOOKUP(A29,'Fruchtfolge Tabellen'!$B$1:$D$231,3,FALSE)</f>
        <v>0</v>
      </c>
      <c r="C29" s="127"/>
      <c r="D29" s="127"/>
      <c r="E29" s="127"/>
      <c r="F29" s="269"/>
      <c r="G29" s="460" t="str">
        <f t="shared" si="0"/>
        <v>Bitte wählen:</v>
      </c>
      <c r="H29" s="127"/>
      <c r="I29" s="127"/>
      <c r="J29" s="127"/>
      <c r="K29" s="269"/>
      <c r="L29" s="460" t="str">
        <f t="shared" si="1"/>
        <v>Bitte wählen:</v>
      </c>
      <c r="M29" s="127"/>
      <c r="N29" s="127"/>
      <c r="O29" s="127"/>
      <c r="P29" s="411"/>
      <c r="AV29" s="79"/>
      <c r="AW29" s="79"/>
    </row>
    <row r="30" spans="1:49" ht="22.5" customHeight="1" thickBot="1" x14ac:dyDescent="0.4">
      <c r="A30" s="123" t="s">
        <v>669</v>
      </c>
      <c r="B30" s="268">
        <f>VLOOKUP(A30,'Fruchtfolge Tabellen'!$B$1:$D$231,3,FALSE)</f>
        <v>0</v>
      </c>
      <c r="C30" s="127"/>
      <c r="D30" s="127"/>
      <c r="E30" s="127"/>
      <c r="F30" s="269"/>
      <c r="G30" s="460" t="str">
        <f t="shared" si="0"/>
        <v>Bitte wählen:</v>
      </c>
      <c r="H30" s="127"/>
      <c r="I30" s="127"/>
      <c r="J30" s="127"/>
      <c r="K30" s="269"/>
      <c r="L30" s="460" t="str">
        <f t="shared" si="1"/>
        <v>Bitte wählen:</v>
      </c>
      <c r="M30" s="127"/>
      <c r="N30" s="127"/>
      <c r="O30" s="127"/>
      <c r="P30" s="411"/>
      <c r="AV30" s="79"/>
      <c r="AW30" s="79"/>
    </row>
    <row r="31" spans="1:49" ht="22.5" customHeight="1" thickBot="1" x14ac:dyDescent="0.4">
      <c r="A31" s="123" t="s">
        <v>669</v>
      </c>
      <c r="B31" s="268">
        <f>VLOOKUP(A31,'Fruchtfolge Tabellen'!$B$1:$D$231,3,FALSE)</f>
        <v>0</v>
      </c>
      <c r="C31" s="127"/>
      <c r="D31" s="127"/>
      <c r="E31" s="127"/>
      <c r="F31" s="269"/>
      <c r="G31" s="460" t="str">
        <f t="shared" si="0"/>
        <v>Bitte wählen:</v>
      </c>
      <c r="H31" s="127"/>
      <c r="I31" s="127"/>
      <c r="J31" s="127"/>
      <c r="K31" s="269"/>
      <c r="L31" s="460" t="str">
        <f t="shared" si="1"/>
        <v>Bitte wählen:</v>
      </c>
      <c r="M31" s="127"/>
      <c r="N31" s="127"/>
      <c r="O31" s="127"/>
      <c r="P31" s="411"/>
      <c r="AV31" s="79"/>
      <c r="AW31" s="79"/>
    </row>
    <row r="32" spans="1:49" ht="22.5" customHeight="1" thickBot="1" x14ac:dyDescent="0.4">
      <c r="A32" s="123" t="s">
        <v>669</v>
      </c>
      <c r="B32" s="268">
        <f>VLOOKUP(A32,'Fruchtfolge Tabellen'!$B$1:$D$231,3,FALSE)</f>
        <v>0</v>
      </c>
      <c r="C32" s="127"/>
      <c r="D32" s="127"/>
      <c r="E32" s="127"/>
      <c r="F32" s="269"/>
      <c r="G32" s="460" t="str">
        <f t="shared" si="0"/>
        <v>Bitte wählen:</v>
      </c>
      <c r="H32" s="127"/>
      <c r="I32" s="127"/>
      <c r="J32" s="127"/>
      <c r="K32" s="269"/>
      <c r="L32" s="460" t="str">
        <f t="shared" si="1"/>
        <v>Bitte wählen:</v>
      </c>
      <c r="M32" s="127"/>
      <c r="N32" s="127"/>
      <c r="O32" s="127"/>
      <c r="P32" s="411"/>
      <c r="AV32" s="79"/>
      <c r="AW32" s="79"/>
    </row>
    <row r="33" spans="1:49" ht="22.5" customHeight="1" thickBot="1" x14ac:dyDescent="0.4">
      <c r="A33" s="123" t="s">
        <v>669</v>
      </c>
      <c r="B33" s="268">
        <f>VLOOKUP(A33,'Fruchtfolge Tabellen'!$B$1:$D$231,3,FALSE)</f>
        <v>0</v>
      </c>
      <c r="C33" s="127"/>
      <c r="D33" s="127"/>
      <c r="E33" s="127"/>
      <c r="F33" s="269"/>
      <c r="G33" s="460" t="str">
        <f t="shared" si="0"/>
        <v>Bitte wählen:</v>
      </c>
      <c r="H33" s="127"/>
      <c r="I33" s="127"/>
      <c r="J33" s="127"/>
      <c r="K33" s="269"/>
      <c r="L33" s="460" t="str">
        <f t="shared" si="1"/>
        <v>Bitte wählen:</v>
      </c>
      <c r="M33" s="127"/>
      <c r="N33" s="127"/>
      <c r="O33" s="127"/>
      <c r="P33" s="411"/>
      <c r="AV33" s="79"/>
      <c r="AW33" s="79"/>
    </row>
    <row r="34" spans="1:49" ht="22.5" customHeight="1" thickBot="1" x14ac:dyDescent="0.4">
      <c r="A34" s="123" t="s">
        <v>669</v>
      </c>
      <c r="B34" s="268">
        <f>VLOOKUP(A34,'Fruchtfolge Tabellen'!$B$1:$D$231,3,FALSE)</f>
        <v>0</v>
      </c>
      <c r="C34" s="127"/>
      <c r="D34" s="127"/>
      <c r="E34" s="127"/>
      <c r="F34" s="269"/>
      <c r="G34" s="460" t="str">
        <f t="shared" si="0"/>
        <v>Bitte wählen:</v>
      </c>
      <c r="H34" s="127"/>
      <c r="I34" s="127"/>
      <c r="J34" s="127"/>
      <c r="K34" s="269"/>
      <c r="L34" s="460" t="str">
        <f t="shared" si="1"/>
        <v>Bitte wählen:</v>
      </c>
      <c r="M34" s="127"/>
      <c r="N34" s="127"/>
      <c r="O34" s="127"/>
      <c r="P34" s="411"/>
      <c r="AV34" s="79"/>
      <c r="AW34" s="79"/>
    </row>
    <row r="35" spans="1:49" ht="22.5" customHeight="1" thickBot="1" x14ac:dyDescent="0.4">
      <c r="A35" s="123" t="s">
        <v>669</v>
      </c>
      <c r="B35" s="268">
        <f>VLOOKUP(A35,'Fruchtfolge Tabellen'!$B$1:$D$231,3,FALSE)</f>
        <v>0</v>
      </c>
      <c r="C35" s="127"/>
      <c r="D35" s="127"/>
      <c r="E35" s="127"/>
      <c r="F35" s="269"/>
      <c r="G35" s="460" t="str">
        <f t="shared" si="0"/>
        <v>Bitte wählen:</v>
      </c>
      <c r="H35" s="127"/>
      <c r="I35" s="127"/>
      <c r="J35" s="127"/>
      <c r="K35" s="269"/>
      <c r="L35" s="460" t="str">
        <f t="shared" si="1"/>
        <v>Bitte wählen:</v>
      </c>
      <c r="M35" s="127"/>
      <c r="N35" s="127"/>
      <c r="O35" s="127"/>
      <c r="P35" s="411"/>
      <c r="AV35" s="79"/>
      <c r="AW35" s="79"/>
    </row>
    <row r="36" spans="1:49" ht="22.5" customHeight="1" thickBot="1" x14ac:dyDescent="0.4">
      <c r="A36" s="123" t="s">
        <v>669</v>
      </c>
      <c r="B36" s="268">
        <f>VLOOKUP(A36,'Fruchtfolge Tabellen'!$B$1:$D$231,3,FALSE)</f>
        <v>0</v>
      </c>
      <c r="C36" s="127"/>
      <c r="D36" s="127"/>
      <c r="E36" s="127"/>
      <c r="F36" s="269"/>
      <c r="G36" s="460" t="str">
        <f t="shared" si="0"/>
        <v>Bitte wählen:</v>
      </c>
      <c r="H36" s="127"/>
      <c r="I36" s="127"/>
      <c r="J36" s="127"/>
      <c r="K36" s="269"/>
      <c r="L36" s="460" t="str">
        <f t="shared" si="1"/>
        <v>Bitte wählen:</v>
      </c>
      <c r="M36" s="127"/>
      <c r="N36" s="127"/>
      <c r="O36" s="127"/>
      <c r="P36" s="411"/>
      <c r="AV36" s="79"/>
      <c r="AW36" s="79"/>
    </row>
    <row r="37" spans="1:49" ht="22.5" customHeight="1" thickBot="1" x14ac:dyDescent="0.4">
      <c r="A37" s="123" t="s">
        <v>669</v>
      </c>
      <c r="B37" s="268">
        <f>VLOOKUP(A37,'Fruchtfolge Tabellen'!$B$1:$D$231,3,FALSE)</f>
        <v>0</v>
      </c>
      <c r="C37" s="127"/>
      <c r="D37" s="127"/>
      <c r="E37" s="127"/>
      <c r="F37" s="269"/>
      <c r="G37" s="460" t="str">
        <f t="shared" si="0"/>
        <v>Bitte wählen:</v>
      </c>
      <c r="H37" s="127"/>
      <c r="I37" s="127"/>
      <c r="J37" s="127"/>
      <c r="K37" s="269"/>
      <c r="L37" s="460" t="str">
        <f t="shared" si="1"/>
        <v>Bitte wählen:</v>
      </c>
      <c r="M37" s="127"/>
      <c r="N37" s="127"/>
      <c r="O37" s="127"/>
      <c r="P37" s="411"/>
      <c r="AV37" s="79"/>
      <c r="AW37" s="79"/>
    </row>
    <row r="38" spans="1:49" ht="22.5" customHeight="1" thickBot="1" x14ac:dyDescent="0.4">
      <c r="A38" s="123" t="s">
        <v>669</v>
      </c>
      <c r="B38" s="268">
        <f>VLOOKUP(A38,'Fruchtfolge Tabellen'!$B$1:$D$231,3,FALSE)</f>
        <v>0</v>
      </c>
      <c r="C38" s="127"/>
      <c r="D38" s="127"/>
      <c r="E38" s="127"/>
      <c r="F38" s="269"/>
      <c r="G38" s="460" t="str">
        <f t="shared" si="0"/>
        <v>Bitte wählen:</v>
      </c>
      <c r="H38" s="127"/>
      <c r="I38" s="127"/>
      <c r="J38" s="127"/>
      <c r="K38" s="269"/>
      <c r="L38" s="460" t="str">
        <f t="shared" si="1"/>
        <v>Bitte wählen:</v>
      </c>
      <c r="M38" s="127"/>
      <c r="N38" s="127"/>
      <c r="O38" s="127"/>
      <c r="P38" s="411"/>
      <c r="AV38" s="79"/>
      <c r="AW38" s="79"/>
    </row>
    <row r="39" spans="1:49" ht="22.5" customHeight="1" thickBot="1" x14ac:dyDescent="0.4">
      <c r="A39" s="123" t="s">
        <v>669</v>
      </c>
      <c r="B39" s="268">
        <f>VLOOKUP(A39,'Fruchtfolge Tabellen'!$B$1:$D$231,3,FALSE)</f>
        <v>0</v>
      </c>
      <c r="C39" s="127"/>
      <c r="D39" s="127"/>
      <c r="E39" s="127"/>
      <c r="F39" s="269"/>
      <c r="G39" s="460" t="str">
        <f t="shared" si="0"/>
        <v>Bitte wählen:</v>
      </c>
      <c r="H39" s="127"/>
      <c r="I39" s="127"/>
      <c r="J39" s="127"/>
      <c r="K39" s="269"/>
      <c r="L39" s="460" t="str">
        <f t="shared" si="1"/>
        <v>Bitte wählen:</v>
      </c>
      <c r="M39" s="127"/>
      <c r="N39" s="127"/>
      <c r="O39" s="127"/>
      <c r="P39" s="411"/>
      <c r="AV39" s="79"/>
      <c r="AW39" s="79"/>
    </row>
    <row r="40" spans="1:49" ht="22.5" customHeight="1" thickBot="1" x14ac:dyDescent="0.4">
      <c r="A40" s="123" t="s">
        <v>669</v>
      </c>
      <c r="B40" s="268">
        <f>VLOOKUP(A40,'Fruchtfolge Tabellen'!$B$1:$D$231,3,FALSE)</f>
        <v>0</v>
      </c>
      <c r="C40" s="127"/>
      <c r="D40" s="127"/>
      <c r="E40" s="127"/>
      <c r="F40" s="269"/>
      <c r="G40" s="460" t="str">
        <f t="shared" si="0"/>
        <v>Bitte wählen:</v>
      </c>
      <c r="H40" s="127"/>
      <c r="I40" s="127"/>
      <c r="J40" s="127"/>
      <c r="K40" s="269"/>
      <c r="L40" s="460" t="str">
        <f t="shared" si="1"/>
        <v>Bitte wählen:</v>
      </c>
      <c r="M40" s="127"/>
      <c r="N40" s="127"/>
      <c r="O40" s="127"/>
      <c r="P40" s="411"/>
      <c r="AV40" s="79"/>
      <c r="AW40" s="79"/>
    </row>
    <row r="41" spans="1:49" ht="22.5" customHeight="1" thickBot="1" x14ac:dyDescent="0.4">
      <c r="A41" s="123" t="s">
        <v>669</v>
      </c>
      <c r="B41" s="268">
        <f>VLOOKUP(A41,'Fruchtfolge Tabellen'!$B$1:$D$231,3,FALSE)</f>
        <v>0</v>
      </c>
      <c r="C41" s="127"/>
      <c r="D41" s="127"/>
      <c r="E41" s="127"/>
      <c r="F41" s="269"/>
      <c r="G41" s="460" t="str">
        <f t="shared" si="0"/>
        <v>Bitte wählen:</v>
      </c>
      <c r="H41" s="127"/>
      <c r="I41" s="127"/>
      <c r="J41" s="127"/>
      <c r="K41" s="269"/>
      <c r="L41" s="460" t="str">
        <f t="shared" si="1"/>
        <v>Bitte wählen:</v>
      </c>
      <c r="M41" s="127"/>
      <c r="N41" s="127"/>
      <c r="O41" s="127"/>
      <c r="P41" s="411"/>
      <c r="AV41" s="79"/>
      <c r="AW41" s="79"/>
    </row>
    <row r="42" spans="1:49" ht="22.5" customHeight="1" thickBot="1" x14ac:dyDescent="0.4">
      <c r="A42" s="123" t="s">
        <v>669</v>
      </c>
      <c r="B42" s="268">
        <f>VLOOKUP(A42,'Fruchtfolge Tabellen'!$B$1:$D$231,3,FALSE)</f>
        <v>0</v>
      </c>
      <c r="C42" s="127"/>
      <c r="D42" s="127"/>
      <c r="E42" s="127"/>
      <c r="F42" s="269"/>
      <c r="G42" s="460" t="str">
        <f t="shared" si="0"/>
        <v>Bitte wählen:</v>
      </c>
      <c r="H42" s="127"/>
      <c r="I42" s="127"/>
      <c r="J42" s="127"/>
      <c r="K42" s="269"/>
      <c r="L42" s="460" t="str">
        <f t="shared" si="1"/>
        <v>Bitte wählen:</v>
      </c>
      <c r="M42" s="127"/>
      <c r="N42" s="127"/>
      <c r="O42" s="127"/>
      <c r="P42" s="411"/>
      <c r="AV42" s="79"/>
      <c r="AW42" s="79"/>
    </row>
    <row r="43" spans="1:49" ht="22.5" customHeight="1" thickBot="1" x14ac:dyDescent="0.4">
      <c r="A43" s="123" t="s">
        <v>669</v>
      </c>
      <c r="B43" s="268">
        <f>VLOOKUP(A43,'Fruchtfolge Tabellen'!$B$1:$D$231,3,FALSE)</f>
        <v>0</v>
      </c>
      <c r="C43" s="127"/>
      <c r="D43" s="127"/>
      <c r="E43" s="127"/>
      <c r="F43" s="269"/>
      <c r="G43" s="460" t="str">
        <f t="shared" si="0"/>
        <v>Bitte wählen:</v>
      </c>
      <c r="H43" s="127"/>
      <c r="I43" s="127"/>
      <c r="J43" s="127"/>
      <c r="K43" s="269"/>
      <c r="L43" s="460" t="str">
        <f t="shared" si="1"/>
        <v>Bitte wählen:</v>
      </c>
      <c r="M43" s="127"/>
      <c r="N43" s="127"/>
      <c r="O43" s="127"/>
      <c r="P43" s="411"/>
      <c r="AV43" s="79"/>
      <c r="AW43" s="79"/>
    </row>
    <row r="44" spans="1:49" ht="22.5" customHeight="1" thickBot="1" x14ac:dyDescent="0.4">
      <c r="A44" s="123" t="s">
        <v>669</v>
      </c>
      <c r="B44" s="268">
        <f>VLOOKUP(A44,'Fruchtfolge Tabellen'!$B$1:$D$231,3,FALSE)</f>
        <v>0</v>
      </c>
      <c r="C44" s="127"/>
      <c r="D44" s="127"/>
      <c r="E44" s="127"/>
      <c r="F44" s="269"/>
      <c r="G44" s="460" t="str">
        <f t="shared" si="0"/>
        <v>Bitte wählen:</v>
      </c>
      <c r="H44" s="127"/>
      <c r="I44" s="127"/>
      <c r="J44" s="127"/>
      <c r="K44" s="269"/>
      <c r="L44" s="460" t="str">
        <f t="shared" si="1"/>
        <v>Bitte wählen:</v>
      </c>
      <c r="M44" s="127"/>
      <c r="N44" s="127"/>
      <c r="O44" s="127"/>
      <c r="P44" s="411"/>
      <c r="AV44" s="79"/>
      <c r="AW44" s="79"/>
    </row>
    <row r="45" spans="1:49" ht="22.5" customHeight="1" thickBot="1" x14ac:dyDescent="0.4">
      <c r="A45" s="123" t="s">
        <v>669</v>
      </c>
      <c r="B45" s="268">
        <f>VLOOKUP(A45,'Fruchtfolge Tabellen'!$B$1:$D$231,3,FALSE)</f>
        <v>0</v>
      </c>
      <c r="C45" s="127"/>
      <c r="D45" s="127"/>
      <c r="E45" s="127"/>
      <c r="F45" s="269"/>
      <c r="G45" s="460" t="str">
        <f t="shared" si="0"/>
        <v>Bitte wählen:</v>
      </c>
      <c r="H45" s="127"/>
      <c r="I45" s="127"/>
      <c r="J45" s="127"/>
      <c r="K45" s="269"/>
      <c r="L45" s="460" t="str">
        <f t="shared" si="1"/>
        <v>Bitte wählen:</v>
      </c>
      <c r="M45" s="127"/>
      <c r="N45" s="127"/>
      <c r="O45" s="127"/>
      <c r="P45" s="411"/>
      <c r="AV45" s="79"/>
      <c r="AW45" s="79"/>
    </row>
    <row r="46" spans="1:49" ht="22.5" customHeight="1" thickBot="1" x14ac:dyDescent="0.4">
      <c r="A46" s="123" t="s">
        <v>669</v>
      </c>
      <c r="B46" s="268">
        <f>VLOOKUP(A46,'Fruchtfolge Tabellen'!$B$1:$D$231,3,FALSE)</f>
        <v>0</v>
      </c>
      <c r="C46" s="127"/>
      <c r="D46" s="127"/>
      <c r="E46" s="127"/>
      <c r="F46" s="269"/>
      <c r="G46" s="460" t="str">
        <f t="shared" si="0"/>
        <v>Bitte wählen:</v>
      </c>
      <c r="H46" s="127"/>
      <c r="I46" s="127"/>
      <c r="J46" s="127"/>
      <c r="K46" s="269"/>
      <c r="L46" s="460" t="str">
        <f t="shared" si="1"/>
        <v>Bitte wählen:</v>
      </c>
      <c r="M46" s="127"/>
      <c r="N46" s="127"/>
      <c r="O46" s="127"/>
      <c r="P46" s="411"/>
      <c r="AV46" s="79"/>
      <c r="AW46" s="79"/>
    </row>
    <row r="47" spans="1:49" ht="22.5" customHeight="1" thickBot="1" x14ac:dyDescent="0.4">
      <c r="A47" s="123" t="s">
        <v>669</v>
      </c>
      <c r="B47" s="268">
        <f>VLOOKUP(A47,'Fruchtfolge Tabellen'!$B$1:$D$231,3,FALSE)</f>
        <v>0</v>
      </c>
      <c r="C47" s="127"/>
      <c r="D47" s="127"/>
      <c r="E47" s="127"/>
      <c r="F47" s="269"/>
      <c r="G47" s="460" t="str">
        <f t="shared" si="0"/>
        <v>Bitte wählen:</v>
      </c>
      <c r="H47" s="127"/>
      <c r="I47" s="127"/>
      <c r="J47" s="127"/>
      <c r="K47" s="269"/>
      <c r="L47" s="460" t="str">
        <f t="shared" si="1"/>
        <v>Bitte wählen:</v>
      </c>
      <c r="M47" s="127"/>
      <c r="N47" s="127"/>
      <c r="O47" s="127"/>
      <c r="P47" s="411"/>
      <c r="AV47" s="79"/>
      <c r="AW47" s="79"/>
    </row>
    <row r="48" spans="1:49" ht="22.5" customHeight="1" thickBot="1" x14ac:dyDescent="0.4">
      <c r="A48" s="123" t="s">
        <v>669</v>
      </c>
      <c r="B48" s="268">
        <f>VLOOKUP(A48,'Fruchtfolge Tabellen'!$B$1:$D$231,3,FALSE)</f>
        <v>0</v>
      </c>
      <c r="C48" s="127"/>
      <c r="D48" s="127"/>
      <c r="E48" s="127"/>
      <c r="F48" s="269"/>
      <c r="G48" s="460" t="str">
        <f t="shared" si="0"/>
        <v>Bitte wählen:</v>
      </c>
      <c r="H48" s="127"/>
      <c r="I48" s="127"/>
      <c r="J48" s="127"/>
      <c r="K48" s="269"/>
      <c r="L48" s="460" t="str">
        <f t="shared" si="1"/>
        <v>Bitte wählen:</v>
      </c>
      <c r="M48" s="127"/>
      <c r="N48" s="127"/>
      <c r="O48" s="127"/>
      <c r="P48" s="411"/>
      <c r="AV48" s="79"/>
      <c r="AW48" s="79"/>
    </row>
    <row r="49" spans="1:49" ht="22.5" customHeight="1" thickBot="1" x14ac:dyDescent="0.4">
      <c r="A49" s="123" t="s">
        <v>669</v>
      </c>
      <c r="B49" s="268">
        <f>VLOOKUP(A49,'Fruchtfolge Tabellen'!$B$1:$D$231,3,FALSE)</f>
        <v>0</v>
      </c>
      <c r="C49" s="127"/>
      <c r="D49" s="127"/>
      <c r="E49" s="127"/>
      <c r="F49" s="269"/>
      <c r="G49" s="460" t="str">
        <f t="shared" si="0"/>
        <v>Bitte wählen:</v>
      </c>
      <c r="H49" s="127"/>
      <c r="I49" s="127"/>
      <c r="J49" s="127"/>
      <c r="K49" s="269"/>
      <c r="L49" s="460" t="str">
        <f t="shared" si="1"/>
        <v>Bitte wählen:</v>
      </c>
      <c r="M49" s="127"/>
      <c r="N49" s="127"/>
      <c r="O49" s="127"/>
      <c r="P49" s="411"/>
      <c r="AV49" s="79"/>
      <c r="AW49" s="79"/>
    </row>
    <row r="50" spans="1:49" ht="22.5" customHeight="1" thickBot="1" x14ac:dyDescent="0.4">
      <c r="A50" s="123" t="s">
        <v>669</v>
      </c>
      <c r="B50" s="268">
        <f>VLOOKUP(A50,'Fruchtfolge Tabellen'!$B$1:$D$231,3,FALSE)</f>
        <v>0</v>
      </c>
      <c r="C50" s="127"/>
      <c r="D50" s="127"/>
      <c r="E50" s="127"/>
      <c r="F50" s="269"/>
      <c r="G50" s="460" t="str">
        <f t="shared" si="0"/>
        <v>Bitte wählen:</v>
      </c>
      <c r="H50" s="127"/>
      <c r="I50" s="127"/>
      <c r="J50" s="127"/>
      <c r="K50" s="269"/>
      <c r="L50" s="460" t="str">
        <f t="shared" si="1"/>
        <v>Bitte wählen:</v>
      </c>
      <c r="M50" s="127"/>
      <c r="N50" s="127"/>
      <c r="O50" s="127"/>
      <c r="P50" s="411"/>
      <c r="AV50" s="79"/>
      <c r="AW50" s="79"/>
    </row>
    <row r="51" spans="1:49" ht="22.5" customHeight="1" thickBot="1" x14ac:dyDescent="0.4">
      <c r="A51" s="123" t="s">
        <v>669</v>
      </c>
      <c r="B51" s="268">
        <f>VLOOKUP(A51,'Fruchtfolge Tabellen'!$B$1:$D$231,3,FALSE)</f>
        <v>0</v>
      </c>
      <c r="C51" s="127"/>
      <c r="D51" s="127"/>
      <c r="E51" s="127"/>
      <c r="F51" s="269"/>
      <c r="G51" s="460" t="str">
        <f t="shared" si="0"/>
        <v>Bitte wählen:</v>
      </c>
      <c r="H51" s="127"/>
      <c r="I51" s="127"/>
      <c r="J51" s="127"/>
      <c r="K51" s="269"/>
      <c r="L51" s="460" t="str">
        <f t="shared" si="1"/>
        <v>Bitte wählen:</v>
      </c>
      <c r="M51" s="127"/>
      <c r="N51" s="127"/>
      <c r="O51" s="127"/>
      <c r="P51" s="411"/>
      <c r="AV51" s="79"/>
      <c r="AW51" s="79"/>
    </row>
    <row r="52" spans="1:49" ht="22.5" customHeight="1" thickBot="1" x14ac:dyDescent="0.4">
      <c r="A52" s="123" t="s">
        <v>669</v>
      </c>
      <c r="B52" s="268">
        <f>VLOOKUP(A52,'Fruchtfolge Tabellen'!$B$1:$D$231,3,FALSE)</f>
        <v>0</v>
      </c>
      <c r="C52" s="127"/>
      <c r="D52" s="127"/>
      <c r="E52" s="127"/>
      <c r="F52" s="269"/>
      <c r="G52" s="460" t="str">
        <f t="shared" si="0"/>
        <v>Bitte wählen:</v>
      </c>
      <c r="H52" s="127"/>
      <c r="I52" s="127"/>
      <c r="J52" s="127"/>
      <c r="K52" s="269"/>
      <c r="L52" s="460" t="str">
        <f t="shared" si="1"/>
        <v>Bitte wählen:</v>
      </c>
      <c r="M52" s="127"/>
      <c r="N52" s="127"/>
      <c r="O52" s="127"/>
      <c r="P52" s="411"/>
      <c r="AV52" s="79"/>
      <c r="AW52" s="79"/>
    </row>
    <row r="53" spans="1:49" ht="22.5" customHeight="1" thickBot="1" x14ac:dyDescent="0.4">
      <c r="A53" s="123" t="s">
        <v>669</v>
      </c>
      <c r="B53" s="268">
        <f>VLOOKUP(A53,'Fruchtfolge Tabellen'!$B$1:$D$231,3,FALSE)</f>
        <v>0</v>
      </c>
      <c r="C53" s="127"/>
      <c r="D53" s="127"/>
      <c r="E53" s="127"/>
      <c r="F53" s="269"/>
      <c r="G53" s="460" t="str">
        <f t="shared" si="0"/>
        <v>Bitte wählen:</v>
      </c>
      <c r="H53" s="127"/>
      <c r="I53" s="127"/>
      <c r="J53" s="127"/>
      <c r="K53" s="269"/>
      <c r="L53" s="460" t="str">
        <f t="shared" si="1"/>
        <v>Bitte wählen:</v>
      </c>
      <c r="M53" s="127"/>
      <c r="N53" s="127"/>
      <c r="O53" s="127"/>
      <c r="P53" s="411"/>
      <c r="AV53" s="79"/>
      <c r="AW53" s="79"/>
    </row>
    <row r="54" spans="1:49" ht="22.5" customHeight="1" thickBot="1" x14ac:dyDescent="0.4">
      <c r="A54" s="123" t="s">
        <v>669</v>
      </c>
      <c r="B54" s="268">
        <f>VLOOKUP(A54,'Fruchtfolge Tabellen'!$B$1:$D$231,3,FALSE)</f>
        <v>0</v>
      </c>
      <c r="C54" s="127"/>
      <c r="D54" s="127"/>
      <c r="E54" s="127"/>
      <c r="F54" s="269"/>
      <c r="G54" s="460" t="str">
        <f t="shared" si="0"/>
        <v>Bitte wählen:</v>
      </c>
      <c r="H54" s="127"/>
      <c r="I54" s="127"/>
      <c r="J54" s="127"/>
      <c r="K54" s="269"/>
      <c r="L54" s="460" t="str">
        <f t="shared" si="1"/>
        <v>Bitte wählen:</v>
      </c>
      <c r="M54" s="127"/>
      <c r="N54" s="127"/>
      <c r="O54" s="127"/>
      <c r="P54" s="411"/>
      <c r="AV54" s="79"/>
      <c r="AW54" s="79"/>
    </row>
    <row r="55" spans="1:49" ht="22.5" customHeight="1" thickBot="1" x14ac:dyDescent="0.4">
      <c r="A55" s="123" t="s">
        <v>669</v>
      </c>
      <c r="B55" s="268">
        <f>VLOOKUP(A55,'Fruchtfolge Tabellen'!$B$1:$D$231,3,FALSE)</f>
        <v>0</v>
      </c>
      <c r="C55" s="127"/>
      <c r="D55" s="127"/>
      <c r="E55" s="127"/>
      <c r="F55" s="269"/>
      <c r="G55" s="460" t="str">
        <f t="shared" si="0"/>
        <v>Bitte wählen:</v>
      </c>
      <c r="H55" s="127"/>
      <c r="I55" s="127"/>
      <c r="J55" s="127"/>
      <c r="K55" s="269"/>
      <c r="L55" s="460" t="str">
        <f t="shared" si="1"/>
        <v>Bitte wählen:</v>
      </c>
      <c r="M55" s="127"/>
      <c r="N55" s="127"/>
      <c r="O55" s="127"/>
      <c r="P55" s="411"/>
      <c r="AV55" s="79"/>
      <c r="AW55" s="79"/>
    </row>
    <row r="56" spans="1:49" ht="22.5" customHeight="1" thickBot="1" x14ac:dyDescent="0.4">
      <c r="A56" s="123" t="s">
        <v>669</v>
      </c>
      <c r="B56" s="268">
        <f>VLOOKUP(A56,'Fruchtfolge Tabellen'!$B$1:$D$231,3,FALSE)</f>
        <v>0</v>
      </c>
      <c r="C56" s="127"/>
      <c r="D56" s="127"/>
      <c r="E56" s="127"/>
      <c r="F56" s="269"/>
      <c r="G56" s="460" t="str">
        <f t="shared" si="0"/>
        <v>Bitte wählen:</v>
      </c>
      <c r="H56" s="127"/>
      <c r="I56" s="127"/>
      <c r="J56" s="127"/>
      <c r="K56" s="269"/>
      <c r="L56" s="460" t="str">
        <f t="shared" si="1"/>
        <v>Bitte wählen:</v>
      </c>
      <c r="M56" s="127"/>
      <c r="N56" s="127"/>
      <c r="O56" s="127"/>
      <c r="P56" s="411"/>
      <c r="AV56" s="79"/>
      <c r="AW56" s="79"/>
    </row>
    <row r="57" spans="1:49" ht="22.5" customHeight="1" thickBot="1" x14ac:dyDescent="0.4">
      <c r="A57" s="123" t="s">
        <v>669</v>
      </c>
      <c r="B57" s="268">
        <f>VLOOKUP(A57,'Fruchtfolge Tabellen'!$B$1:$D$231,3,FALSE)</f>
        <v>0</v>
      </c>
      <c r="C57" s="127"/>
      <c r="D57" s="127"/>
      <c r="E57" s="127"/>
      <c r="F57" s="269"/>
      <c r="G57" s="460" t="str">
        <f t="shared" si="0"/>
        <v>Bitte wählen:</v>
      </c>
      <c r="H57" s="127"/>
      <c r="I57" s="127"/>
      <c r="J57" s="127"/>
      <c r="K57" s="269"/>
      <c r="L57" s="460" t="str">
        <f t="shared" si="1"/>
        <v>Bitte wählen:</v>
      </c>
      <c r="M57" s="127"/>
      <c r="N57" s="127"/>
      <c r="O57" s="127"/>
      <c r="P57" s="411"/>
      <c r="AV57" s="79"/>
      <c r="AW57" s="79"/>
    </row>
    <row r="58" spans="1:49" ht="22.5" customHeight="1" thickBot="1" x14ac:dyDescent="0.4">
      <c r="A58" s="123" t="s">
        <v>669</v>
      </c>
      <c r="B58" s="268">
        <f>VLOOKUP(A58,'Fruchtfolge Tabellen'!$B$1:$D$231,3,FALSE)</f>
        <v>0</v>
      </c>
      <c r="C58" s="127"/>
      <c r="D58" s="127"/>
      <c r="E58" s="127"/>
      <c r="F58" s="269"/>
      <c r="G58" s="460" t="str">
        <f t="shared" si="0"/>
        <v>Bitte wählen:</v>
      </c>
      <c r="H58" s="127"/>
      <c r="I58" s="127"/>
      <c r="J58" s="127"/>
      <c r="K58" s="269"/>
      <c r="L58" s="460" t="str">
        <f t="shared" si="1"/>
        <v>Bitte wählen:</v>
      </c>
      <c r="M58" s="127"/>
      <c r="N58" s="127"/>
      <c r="O58" s="127"/>
      <c r="P58" s="411"/>
      <c r="AV58" s="79"/>
      <c r="AW58" s="79"/>
    </row>
    <row r="59" spans="1:49" ht="22.5" customHeight="1" thickBot="1" x14ac:dyDescent="0.4">
      <c r="A59" s="123" t="s">
        <v>669</v>
      </c>
      <c r="B59" s="268">
        <f>VLOOKUP(A59,'Fruchtfolge Tabellen'!$B$1:$D$231,3,FALSE)</f>
        <v>0</v>
      </c>
      <c r="C59" s="127"/>
      <c r="D59" s="127"/>
      <c r="E59" s="127"/>
      <c r="F59" s="269"/>
      <c r="G59" s="460" t="str">
        <f t="shared" si="0"/>
        <v>Bitte wählen:</v>
      </c>
      <c r="H59" s="127"/>
      <c r="I59" s="127"/>
      <c r="J59" s="127"/>
      <c r="K59" s="269"/>
      <c r="L59" s="460" t="str">
        <f t="shared" si="1"/>
        <v>Bitte wählen:</v>
      </c>
      <c r="M59" s="127"/>
      <c r="N59" s="127"/>
      <c r="O59" s="127"/>
      <c r="P59" s="411"/>
      <c r="AV59" s="79"/>
      <c r="AW59" s="79"/>
    </row>
    <row r="60" spans="1:49" ht="22.5" customHeight="1" thickBot="1" x14ac:dyDescent="0.4">
      <c r="A60" s="123" t="s">
        <v>669</v>
      </c>
      <c r="B60" s="268">
        <f>VLOOKUP(A60,'Fruchtfolge Tabellen'!$B$1:$D$231,3,FALSE)</f>
        <v>0</v>
      </c>
      <c r="C60" s="127"/>
      <c r="D60" s="127"/>
      <c r="E60" s="127"/>
      <c r="F60" s="269"/>
      <c r="G60" s="460" t="str">
        <f t="shared" si="0"/>
        <v>Bitte wählen:</v>
      </c>
      <c r="H60" s="127"/>
      <c r="I60" s="127"/>
      <c r="J60" s="127"/>
      <c r="K60" s="269"/>
      <c r="L60" s="460" t="str">
        <f t="shared" si="1"/>
        <v>Bitte wählen:</v>
      </c>
      <c r="M60" s="127"/>
      <c r="N60" s="127"/>
      <c r="O60" s="127"/>
      <c r="P60" s="411"/>
      <c r="AV60" s="79"/>
      <c r="AW60" s="79"/>
    </row>
    <row r="61" spans="1:49" ht="22.5" customHeight="1" thickBot="1" x14ac:dyDescent="0.4">
      <c r="A61" s="123" t="s">
        <v>669</v>
      </c>
      <c r="B61" s="268">
        <f>VLOOKUP(A61,'Fruchtfolge Tabellen'!$B$1:$D$231,3,FALSE)</f>
        <v>0</v>
      </c>
      <c r="C61" s="127"/>
      <c r="D61" s="127"/>
      <c r="E61" s="127"/>
      <c r="F61" s="269"/>
      <c r="G61" s="460" t="str">
        <f t="shared" si="0"/>
        <v>Bitte wählen:</v>
      </c>
      <c r="H61" s="127"/>
      <c r="I61" s="127"/>
      <c r="J61" s="127"/>
      <c r="K61" s="269"/>
      <c r="L61" s="460" t="str">
        <f t="shared" si="1"/>
        <v>Bitte wählen:</v>
      </c>
      <c r="M61" s="127"/>
      <c r="N61" s="127"/>
      <c r="O61" s="127"/>
      <c r="P61" s="411"/>
      <c r="AV61" s="79"/>
      <c r="AW61" s="79"/>
    </row>
    <row r="62" spans="1:49" ht="22.5" customHeight="1" thickBot="1" x14ac:dyDescent="0.4">
      <c r="A62" s="123" t="s">
        <v>669</v>
      </c>
      <c r="B62" s="268">
        <f>VLOOKUP(A62,'Fruchtfolge Tabellen'!$B$1:$D$231,3,FALSE)</f>
        <v>0</v>
      </c>
      <c r="C62" s="127"/>
      <c r="D62" s="127"/>
      <c r="E62" s="127"/>
      <c r="F62" s="269"/>
      <c r="G62" s="460" t="str">
        <f t="shared" si="0"/>
        <v>Bitte wählen:</v>
      </c>
      <c r="H62" s="127"/>
      <c r="I62" s="127"/>
      <c r="J62" s="127"/>
      <c r="K62" s="269"/>
      <c r="L62" s="460" t="str">
        <f t="shared" si="1"/>
        <v>Bitte wählen:</v>
      </c>
      <c r="M62" s="127"/>
      <c r="N62" s="127"/>
      <c r="O62" s="127"/>
      <c r="P62" s="411"/>
      <c r="AV62" s="79"/>
      <c r="AW62" s="79"/>
    </row>
    <row r="63" spans="1:49" ht="22.5" customHeight="1" thickBot="1" x14ac:dyDescent="0.4">
      <c r="A63" s="123" t="s">
        <v>669</v>
      </c>
      <c r="B63" s="268">
        <f>VLOOKUP(A63,'Fruchtfolge Tabellen'!$B$1:$D$231,3,FALSE)</f>
        <v>0</v>
      </c>
      <c r="C63" s="127"/>
      <c r="D63" s="127"/>
      <c r="E63" s="127"/>
      <c r="F63" s="269"/>
      <c r="G63" s="460" t="str">
        <f t="shared" si="0"/>
        <v>Bitte wählen:</v>
      </c>
      <c r="H63" s="127"/>
      <c r="I63" s="127"/>
      <c r="J63" s="127"/>
      <c r="K63" s="269"/>
      <c r="L63" s="460" t="str">
        <f t="shared" si="1"/>
        <v>Bitte wählen:</v>
      </c>
      <c r="M63" s="127"/>
      <c r="N63" s="127"/>
      <c r="O63" s="127"/>
      <c r="P63" s="411"/>
      <c r="AV63" s="79"/>
      <c r="AW63" s="79"/>
    </row>
    <row r="64" spans="1:49" ht="22.5" customHeight="1" thickBot="1" x14ac:dyDescent="0.4">
      <c r="A64" s="1319"/>
      <c r="B64" s="1320"/>
      <c r="C64" s="1320"/>
      <c r="D64" s="1320"/>
      <c r="E64" s="1320"/>
      <c r="F64" s="1320"/>
      <c r="G64" s="1320"/>
      <c r="H64" s="1320"/>
      <c r="I64" s="1320"/>
      <c r="J64" s="1320"/>
      <c r="K64" s="1320"/>
      <c r="L64" s="1320"/>
      <c r="M64" s="1320"/>
      <c r="N64" s="1320"/>
      <c r="O64" s="1320"/>
      <c r="P64" s="1321"/>
      <c r="AV64" s="79"/>
      <c r="AW64" s="79"/>
    </row>
    <row r="65" spans="1:52" ht="19.5" customHeight="1" x14ac:dyDescent="0.35">
      <c r="A65" s="449" t="s">
        <v>999</v>
      </c>
      <c r="B65" s="451"/>
      <c r="C65" s="451"/>
      <c r="D65" s="451"/>
      <c r="E65" s="451"/>
      <c r="F65" s="451"/>
      <c r="G65" s="451"/>
      <c r="H65" s="451"/>
      <c r="I65" s="451"/>
      <c r="J65" s="451"/>
      <c r="K65" s="451"/>
      <c r="L65" s="451"/>
      <c r="M65" s="451"/>
      <c r="N65" s="451"/>
      <c r="O65" s="451"/>
      <c r="P65" s="452"/>
    </row>
    <row r="66" spans="1:52" ht="83.65" customHeight="1" thickBot="1" x14ac:dyDescent="0.4">
      <c r="A66" s="1313" t="s">
        <v>674</v>
      </c>
      <c r="B66" s="1314"/>
      <c r="C66" s="1314"/>
      <c r="D66" s="1314"/>
      <c r="E66" s="1314"/>
      <c r="F66" s="1314"/>
      <c r="G66" s="1314"/>
      <c r="H66" s="1314"/>
      <c r="I66" s="1314"/>
      <c r="J66" s="1314"/>
      <c r="K66" s="1314"/>
      <c r="L66" s="456"/>
      <c r="M66" s="453"/>
      <c r="N66" s="453"/>
      <c r="O66" s="453"/>
      <c r="P66" s="453"/>
    </row>
    <row r="67" spans="1:52" ht="39.75" customHeight="1" thickBot="1" x14ac:dyDescent="0.4">
      <c r="A67" s="1311" t="s">
        <v>7</v>
      </c>
      <c r="B67" s="122" t="s">
        <v>686</v>
      </c>
      <c r="C67" s="1306">
        <f>Betriebsdaten!$B$29</f>
        <v>2022</v>
      </c>
      <c r="D67" s="1307"/>
      <c r="E67" s="1307"/>
      <c r="F67" s="1308"/>
      <c r="G67" s="1325">
        <f>Betriebsdaten!$B$30</f>
        <v>2021</v>
      </c>
      <c r="H67" s="1326"/>
      <c r="I67" s="1326"/>
      <c r="J67" s="1326"/>
      <c r="K67" s="1327"/>
      <c r="L67" s="1306">
        <f>Betriebsdaten!$B$31</f>
        <v>2020</v>
      </c>
      <c r="M67" s="1307"/>
      <c r="N67" s="1307"/>
      <c r="O67" s="1307"/>
      <c r="P67" s="1308"/>
      <c r="AW67" s="79"/>
    </row>
    <row r="68" spans="1:52" ht="39" customHeight="1" thickBot="1" x14ac:dyDescent="0.4">
      <c r="A68" s="1312"/>
      <c r="B68" s="122" t="s">
        <v>11</v>
      </c>
      <c r="C68" s="122" t="s">
        <v>104</v>
      </c>
      <c r="D68" s="122" t="s">
        <v>640</v>
      </c>
      <c r="E68" s="122" t="s">
        <v>642</v>
      </c>
      <c r="F68" s="122" t="s">
        <v>73</v>
      </c>
      <c r="G68" s="122" t="s">
        <v>7</v>
      </c>
      <c r="H68" s="122" t="s">
        <v>104</v>
      </c>
      <c r="I68" s="122" t="s">
        <v>640</v>
      </c>
      <c r="J68" s="122" t="s">
        <v>642</v>
      </c>
      <c r="K68" s="122" t="s">
        <v>73</v>
      </c>
      <c r="L68" s="122" t="s">
        <v>7</v>
      </c>
      <c r="M68" s="122" t="s">
        <v>104</v>
      </c>
      <c r="N68" s="122" t="s">
        <v>640</v>
      </c>
      <c r="O68" s="122" t="s">
        <v>642</v>
      </c>
      <c r="P68" s="125" t="s">
        <v>73</v>
      </c>
      <c r="Q68" s="131"/>
      <c r="R68" s="131"/>
      <c r="S68" s="131"/>
      <c r="T68" s="131"/>
      <c r="AX68" s="78"/>
      <c r="AY68" s="78"/>
      <c r="AZ68" s="78"/>
    </row>
    <row r="69" spans="1:52" ht="22.5" customHeight="1" thickBot="1" x14ac:dyDescent="0.4">
      <c r="A69" s="123" t="s">
        <v>165</v>
      </c>
      <c r="B69" s="450">
        <f>VLOOKUP(A69,'Fruchtfolge Tabellen'!$S$3:$T$41,2,FALSE)</f>
        <v>250</v>
      </c>
      <c r="C69" s="127"/>
      <c r="D69" s="127"/>
      <c r="E69" s="127"/>
      <c r="F69" s="269"/>
      <c r="G69" s="460" t="str">
        <f>A69</f>
        <v>Grünroggen (FM)</v>
      </c>
      <c r="H69" s="127"/>
      <c r="I69" s="127"/>
      <c r="J69" s="127"/>
      <c r="K69" s="269"/>
      <c r="L69" s="460" t="str">
        <f>A69</f>
        <v>Grünroggen (FM)</v>
      </c>
      <c r="M69" s="127"/>
      <c r="N69" s="127"/>
      <c r="O69" s="127"/>
      <c r="P69" s="269"/>
      <c r="R69" s="175" t="s">
        <v>663</v>
      </c>
      <c r="S69" s="175"/>
      <c r="T69" s="175"/>
      <c r="U69" s="175"/>
      <c r="V69" s="175"/>
      <c r="W69" s="175"/>
      <c r="X69" s="175"/>
      <c r="Y69" s="175"/>
      <c r="AX69" s="78"/>
      <c r="AY69" s="78"/>
      <c r="AZ69" s="78"/>
    </row>
    <row r="70" spans="1:52" ht="22.5" customHeight="1" thickBot="1" x14ac:dyDescent="0.4">
      <c r="A70" s="123" t="s">
        <v>669</v>
      </c>
      <c r="B70" s="450">
        <f>VLOOKUP(A70,'Fruchtfolge Tabellen'!$S$3:$T$41,2,FALSE)</f>
        <v>0</v>
      </c>
      <c r="C70" s="127"/>
      <c r="D70" s="127"/>
      <c r="E70" s="127"/>
      <c r="F70" s="269"/>
      <c r="G70" s="460" t="str">
        <f t="shared" ref="G70:G90" si="2">A70</f>
        <v>Bitte wählen:</v>
      </c>
      <c r="H70" s="127"/>
      <c r="I70" s="127"/>
      <c r="J70" s="127"/>
      <c r="K70" s="269"/>
      <c r="L70" s="460" t="str">
        <f t="shared" ref="L70:L90" si="3">A70</f>
        <v>Bitte wählen:</v>
      </c>
      <c r="M70" s="127"/>
      <c r="N70" s="127"/>
      <c r="O70" s="127"/>
      <c r="P70" s="269"/>
      <c r="AX70" s="78"/>
      <c r="AY70" s="78"/>
      <c r="AZ70" s="78"/>
    </row>
    <row r="71" spans="1:52" ht="22.5" customHeight="1" thickBot="1" x14ac:dyDescent="0.4">
      <c r="A71" s="123" t="s">
        <v>669</v>
      </c>
      <c r="B71" s="450">
        <f>VLOOKUP(A71,'Fruchtfolge Tabellen'!$S$3:$T$41,2,FALSE)</f>
        <v>0</v>
      </c>
      <c r="C71" s="127"/>
      <c r="D71" s="127"/>
      <c r="E71" s="127"/>
      <c r="F71" s="269"/>
      <c r="G71" s="460" t="str">
        <f t="shared" si="2"/>
        <v>Bitte wählen:</v>
      </c>
      <c r="H71" s="127"/>
      <c r="I71" s="127"/>
      <c r="J71" s="127"/>
      <c r="K71" s="269"/>
      <c r="L71" s="460" t="str">
        <f t="shared" si="3"/>
        <v>Bitte wählen:</v>
      </c>
      <c r="M71" s="127"/>
      <c r="N71" s="127"/>
      <c r="O71" s="127"/>
      <c r="P71" s="269"/>
      <c r="AX71" s="78"/>
      <c r="AY71" s="78"/>
      <c r="AZ71" s="78"/>
    </row>
    <row r="72" spans="1:52" ht="22.5" customHeight="1" thickBot="1" x14ac:dyDescent="0.4">
      <c r="A72" s="123" t="s">
        <v>669</v>
      </c>
      <c r="B72" s="450">
        <f>VLOOKUP(A72,'Fruchtfolge Tabellen'!$S$3:$T$41,2,FALSE)</f>
        <v>0</v>
      </c>
      <c r="C72" s="127"/>
      <c r="D72" s="127"/>
      <c r="E72" s="127"/>
      <c r="F72" s="269"/>
      <c r="G72" s="460" t="str">
        <f t="shared" si="2"/>
        <v>Bitte wählen:</v>
      </c>
      <c r="H72" s="127"/>
      <c r="I72" s="127"/>
      <c r="J72" s="127"/>
      <c r="K72" s="269"/>
      <c r="L72" s="460" t="str">
        <f t="shared" si="3"/>
        <v>Bitte wählen:</v>
      </c>
      <c r="M72" s="127"/>
      <c r="N72" s="127"/>
      <c r="O72" s="127"/>
      <c r="P72" s="269"/>
      <c r="AX72" s="78"/>
      <c r="AY72" s="78"/>
      <c r="AZ72" s="78"/>
    </row>
    <row r="73" spans="1:52" ht="22.5" customHeight="1" thickBot="1" x14ac:dyDescent="0.4">
      <c r="A73" s="123" t="s">
        <v>669</v>
      </c>
      <c r="B73" s="450">
        <f>VLOOKUP(A73,'Fruchtfolge Tabellen'!$S$3:$T$41,2,FALSE)</f>
        <v>0</v>
      </c>
      <c r="C73" s="127"/>
      <c r="D73" s="127"/>
      <c r="E73" s="127"/>
      <c r="F73" s="269"/>
      <c r="G73" s="460" t="str">
        <f t="shared" si="2"/>
        <v>Bitte wählen:</v>
      </c>
      <c r="H73" s="127"/>
      <c r="I73" s="127"/>
      <c r="J73" s="127"/>
      <c r="K73" s="269"/>
      <c r="L73" s="460" t="str">
        <f t="shared" si="3"/>
        <v>Bitte wählen:</v>
      </c>
      <c r="M73" s="127"/>
      <c r="N73" s="127"/>
      <c r="O73" s="127"/>
      <c r="P73" s="269"/>
      <c r="AX73" s="78"/>
      <c r="AY73" s="78"/>
      <c r="AZ73" s="78"/>
    </row>
    <row r="74" spans="1:52" ht="22.5" customHeight="1" thickBot="1" x14ac:dyDescent="0.4">
      <c r="A74" s="123" t="s">
        <v>669</v>
      </c>
      <c r="B74" s="450">
        <f>VLOOKUP(A74,'Fruchtfolge Tabellen'!$S$3:$T$41,2,FALSE)</f>
        <v>0</v>
      </c>
      <c r="C74" s="127"/>
      <c r="D74" s="127"/>
      <c r="E74" s="127"/>
      <c r="F74" s="269"/>
      <c r="G74" s="460" t="str">
        <f t="shared" si="2"/>
        <v>Bitte wählen:</v>
      </c>
      <c r="H74" s="127"/>
      <c r="I74" s="127"/>
      <c r="J74" s="127"/>
      <c r="K74" s="269"/>
      <c r="L74" s="460" t="str">
        <f t="shared" si="3"/>
        <v>Bitte wählen:</v>
      </c>
      <c r="M74" s="127"/>
      <c r="N74" s="127"/>
      <c r="O74" s="127"/>
      <c r="P74" s="269"/>
      <c r="AX74" s="78"/>
      <c r="AY74" s="78"/>
      <c r="AZ74" s="78"/>
    </row>
    <row r="75" spans="1:52" ht="22.5" customHeight="1" thickBot="1" x14ac:dyDescent="0.4">
      <c r="A75" s="123" t="s">
        <v>669</v>
      </c>
      <c r="B75" s="450">
        <f>VLOOKUP(A75,'Fruchtfolge Tabellen'!$S$3:$T$41,2,FALSE)</f>
        <v>0</v>
      </c>
      <c r="C75" s="127"/>
      <c r="D75" s="127"/>
      <c r="E75" s="127"/>
      <c r="F75" s="269"/>
      <c r="G75" s="460" t="str">
        <f t="shared" si="2"/>
        <v>Bitte wählen:</v>
      </c>
      <c r="H75" s="127"/>
      <c r="I75" s="127"/>
      <c r="J75" s="127"/>
      <c r="K75" s="269"/>
      <c r="L75" s="460" t="str">
        <f t="shared" si="3"/>
        <v>Bitte wählen:</v>
      </c>
      <c r="M75" s="127"/>
      <c r="N75" s="127"/>
      <c r="O75" s="127"/>
      <c r="P75" s="269"/>
      <c r="AX75" s="78"/>
      <c r="AY75" s="78"/>
      <c r="AZ75" s="78"/>
    </row>
    <row r="76" spans="1:52" ht="22.5" customHeight="1" thickBot="1" x14ac:dyDescent="0.4">
      <c r="A76" s="123" t="s">
        <v>669</v>
      </c>
      <c r="B76" s="450">
        <f>VLOOKUP(A76,'Fruchtfolge Tabellen'!$S$3:$T$41,2,FALSE)</f>
        <v>0</v>
      </c>
      <c r="C76" s="127"/>
      <c r="D76" s="127"/>
      <c r="E76" s="127"/>
      <c r="F76" s="269"/>
      <c r="G76" s="460" t="str">
        <f t="shared" si="2"/>
        <v>Bitte wählen:</v>
      </c>
      <c r="H76" s="127"/>
      <c r="I76" s="127"/>
      <c r="J76" s="127"/>
      <c r="K76" s="269"/>
      <c r="L76" s="460" t="str">
        <f t="shared" si="3"/>
        <v>Bitte wählen:</v>
      </c>
      <c r="M76" s="127"/>
      <c r="N76" s="127"/>
      <c r="O76" s="127"/>
      <c r="P76" s="269"/>
      <c r="AX76" s="78"/>
      <c r="AY76" s="78"/>
      <c r="AZ76" s="78"/>
    </row>
    <row r="77" spans="1:52" ht="22.5" customHeight="1" thickBot="1" x14ac:dyDescent="0.4">
      <c r="A77" s="123" t="s">
        <v>669</v>
      </c>
      <c r="B77" s="450">
        <f>VLOOKUP(A77,'Fruchtfolge Tabellen'!$S$3:$T$41,2,FALSE)</f>
        <v>0</v>
      </c>
      <c r="C77" s="127"/>
      <c r="D77" s="127"/>
      <c r="E77" s="127"/>
      <c r="F77" s="269"/>
      <c r="G77" s="460" t="str">
        <f t="shared" si="2"/>
        <v>Bitte wählen:</v>
      </c>
      <c r="H77" s="127"/>
      <c r="I77" s="127"/>
      <c r="J77" s="127"/>
      <c r="K77" s="269"/>
      <c r="L77" s="460" t="str">
        <f t="shared" si="3"/>
        <v>Bitte wählen:</v>
      </c>
      <c r="M77" s="127"/>
      <c r="N77" s="127"/>
      <c r="O77" s="127"/>
      <c r="P77" s="269"/>
      <c r="AX77" s="78"/>
      <c r="AY77" s="78"/>
      <c r="AZ77" s="78"/>
    </row>
    <row r="78" spans="1:52" ht="22.5" customHeight="1" thickBot="1" x14ac:dyDescent="0.4">
      <c r="A78" s="123" t="s">
        <v>669</v>
      </c>
      <c r="B78" s="450">
        <f>VLOOKUP(A78,'Fruchtfolge Tabellen'!$S$3:$T$41,2,FALSE)</f>
        <v>0</v>
      </c>
      <c r="C78" s="127"/>
      <c r="D78" s="127"/>
      <c r="E78" s="127"/>
      <c r="F78" s="269"/>
      <c r="G78" s="460" t="str">
        <f t="shared" si="2"/>
        <v>Bitte wählen:</v>
      </c>
      <c r="H78" s="127"/>
      <c r="I78" s="127"/>
      <c r="J78" s="127"/>
      <c r="K78" s="269"/>
      <c r="L78" s="460" t="str">
        <f t="shared" si="3"/>
        <v>Bitte wählen:</v>
      </c>
      <c r="M78" s="127"/>
      <c r="N78" s="127"/>
      <c r="O78" s="127"/>
      <c r="P78" s="269"/>
      <c r="AX78" s="78"/>
      <c r="AY78" s="78"/>
      <c r="AZ78" s="78"/>
    </row>
    <row r="79" spans="1:52" ht="22.5" customHeight="1" thickBot="1" x14ac:dyDescent="0.4">
      <c r="A79" s="123" t="s">
        <v>669</v>
      </c>
      <c r="B79" s="450">
        <f>VLOOKUP(A79,'Fruchtfolge Tabellen'!$S$3:$T$41,2,FALSE)</f>
        <v>0</v>
      </c>
      <c r="C79" s="127"/>
      <c r="D79" s="127"/>
      <c r="E79" s="127"/>
      <c r="F79" s="269"/>
      <c r="G79" s="460" t="str">
        <f t="shared" si="2"/>
        <v>Bitte wählen:</v>
      </c>
      <c r="H79" s="127"/>
      <c r="I79" s="127"/>
      <c r="J79" s="127"/>
      <c r="K79" s="269"/>
      <c r="L79" s="460" t="str">
        <f t="shared" si="3"/>
        <v>Bitte wählen:</v>
      </c>
      <c r="M79" s="127"/>
      <c r="N79" s="127"/>
      <c r="O79" s="127"/>
      <c r="P79" s="269"/>
      <c r="AX79" s="78"/>
      <c r="AY79" s="78"/>
      <c r="AZ79" s="78"/>
    </row>
    <row r="80" spans="1:52" ht="22.5" customHeight="1" thickBot="1" x14ac:dyDescent="0.4">
      <c r="A80" s="123" t="s">
        <v>669</v>
      </c>
      <c r="B80" s="450">
        <f>VLOOKUP(A80,'Fruchtfolge Tabellen'!$S$3:$T$41,2,FALSE)</f>
        <v>0</v>
      </c>
      <c r="C80" s="127"/>
      <c r="D80" s="127"/>
      <c r="E80" s="127"/>
      <c r="F80" s="269"/>
      <c r="G80" s="460" t="str">
        <f t="shared" si="2"/>
        <v>Bitte wählen:</v>
      </c>
      <c r="H80" s="127"/>
      <c r="I80" s="127"/>
      <c r="J80" s="127"/>
      <c r="K80" s="269"/>
      <c r="L80" s="460" t="str">
        <f t="shared" si="3"/>
        <v>Bitte wählen:</v>
      </c>
      <c r="M80" s="127"/>
      <c r="N80" s="127"/>
      <c r="O80" s="127"/>
      <c r="P80" s="269"/>
      <c r="AX80" s="78"/>
      <c r="AY80" s="78"/>
      <c r="AZ80" s="78"/>
    </row>
    <row r="81" spans="1:54" ht="22.5" customHeight="1" thickBot="1" x14ac:dyDescent="0.4">
      <c r="A81" s="123" t="s">
        <v>669</v>
      </c>
      <c r="B81" s="450">
        <f>VLOOKUP(A81,'Fruchtfolge Tabellen'!$S$3:$T$41,2,FALSE)</f>
        <v>0</v>
      </c>
      <c r="C81" s="127"/>
      <c r="D81" s="127"/>
      <c r="E81" s="127"/>
      <c r="F81" s="269"/>
      <c r="G81" s="460" t="str">
        <f t="shared" si="2"/>
        <v>Bitte wählen:</v>
      </c>
      <c r="H81" s="127"/>
      <c r="I81" s="127"/>
      <c r="J81" s="127"/>
      <c r="K81" s="269"/>
      <c r="L81" s="460" t="str">
        <f t="shared" si="3"/>
        <v>Bitte wählen:</v>
      </c>
      <c r="M81" s="127"/>
      <c r="N81" s="127"/>
      <c r="O81" s="127"/>
      <c r="P81" s="269"/>
      <c r="AX81" s="78"/>
      <c r="AY81" s="78"/>
      <c r="AZ81" s="78"/>
    </row>
    <row r="82" spans="1:54" ht="22.5" customHeight="1" thickBot="1" x14ac:dyDescent="0.4">
      <c r="A82" s="123" t="s">
        <v>669</v>
      </c>
      <c r="B82" s="450">
        <f>VLOOKUP(A82,'Fruchtfolge Tabellen'!$S$3:$T$41,2,FALSE)</f>
        <v>0</v>
      </c>
      <c r="C82" s="127"/>
      <c r="D82" s="127"/>
      <c r="E82" s="127"/>
      <c r="F82" s="269"/>
      <c r="G82" s="460" t="str">
        <f t="shared" si="2"/>
        <v>Bitte wählen:</v>
      </c>
      <c r="H82" s="127"/>
      <c r="I82" s="127"/>
      <c r="J82" s="127"/>
      <c r="K82" s="269"/>
      <c r="L82" s="460" t="str">
        <f t="shared" si="3"/>
        <v>Bitte wählen:</v>
      </c>
      <c r="M82" s="127"/>
      <c r="N82" s="127"/>
      <c r="O82" s="127"/>
      <c r="P82" s="269"/>
      <c r="AX82" s="78"/>
      <c r="AY82" s="78"/>
      <c r="AZ82" s="78"/>
    </row>
    <row r="83" spans="1:54" ht="22.5" customHeight="1" thickBot="1" x14ac:dyDescent="0.4">
      <c r="A83" s="123" t="s">
        <v>669</v>
      </c>
      <c r="B83" s="450">
        <f>VLOOKUP(A83,'Fruchtfolge Tabellen'!$S$3:$T$41,2,FALSE)</f>
        <v>0</v>
      </c>
      <c r="C83" s="127"/>
      <c r="D83" s="127"/>
      <c r="E83" s="127"/>
      <c r="F83" s="269"/>
      <c r="G83" s="460" t="str">
        <f t="shared" si="2"/>
        <v>Bitte wählen:</v>
      </c>
      <c r="H83" s="127"/>
      <c r="I83" s="127"/>
      <c r="J83" s="127"/>
      <c r="K83" s="269"/>
      <c r="L83" s="460" t="str">
        <f t="shared" si="3"/>
        <v>Bitte wählen:</v>
      </c>
      <c r="M83" s="127"/>
      <c r="N83" s="127"/>
      <c r="O83" s="127"/>
      <c r="P83" s="269"/>
      <c r="AX83" s="78"/>
      <c r="AY83" s="78"/>
      <c r="AZ83" s="78"/>
    </row>
    <row r="84" spans="1:54" ht="22.5" customHeight="1" thickBot="1" x14ac:dyDescent="0.4">
      <c r="A84" s="123" t="s">
        <v>669</v>
      </c>
      <c r="B84" s="450">
        <f>VLOOKUP(A84,'Fruchtfolge Tabellen'!$S$3:$T$41,2,FALSE)</f>
        <v>0</v>
      </c>
      <c r="C84" s="127"/>
      <c r="D84" s="127"/>
      <c r="E84" s="127"/>
      <c r="F84" s="269"/>
      <c r="G84" s="460" t="str">
        <f t="shared" si="2"/>
        <v>Bitte wählen:</v>
      </c>
      <c r="H84" s="127"/>
      <c r="I84" s="127"/>
      <c r="J84" s="127"/>
      <c r="K84" s="269"/>
      <c r="L84" s="460" t="str">
        <f t="shared" si="3"/>
        <v>Bitte wählen:</v>
      </c>
      <c r="M84" s="127"/>
      <c r="N84" s="127"/>
      <c r="O84" s="127"/>
      <c r="P84" s="269"/>
      <c r="AX84" s="78"/>
      <c r="AY84" s="78"/>
      <c r="AZ84" s="78"/>
    </row>
    <row r="85" spans="1:54" ht="22.5" customHeight="1" thickBot="1" x14ac:dyDescent="0.4">
      <c r="A85" s="123" t="s">
        <v>669</v>
      </c>
      <c r="B85" s="450">
        <f>VLOOKUP(A85,'Fruchtfolge Tabellen'!$S$3:$T$41,2,FALSE)</f>
        <v>0</v>
      </c>
      <c r="C85" s="127"/>
      <c r="D85" s="127"/>
      <c r="E85" s="127"/>
      <c r="F85" s="269"/>
      <c r="G85" s="460" t="str">
        <f t="shared" si="2"/>
        <v>Bitte wählen:</v>
      </c>
      <c r="H85" s="127"/>
      <c r="I85" s="127"/>
      <c r="J85" s="127"/>
      <c r="K85" s="269"/>
      <c r="L85" s="460" t="str">
        <f t="shared" si="3"/>
        <v>Bitte wählen:</v>
      </c>
      <c r="M85" s="127"/>
      <c r="N85" s="127"/>
      <c r="O85" s="127"/>
      <c r="P85" s="269"/>
      <c r="AX85" s="78"/>
      <c r="AY85" s="78"/>
      <c r="AZ85" s="78"/>
    </row>
    <row r="86" spans="1:54" ht="22.5" customHeight="1" thickBot="1" x14ac:dyDescent="0.4">
      <c r="A86" s="123" t="s">
        <v>669</v>
      </c>
      <c r="B86" s="450">
        <f>VLOOKUP(A86,'Fruchtfolge Tabellen'!$S$3:$T$41,2,FALSE)</f>
        <v>0</v>
      </c>
      <c r="C86" s="127"/>
      <c r="D86" s="127"/>
      <c r="E86" s="127"/>
      <c r="F86" s="269"/>
      <c r="G86" s="460" t="str">
        <f t="shared" si="2"/>
        <v>Bitte wählen:</v>
      </c>
      <c r="H86" s="127"/>
      <c r="I86" s="127"/>
      <c r="J86" s="127"/>
      <c r="K86" s="269"/>
      <c r="L86" s="460" t="str">
        <f t="shared" si="3"/>
        <v>Bitte wählen:</v>
      </c>
      <c r="M86" s="127"/>
      <c r="N86" s="127"/>
      <c r="O86" s="127"/>
      <c r="P86" s="269"/>
      <c r="AX86" s="78"/>
      <c r="AY86" s="78"/>
      <c r="AZ86" s="78"/>
    </row>
    <row r="87" spans="1:54" ht="22.5" customHeight="1" thickBot="1" x14ac:dyDescent="0.4">
      <c r="A87" s="123" t="s">
        <v>669</v>
      </c>
      <c r="B87" s="450">
        <f>VLOOKUP(A87,'Fruchtfolge Tabellen'!$S$3:$T$41,2,FALSE)</f>
        <v>0</v>
      </c>
      <c r="C87" s="127"/>
      <c r="D87" s="127"/>
      <c r="E87" s="127"/>
      <c r="F87" s="269"/>
      <c r="G87" s="460" t="str">
        <f t="shared" si="2"/>
        <v>Bitte wählen:</v>
      </c>
      <c r="H87" s="127"/>
      <c r="I87" s="127"/>
      <c r="J87" s="127"/>
      <c r="K87" s="269"/>
      <c r="L87" s="460" t="str">
        <f t="shared" si="3"/>
        <v>Bitte wählen:</v>
      </c>
      <c r="M87" s="127"/>
      <c r="N87" s="127"/>
      <c r="O87" s="127"/>
      <c r="P87" s="269"/>
      <c r="AX87" s="78"/>
      <c r="AY87" s="78"/>
      <c r="AZ87" s="78"/>
    </row>
    <row r="88" spans="1:54" ht="22.5" customHeight="1" thickBot="1" x14ac:dyDescent="0.4">
      <c r="A88" s="123" t="s">
        <v>669</v>
      </c>
      <c r="B88" s="450">
        <f>VLOOKUP(A88,'Fruchtfolge Tabellen'!$S$3:$T$41,2,FALSE)</f>
        <v>0</v>
      </c>
      <c r="C88" s="127"/>
      <c r="D88" s="127"/>
      <c r="E88" s="127"/>
      <c r="F88" s="269"/>
      <c r="G88" s="460" t="str">
        <f t="shared" si="2"/>
        <v>Bitte wählen:</v>
      </c>
      <c r="H88" s="127"/>
      <c r="I88" s="127"/>
      <c r="J88" s="127"/>
      <c r="K88" s="269"/>
      <c r="L88" s="460" t="str">
        <f t="shared" si="3"/>
        <v>Bitte wählen:</v>
      </c>
      <c r="M88" s="127"/>
      <c r="N88" s="127"/>
      <c r="O88" s="127"/>
      <c r="P88" s="269"/>
      <c r="AX88" s="78"/>
      <c r="AY88" s="78"/>
      <c r="AZ88" s="78"/>
    </row>
    <row r="89" spans="1:54" ht="22.5" customHeight="1" thickBot="1" x14ac:dyDescent="0.4">
      <c r="A89" s="123" t="s">
        <v>669</v>
      </c>
      <c r="B89" s="450">
        <f>VLOOKUP(A89,'Fruchtfolge Tabellen'!$S$3:$T$41,2,FALSE)</f>
        <v>0</v>
      </c>
      <c r="C89" s="127"/>
      <c r="D89" s="127"/>
      <c r="E89" s="127"/>
      <c r="F89" s="269"/>
      <c r="G89" s="460" t="str">
        <f t="shared" si="2"/>
        <v>Bitte wählen:</v>
      </c>
      <c r="H89" s="127"/>
      <c r="I89" s="127"/>
      <c r="J89" s="127"/>
      <c r="K89" s="269"/>
      <c r="L89" s="460" t="str">
        <f t="shared" si="3"/>
        <v>Bitte wählen:</v>
      </c>
      <c r="M89" s="127"/>
      <c r="N89" s="127"/>
      <c r="O89" s="127"/>
      <c r="P89" s="269"/>
      <c r="AX89" s="78"/>
      <c r="AY89" s="78"/>
      <c r="AZ89" s="78"/>
    </row>
    <row r="90" spans="1:54" ht="22.5" customHeight="1" thickBot="1" x14ac:dyDescent="0.4">
      <c r="A90" s="123" t="s">
        <v>669</v>
      </c>
      <c r="B90" s="450">
        <f>VLOOKUP(A90,'Fruchtfolge Tabellen'!$S$3:$T$41,2,FALSE)</f>
        <v>0</v>
      </c>
      <c r="C90" s="127"/>
      <c r="D90" s="127"/>
      <c r="E90" s="127"/>
      <c r="F90" s="269"/>
      <c r="G90" s="460" t="str">
        <f t="shared" si="2"/>
        <v>Bitte wählen:</v>
      </c>
      <c r="H90" s="127"/>
      <c r="I90" s="127"/>
      <c r="J90" s="127"/>
      <c r="K90" s="269"/>
      <c r="L90" s="460" t="str">
        <f t="shared" si="3"/>
        <v>Bitte wählen:</v>
      </c>
      <c r="M90" s="127"/>
      <c r="N90" s="127"/>
      <c r="O90" s="127"/>
      <c r="P90" s="269"/>
      <c r="AX90" s="78"/>
      <c r="AY90" s="78"/>
      <c r="AZ90" s="78"/>
    </row>
    <row r="91" spans="1:54" ht="22.5" customHeight="1" thickBot="1" x14ac:dyDescent="0.4">
      <c r="A91" s="1322"/>
      <c r="B91" s="1323"/>
      <c r="C91" s="1323"/>
      <c r="D91" s="1323"/>
      <c r="E91" s="1323"/>
      <c r="F91" s="1323"/>
      <c r="G91" s="1323"/>
      <c r="H91" s="1323"/>
      <c r="I91" s="1323"/>
      <c r="J91" s="1323"/>
      <c r="K91" s="1323"/>
      <c r="L91" s="1323"/>
      <c r="M91" s="1323"/>
      <c r="N91" s="1323"/>
      <c r="O91" s="1323"/>
      <c r="P91" s="1324"/>
      <c r="Q91" s="132"/>
      <c r="AX91" s="78"/>
      <c r="AY91" s="78"/>
      <c r="AZ91" s="78"/>
      <c r="BA91" s="78"/>
      <c r="BB91" s="78"/>
    </row>
    <row r="92" spans="1:54" s="78" customFormat="1" x14ac:dyDescent="0.35">
      <c r="A92" s="461" t="s">
        <v>1000</v>
      </c>
      <c r="B92" s="462"/>
      <c r="C92" s="462"/>
      <c r="D92" s="462"/>
      <c r="E92" s="131"/>
      <c r="F92" s="131"/>
      <c r="G92" s="131"/>
      <c r="H92" s="131"/>
      <c r="I92" s="131"/>
      <c r="J92" s="131"/>
      <c r="K92" s="131"/>
      <c r="L92" s="131"/>
    </row>
    <row r="93" spans="1:54" s="78" customFormat="1" ht="70.150000000000006" customHeight="1" thickBot="1" x14ac:dyDescent="0.4">
      <c r="A93" s="1313" t="s">
        <v>646</v>
      </c>
      <c r="B93" s="1314"/>
      <c r="C93" s="1314"/>
      <c r="D93" s="455"/>
      <c r="E93" s="130"/>
      <c r="F93" s="130"/>
      <c r="G93" s="130"/>
      <c r="H93" s="130"/>
      <c r="I93" s="130"/>
      <c r="J93" s="130"/>
      <c r="K93" s="130"/>
      <c r="L93" s="130"/>
    </row>
    <row r="94" spans="1:54" s="78" customFormat="1" ht="70.150000000000006" customHeight="1" thickBot="1" x14ac:dyDescent="0.4">
      <c r="A94" s="134" t="s">
        <v>643</v>
      </c>
      <c r="B94" s="134" t="s">
        <v>645</v>
      </c>
      <c r="C94" s="134" t="s">
        <v>645</v>
      </c>
      <c r="D94" s="134" t="s">
        <v>645</v>
      </c>
      <c r="E94" s="133"/>
      <c r="F94" s="133"/>
      <c r="G94" s="458"/>
      <c r="H94" s="133"/>
      <c r="I94" s="133"/>
      <c r="J94" s="133"/>
      <c r="K94" s="133"/>
      <c r="L94" s="458"/>
    </row>
    <row r="95" spans="1:54" s="78" customFormat="1" ht="18.5" thickBot="1" x14ac:dyDescent="0.45">
      <c r="A95" s="135"/>
      <c r="B95" s="459">
        <f>Betriebsdaten!$B$29</f>
        <v>2022</v>
      </c>
      <c r="C95" s="459">
        <f>Betriebsdaten!$B$30</f>
        <v>2021</v>
      </c>
      <c r="D95" s="459">
        <f>Betriebsdaten!$B$31</f>
        <v>2020</v>
      </c>
    </row>
    <row r="96" spans="1:54" s="78" customFormat="1" ht="18.5" thickBot="1" x14ac:dyDescent="0.45">
      <c r="A96" s="136" t="s">
        <v>851</v>
      </c>
      <c r="B96" s="270"/>
      <c r="C96" s="270"/>
      <c r="D96" s="270"/>
    </row>
    <row r="97" spans="1:4" s="78" customFormat="1" ht="18.5" thickBot="1" x14ac:dyDescent="0.45">
      <c r="A97" s="136" t="s">
        <v>852</v>
      </c>
      <c r="B97" s="270"/>
      <c r="C97" s="270"/>
      <c r="D97" s="270"/>
    </row>
    <row r="98" spans="1:4" s="78" customFormat="1" x14ac:dyDescent="0.35"/>
    <row r="99" spans="1:4" s="78" customFormat="1" x14ac:dyDescent="0.35"/>
    <row r="100" spans="1:4" s="78" customFormat="1" x14ac:dyDescent="0.35"/>
    <row r="101" spans="1:4" s="78" customFormat="1" x14ac:dyDescent="0.35"/>
    <row r="102" spans="1:4" s="78" customFormat="1" x14ac:dyDescent="0.35"/>
    <row r="103" spans="1:4" s="78" customFormat="1" x14ac:dyDescent="0.35"/>
    <row r="104" spans="1:4" s="78" customFormat="1" x14ac:dyDescent="0.35"/>
    <row r="105" spans="1:4" s="78" customFormat="1" x14ac:dyDescent="0.35"/>
    <row r="106" spans="1:4" s="78" customFormat="1" x14ac:dyDescent="0.35"/>
    <row r="107" spans="1:4" s="78" customFormat="1" x14ac:dyDescent="0.35"/>
    <row r="108" spans="1:4" s="78" customFormat="1" x14ac:dyDescent="0.35"/>
    <row r="109" spans="1:4" s="78" customFormat="1" x14ac:dyDescent="0.35"/>
    <row r="110" spans="1:4" s="78" customFormat="1" x14ac:dyDescent="0.35"/>
    <row r="111" spans="1:4" s="78" customFormat="1" x14ac:dyDescent="0.35"/>
    <row r="112" spans="1:4" s="78" customFormat="1" x14ac:dyDescent="0.35"/>
    <row r="113" s="78" customFormat="1" x14ac:dyDescent="0.35"/>
    <row r="114" s="78" customFormat="1" x14ac:dyDescent="0.35"/>
    <row r="115" s="78" customFormat="1" x14ac:dyDescent="0.35"/>
    <row r="116" s="78" customFormat="1" x14ac:dyDescent="0.35"/>
    <row r="117" s="78" customFormat="1" x14ac:dyDescent="0.35"/>
    <row r="118" s="78" customFormat="1" x14ac:dyDescent="0.35"/>
    <row r="119" s="78" customFormat="1" x14ac:dyDescent="0.35"/>
    <row r="120" s="78" customFormat="1" x14ac:dyDescent="0.35"/>
    <row r="121" s="78" customFormat="1" x14ac:dyDescent="0.35"/>
    <row r="122" s="78" customFormat="1" x14ac:dyDescent="0.35"/>
    <row r="123" s="78" customFormat="1" x14ac:dyDescent="0.35"/>
    <row r="124" s="78" customFormat="1" x14ac:dyDescent="0.35"/>
    <row r="125" s="78" customFormat="1" x14ac:dyDescent="0.35"/>
    <row r="126" s="78" customFormat="1" x14ac:dyDescent="0.35"/>
    <row r="127" s="78" customFormat="1" x14ac:dyDescent="0.35"/>
    <row r="128" s="78" customFormat="1" x14ac:dyDescent="0.35"/>
    <row r="129" s="78" customFormat="1" x14ac:dyDescent="0.35"/>
    <row r="130" s="78" customFormat="1" x14ac:dyDescent="0.35"/>
    <row r="131" s="78" customFormat="1" x14ac:dyDescent="0.35"/>
    <row r="132" s="78" customFormat="1" x14ac:dyDescent="0.35"/>
    <row r="133" s="78" customFormat="1" x14ac:dyDescent="0.35"/>
    <row r="134" s="78" customFormat="1" x14ac:dyDescent="0.35"/>
    <row r="135" s="78" customFormat="1" x14ac:dyDescent="0.35"/>
    <row r="136" s="78" customFormat="1" x14ac:dyDescent="0.35"/>
    <row r="137" s="78" customFormat="1" x14ac:dyDescent="0.35"/>
    <row r="138" s="78" customFormat="1" x14ac:dyDescent="0.35"/>
    <row r="139" s="78" customFormat="1" x14ac:dyDescent="0.35"/>
    <row r="140" s="78" customFormat="1" x14ac:dyDescent="0.35"/>
    <row r="141" s="78" customFormat="1" x14ac:dyDescent="0.35"/>
    <row r="142" s="78" customFormat="1" x14ac:dyDescent="0.35"/>
    <row r="143" s="78" customFormat="1" x14ac:dyDescent="0.35"/>
    <row r="144" s="78" customFormat="1" x14ac:dyDescent="0.35"/>
    <row r="145" s="78" customFormat="1" x14ac:dyDescent="0.35"/>
    <row r="146" s="78" customFormat="1" x14ac:dyDescent="0.35"/>
    <row r="147" s="78" customFormat="1" x14ac:dyDescent="0.35"/>
    <row r="148" s="78" customFormat="1" x14ac:dyDescent="0.35"/>
    <row r="149" s="78" customFormat="1" x14ac:dyDescent="0.35"/>
    <row r="150" s="78" customFormat="1" x14ac:dyDescent="0.35"/>
    <row r="151" s="78" customFormat="1" x14ac:dyDescent="0.35"/>
    <row r="152" s="78" customFormat="1" x14ac:dyDescent="0.35"/>
    <row r="153" s="78" customFormat="1" x14ac:dyDescent="0.35"/>
    <row r="154" s="78" customFormat="1" x14ac:dyDescent="0.35"/>
    <row r="155" s="78" customFormat="1" x14ac:dyDescent="0.35"/>
    <row r="156" s="78" customFormat="1" x14ac:dyDescent="0.35"/>
    <row r="157" s="78" customFormat="1" x14ac:dyDescent="0.35"/>
    <row r="158" s="78" customFormat="1" x14ac:dyDescent="0.35"/>
    <row r="159" s="78" customFormat="1" x14ac:dyDescent="0.35"/>
    <row r="160" s="78" customFormat="1" x14ac:dyDescent="0.35"/>
    <row r="161" s="78" customFormat="1" x14ac:dyDescent="0.35"/>
    <row r="162" s="78" customFormat="1" x14ac:dyDescent="0.35"/>
    <row r="163" s="78" customFormat="1" x14ac:dyDescent="0.35"/>
    <row r="164" s="78" customFormat="1" x14ac:dyDescent="0.35"/>
    <row r="165" s="78" customFormat="1" x14ac:dyDescent="0.35"/>
    <row r="166" s="78" customFormat="1" x14ac:dyDescent="0.35"/>
    <row r="167" s="78" customFormat="1" x14ac:dyDescent="0.35"/>
    <row r="168" s="78" customFormat="1" x14ac:dyDescent="0.35"/>
    <row r="169" s="78" customFormat="1" x14ac:dyDescent="0.35"/>
    <row r="170" s="78" customFormat="1" x14ac:dyDescent="0.35"/>
    <row r="171" s="78" customFormat="1" x14ac:dyDescent="0.35"/>
    <row r="172" s="78" customFormat="1" x14ac:dyDescent="0.35"/>
    <row r="173" s="78" customFormat="1" x14ac:dyDescent="0.35"/>
    <row r="174" s="78" customFormat="1" x14ac:dyDescent="0.35"/>
    <row r="175" s="78" customFormat="1" x14ac:dyDescent="0.35"/>
    <row r="176" s="78" customFormat="1" x14ac:dyDescent="0.35"/>
    <row r="177" s="78" customFormat="1" x14ac:dyDescent="0.35"/>
    <row r="178" s="78" customFormat="1" x14ac:dyDescent="0.35"/>
    <row r="179" s="78" customFormat="1" x14ac:dyDescent="0.35"/>
    <row r="180" s="78" customFormat="1" x14ac:dyDescent="0.35"/>
    <row r="181" s="78" customFormat="1" x14ac:dyDescent="0.35"/>
    <row r="182" s="78" customFormat="1" x14ac:dyDescent="0.35"/>
    <row r="183" s="78" customFormat="1" x14ac:dyDescent="0.35"/>
    <row r="184" s="78" customFormat="1" x14ac:dyDescent="0.35"/>
    <row r="185" s="78" customFormat="1" x14ac:dyDescent="0.35"/>
    <row r="186" s="78" customFormat="1" x14ac:dyDescent="0.35"/>
    <row r="187" s="78" customFormat="1" x14ac:dyDescent="0.35"/>
    <row r="188" s="78" customFormat="1" x14ac:dyDescent="0.35"/>
    <row r="189" s="78" customFormat="1" x14ac:dyDescent="0.35"/>
    <row r="190" s="78" customFormat="1" x14ac:dyDescent="0.35"/>
    <row r="191" s="78" customFormat="1" x14ac:dyDescent="0.35"/>
    <row r="192" s="78" customFormat="1" x14ac:dyDescent="0.35"/>
    <row r="193" s="78" customFormat="1" x14ac:dyDescent="0.35"/>
    <row r="194" s="78" customFormat="1" x14ac:dyDescent="0.35"/>
    <row r="195" s="78" customFormat="1" x14ac:dyDescent="0.35"/>
    <row r="196" s="78" customFormat="1" x14ac:dyDescent="0.35"/>
    <row r="197" s="78" customFormat="1" x14ac:dyDescent="0.35"/>
    <row r="198" s="78" customFormat="1" x14ac:dyDescent="0.35"/>
    <row r="199" s="78" customFormat="1" x14ac:dyDescent="0.35"/>
    <row r="200" s="78" customFormat="1" x14ac:dyDescent="0.35"/>
    <row r="201" s="78" customFormat="1" x14ac:dyDescent="0.35"/>
    <row r="202" s="78" customFormat="1" x14ac:dyDescent="0.35"/>
    <row r="203" s="78" customFormat="1" x14ac:dyDescent="0.35"/>
    <row r="204" s="78" customFormat="1" x14ac:dyDescent="0.35"/>
    <row r="205" s="78" customFormat="1" x14ac:dyDescent="0.35"/>
    <row r="206" s="78" customFormat="1" x14ac:dyDescent="0.35"/>
    <row r="207" s="78" customFormat="1" x14ac:dyDescent="0.35"/>
    <row r="208" s="78" customFormat="1" x14ac:dyDescent="0.35"/>
    <row r="209" s="78" customFormat="1" x14ac:dyDescent="0.35"/>
    <row r="210" s="78" customFormat="1" x14ac:dyDescent="0.35"/>
    <row r="211" s="78" customFormat="1" x14ac:dyDescent="0.35"/>
    <row r="212" s="78" customFormat="1" x14ac:dyDescent="0.35"/>
    <row r="213" s="78" customFormat="1" x14ac:dyDescent="0.35"/>
    <row r="214" s="78" customFormat="1" x14ac:dyDescent="0.35"/>
    <row r="215" s="78" customFormat="1" x14ac:dyDescent="0.35"/>
    <row r="216" s="78" customFormat="1" x14ac:dyDescent="0.35"/>
    <row r="217" s="78" customFormat="1" x14ac:dyDescent="0.35"/>
    <row r="218" s="78" customFormat="1" x14ac:dyDescent="0.35"/>
    <row r="219" s="78" customFormat="1" x14ac:dyDescent="0.35"/>
    <row r="220" s="78" customFormat="1" x14ac:dyDescent="0.35"/>
    <row r="221" s="78" customFormat="1" x14ac:dyDescent="0.35"/>
    <row r="222" s="78" customFormat="1" x14ac:dyDescent="0.35"/>
    <row r="223" s="78" customFormat="1" x14ac:dyDescent="0.35"/>
    <row r="224" s="78" customFormat="1" x14ac:dyDescent="0.35"/>
    <row r="225" s="78" customFormat="1" x14ac:dyDescent="0.35"/>
    <row r="226" s="78" customFormat="1" x14ac:dyDescent="0.35"/>
    <row r="227" s="78" customFormat="1" x14ac:dyDescent="0.35"/>
    <row r="228" s="78" customFormat="1" x14ac:dyDescent="0.35"/>
    <row r="229" s="78" customFormat="1" x14ac:dyDescent="0.35"/>
    <row r="230" s="78" customFormat="1" x14ac:dyDescent="0.35"/>
    <row r="231" s="78" customFormat="1" x14ac:dyDescent="0.35"/>
    <row r="232" s="78" customFormat="1" x14ac:dyDescent="0.35"/>
    <row r="233" s="78" customFormat="1" x14ac:dyDescent="0.35"/>
    <row r="234" s="78" customFormat="1" x14ac:dyDescent="0.35"/>
    <row r="235" s="78" customFormat="1" x14ac:dyDescent="0.35"/>
    <row r="236" s="78" customFormat="1" x14ac:dyDescent="0.35"/>
    <row r="237" s="78" customFormat="1" x14ac:dyDescent="0.35"/>
    <row r="238" s="78" customFormat="1" x14ac:dyDescent="0.35"/>
    <row r="239" s="78" customFormat="1" x14ac:dyDescent="0.35"/>
    <row r="240" s="78" customFormat="1" x14ac:dyDescent="0.35"/>
    <row r="241" s="78" customFormat="1" x14ac:dyDescent="0.35"/>
    <row r="242" s="78" customFormat="1" x14ac:dyDescent="0.35"/>
    <row r="243" s="78" customFormat="1" x14ac:dyDescent="0.35"/>
    <row r="244" s="78" customFormat="1" x14ac:dyDescent="0.35"/>
    <row r="245" s="78" customFormat="1" x14ac:dyDescent="0.35"/>
    <row r="246" s="78" customFormat="1" x14ac:dyDescent="0.35"/>
    <row r="247" s="78" customFormat="1" x14ac:dyDescent="0.35"/>
    <row r="248" s="78" customFormat="1" x14ac:dyDescent="0.35"/>
    <row r="249" s="78" customFormat="1" x14ac:dyDescent="0.35"/>
    <row r="250" s="78" customFormat="1" x14ac:dyDescent="0.35"/>
    <row r="251" s="78" customFormat="1" x14ac:dyDescent="0.35"/>
    <row r="252" s="78" customFormat="1" x14ac:dyDescent="0.35"/>
    <row r="253" s="78" customFormat="1" x14ac:dyDescent="0.35"/>
    <row r="254" s="78" customFormat="1" x14ac:dyDescent="0.35"/>
    <row r="255" s="78" customFormat="1" x14ac:dyDescent="0.35"/>
    <row r="256" s="78" customFormat="1" x14ac:dyDescent="0.35"/>
    <row r="257" s="78" customFormat="1" x14ac:dyDescent="0.35"/>
    <row r="258" s="78" customFormat="1" x14ac:dyDescent="0.35"/>
    <row r="259" s="78" customFormat="1" x14ac:dyDescent="0.35"/>
    <row r="260" s="78" customFormat="1" x14ac:dyDescent="0.35"/>
    <row r="261" s="78" customFormat="1" x14ac:dyDescent="0.35"/>
    <row r="262" s="78" customFormat="1" x14ac:dyDescent="0.35"/>
    <row r="263" s="78" customFormat="1" x14ac:dyDescent="0.35"/>
    <row r="264" s="78" customFormat="1" x14ac:dyDescent="0.35"/>
    <row r="265" s="78" customFormat="1" x14ac:dyDescent="0.35"/>
    <row r="266" s="78" customFormat="1" x14ac:dyDescent="0.35"/>
    <row r="267" s="78" customFormat="1" x14ac:dyDescent="0.35"/>
    <row r="268" s="78" customFormat="1" x14ac:dyDescent="0.35"/>
    <row r="269" s="78" customFormat="1" x14ac:dyDescent="0.35"/>
    <row r="270" s="78" customFormat="1" x14ac:dyDescent="0.35"/>
    <row r="271" s="78" customFormat="1" x14ac:dyDescent="0.35"/>
    <row r="272" s="78" customFormat="1" x14ac:dyDescent="0.35"/>
    <row r="273" s="78" customFormat="1" x14ac:dyDescent="0.35"/>
    <row r="274" s="78" customFormat="1" x14ac:dyDescent="0.35"/>
    <row r="275" s="78" customFormat="1" x14ac:dyDescent="0.35"/>
    <row r="276" s="78" customFormat="1" x14ac:dyDescent="0.35"/>
    <row r="277" s="78" customFormat="1" x14ac:dyDescent="0.35"/>
    <row r="278" s="78" customFormat="1" x14ac:dyDescent="0.35"/>
    <row r="279" s="78" customFormat="1" x14ac:dyDescent="0.35"/>
    <row r="280" s="78" customFormat="1" x14ac:dyDescent="0.35"/>
  </sheetData>
  <mergeCells count="13">
    <mergeCell ref="L67:P67"/>
    <mergeCell ref="A1:N1"/>
    <mergeCell ref="A67:A68"/>
    <mergeCell ref="A93:C93"/>
    <mergeCell ref="C3:F3"/>
    <mergeCell ref="M3:P3"/>
    <mergeCell ref="A2:N2"/>
    <mergeCell ref="C67:F67"/>
    <mergeCell ref="A66:K66"/>
    <mergeCell ref="G3:K3"/>
    <mergeCell ref="A64:P64"/>
    <mergeCell ref="A91:P91"/>
    <mergeCell ref="G67:K67"/>
  </mergeCells>
  <pageMargins left="0.25" right="0.25" top="0.75" bottom="0.75" header="0.3" footer="0.3"/>
  <pageSetup paperSize="9" scale="19" orientation="portrait" r:id="rId1"/>
  <headerFooter>
    <oddHeader xml:space="preserve">&amp;LFruchtfolge&amp;C&amp;D
&amp;R&amp;G
</oddHeader>
  </headerFooter>
  <rowBreaks count="2" manualBreakCount="2">
    <brk id="64" max="21" man="1"/>
    <brk id="97" max="14" man="1"/>
  </rowBreaks>
  <colBreaks count="2" manualBreakCount="2">
    <brk id="6" max="61" man="1"/>
    <brk id="16" max="63" man="1"/>
  </colBreaks>
  <drawing r:id="rId2"/>
  <legacyDrawing r:id="rId3"/>
  <legacyDrawingHF r:id="rId4"/>
  <controls>
    <mc:AlternateContent xmlns:mc="http://schemas.openxmlformats.org/markup-compatibility/2006">
      <mc:Choice Requires="x14">
        <control shapeId="37241" r:id="rId5" name="ComboBox358">
          <controlPr defaultSize="0" autoLine="0" autoPict="0" linkedCell="A62" listFillRange="'Fruchtfolge Tabellen'!$B$3:$B$273" r:id="rId6">
            <anchor moveWithCells="1">
              <from>
                <xdr:col>0</xdr:col>
                <xdr:colOff>19050</xdr:colOff>
                <xdr:row>61</xdr:row>
                <xdr:rowOff>19050</xdr:rowOff>
              </from>
              <to>
                <xdr:col>1</xdr:col>
                <xdr:colOff>0</xdr:colOff>
                <xdr:row>62</xdr:row>
                <xdr:rowOff>0</xdr:rowOff>
              </to>
            </anchor>
          </controlPr>
        </control>
      </mc:Choice>
      <mc:Fallback>
        <control shapeId="37241" r:id="rId5" name="ComboBox358"/>
      </mc:Fallback>
    </mc:AlternateContent>
    <mc:AlternateContent xmlns:mc="http://schemas.openxmlformats.org/markup-compatibility/2006">
      <mc:Choice Requires="x14">
        <control shapeId="37240" r:id="rId7" name="ComboBox357">
          <controlPr defaultSize="0" autoLine="0" autoPict="0" linkedCell="A61" listFillRange="'Fruchtfolge Tabellen'!$B$3:$B$273" r:id="rId8">
            <anchor moveWithCells="1">
              <from>
                <xdr:col>0</xdr:col>
                <xdr:colOff>19050</xdr:colOff>
                <xdr:row>60</xdr:row>
                <xdr:rowOff>19050</xdr:rowOff>
              </from>
              <to>
                <xdr:col>1</xdr:col>
                <xdr:colOff>0</xdr:colOff>
                <xdr:row>61</xdr:row>
                <xdr:rowOff>0</xdr:rowOff>
              </to>
            </anchor>
          </controlPr>
        </control>
      </mc:Choice>
      <mc:Fallback>
        <control shapeId="37240" r:id="rId7" name="ComboBox357"/>
      </mc:Fallback>
    </mc:AlternateContent>
    <mc:AlternateContent xmlns:mc="http://schemas.openxmlformats.org/markup-compatibility/2006">
      <mc:Choice Requires="x14">
        <control shapeId="37239" r:id="rId9" name="ComboBox356">
          <controlPr defaultSize="0" autoLine="0" autoPict="0" linkedCell="A60" listFillRange="'Fruchtfolge Tabellen'!$B$3:$B$273" r:id="rId10">
            <anchor moveWithCells="1">
              <from>
                <xdr:col>0</xdr:col>
                <xdr:colOff>19050</xdr:colOff>
                <xdr:row>59</xdr:row>
                <xdr:rowOff>19050</xdr:rowOff>
              </from>
              <to>
                <xdr:col>1</xdr:col>
                <xdr:colOff>0</xdr:colOff>
                <xdr:row>60</xdr:row>
                <xdr:rowOff>0</xdr:rowOff>
              </to>
            </anchor>
          </controlPr>
        </control>
      </mc:Choice>
      <mc:Fallback>
        <control shapeId="37239" r:id="rId9" name="ComboBox356"/>
      </mc:Fallback>
    </mc:AlternateContent>
    <mc:AlternateContent xmlns:mc="http://schemas.openxmlformats.org/markup-compatibility/2006">
      <mc:Choice Requires="x14">
        <control shapeId="37238" r:id="rId11" name="ComboBox355">
          <controlPr defaultSize="0" autoLine="0" autoPict="0" linkedCell="A59" listFillRange="'Fruchtfolge Tabellen'!$B$3:$B$273" r:id="rId12">
            <anchor moveWithCells="1">
              <from>
                <xdr:col>0</xdr:col>
                <xdr:colOff>57150</xdr:colOff>
                <xdr:row>58</xdr:row>
                <xdr:rowOff>19050</xdr:rowOff>
              </from>
              <to>
                <xdr:col>1</xdr:col>
                <xdr:colOff>0</xdr:colOff>
                <xdr:row>59</xdr:row>
                <xdr:rowOff>0</xdr:rowOff>
              </to>
            </anchor>
          </controlPr>
        </control>
      </mc:Choice>
      <mc:Fallback>
        <control shapeId="37238" r:id="rId11" name="ComboBox355"/>
      </mc:Fallback>
    </mc:AlternateContent>
    <mc:AlternateContent xmlns:mc="http://schemas.openxmlformats.org/markup-compatibility/2006">
      <mc:Choice Requires="x14">
        <control shapeId="37237" r:id="rId13" name="ComboBox354">
          <controlPr defaultSize="0" autoLine="0" autoPict="0" linkedCell="A58" listFillRange="'Fruchtfolge Tabellen'!$B$3:$B$273" r:id="rId14">
            <anchor moveWithCells="1">
              <from>
                <xdr:col>0</xdr:col>
                <xdr:colOff>19050</xdr:colOff>
                <xdr:row>57</xdr:row>
                <xdr:rowOff>19050</xdr:rowOff>
              </from>
              <to>
                <xdr:col>1</xdr:col>
                <xdr:colOff>0</xdr:colOff>
                <xdr:row>58</xdr:row>
                <xdr:rowOff>0</xdr:rowOff>
              </to>
            </anchor>
          </controlPr>
        </control>
      </mc:Choice>
      <mc:Fallback>
        <control shapeId="37237" r:id="rId13" name="ComboBox354"/>
      </mc:Fallback>
    </mc:AlternateContent>
    <mc:AlternateContent xmlns:mc="http://schemas.openxmlformats.org/markup-compatibility/2006">
      <mc:Choice Requires="x14">
        <control shapeId="37236" r:id="rId15" name="ComboBox353">
          <controlPr defaultSize="0" autoLine="0" autoPict="0" linkedCell="A57" listFillRange="'Fruchtfolge Tabellen'!$B$3:$B$273" r:id="rId16">
            <anchor moveWithCells="1">
              <from>
                <xdr:col>0</xdr:col>
                <xdr:colOff>0</xdr:colOff>
                <xdr:row>56</xdr:row>
                <xdr:rowOff>19050</xdr:rowOff>
              </from>
              <to>
                <xdr:col>1</xdr:col>
                <xdr:colOff>0</xdr:colOff>
                <xdr:row>57</xdr:row>
                <xdr:rowOff>0</xdr:rowOff>
              </to>
            </anchor>
          </controlPr>
        </control>
      </mc:Choice>
      <mc:Fallback>
        <control shapeId="37236" r:id="rId15" name="ComboBox353"/>
      </mc:Fallback>
    </mc:AlternateContent>
    <mc:AlternateContent xmlns:mc="http://schemas.openxmlformats.org/markup-compatibility/2006">
      <mc:Choice Requires="x14">
        <control shapeId="37235" r:id="rId17" name="ComboBox352">
          <controlPr defaultSize="0" autoLine="0" autoPict="0" linkedCell="A55" listFillRange="'Fruchtfolge Tabellen'!$B$3:$B$273" r:id="rId18">
            <anchor moveWithCells="1">
              <from>
                <xdr:col>0</xdr:col>
                <xdr:colOff>19050</xdr:colOff>
                <xdr:row>54</xdr:row>
                <xdr:rowOff>19050</xdr:rowOff>
              </from>
              <to>
                <xdr:col>1</xdr:col>
                <xdr:colOff>0</xdr:colOff>
                <xdr:row>55</xdr:row>
                <xdr:rowOff>0</xdr:rowOff>
              </to>
            </anchor>
          </controlPr>
        </control>
      </mc:Choice>
      <mc:Fallback>
        <control shapeId="37235" r:id="rId17" name="ComboBox352"/>
      </mc:Fallback>
    </mc:AlternateContent>
    <mc:AlternateContent xmlns:mc="http://schemas.openxmlformats.org/markup-compatibility/2006">
      <mc:Choice Requires="x14">
        <control shapeId="37234" r:id="rId19" name="ComboBox351">
          <controlPr defaultSize="0" autoLine="0" autoPict="0" linkedCell="A56" listFillRange="'Fruchtfolge Tabellen'!$B$3:$B$273" r:id="rId20">
            <anchor moveWithCells="1">
              <from>
                <xdr:col>0</xdr:col>
                <xdr:colOff>19050</xdr:colOff>
                <xdr:row>55</xdr:row>
                <xdr:rowOff>19050</xdr:rowOff>
              </from>
              <to>
                <xdr:col>1</xdr:col>
                <xdr:colOff>0</xdr:colOff>
                <xdr:row>56</xdr:row>
                <xdr:rowOff>0</xdr:rowOff>
              </to>
            </anchor>
          </controlPr>
        </control>
      </mc:Choice>
      <mc:Fallback>
        <control shapeId="37234" r:id="rId19" name="ComboBox351"/>
      </mc:Fallback>
    </mc:AlternateContent>
    <mc:AlternateContent xmlns:mc="http://schemas.openxmlformats.org/markup-compatibility/2006">
      <mc:Choice Requires="x14">
        <control shapeId="37233" r:id="rId21" name="ComboBox350">
          <controlPr defaultSize="0" autoLine="0" autoPict="0" linkedCell="A54" listFillRange="'Fruchtfolge Tabellen'!$B$3:$B$273" r:id="rId22">
            <anchor moveWithCells="1">
              <from>
                <xdr:col>0</xdr:col>
                <xdr:colOff>19050</xdr:colOff>
                <xdr:row>53</xdr:row>
                <xdr:rowOff>19050</xdr:rowOff>
              </from>
              <to>
                <xdr:col>1</xdr:col>
                <xdr:colOff>0</xdr:colOff>
                <xdr:row>54</xdr:row>
                <xdr:rowOff>0</xdr:rowOff>
              </to>
            </anchor>
          </controlPr>
        </control>
      </mc:Choice>
      <mc:Fallback>
        <control shapeId="37233" r:id="rId21" name="ComboBox350"/>
      </mc:Fallback>
    </mc:AlternateContent>
    <mc:AlternateContent xmlns:mc="http://schemas.openxmlformats.org/markup-compatibility/2006">
      <mc:Choice Requires="x14">
        <control shapeId="37232" r:id="rId23" name="ComboBox349">
          <controlPr defaultSize="0" autoLine="0" autoPict="0" linkedCell="A53" listFillRange="'Fruchtfolge Tabellen'!$B$3:$B$273" r:id="rId24">
            <anchor moveWithCells="1">
              <from>
                <xdr:col>0</xdr:col>
                <xdr:colOff>19050</xdr:colOff>
                <xdr:row>52</xdr:row>
                <xdr:rowOff>19050</xdr:rowOff>
              </from>
              <to>
                <xdr:col>1</xdr:col>
                <xdr:colOff>0</xdr:colOff>
                <xdr:row>53</xdr:row>
                <xdr:rowOff>0</xdr:rowOff>
              </to>
            </anchor>
          </controlPr>
        </control>
      </mc:Choice>
      <mc:Fallback>
        <control shapeId="37232" r:id="rId23" name="ComboBox349"/>
      </mc:Fallback>
    </mc:AlternateContent>
    <mc:AlternateContent xmlns:mc="http://schemas.openxmlformats.org/markup-compatibility/2006">
      <mc:Choice Requires="x14">
        <control shapeId="37231" r:id="rId25" name="ComboBox348">
          <controlPr defaultSize="0" autoLine="0" autoPict="0" linkedCell="A52" listFillRange="'Fruchtfolge Tabellen'!$B$3:$B$273" r:id="rId26">
            <anchor moveWithCells="1">
              <from>
                <xdr:col>0</xdr:col>
                <xdr:colOff>19050</xdr:colOff>
                <xdr:row>51</xdr:row>
                <xdr:rowOff>19050</xdr:rowOff>
              </from>
              <to>
                <xdr:col>1</xdr:col>
                <xdr:colOff>0</xdr:colOff>
                <xdr:row>52</xdr:row>
                <xdr:rowOff>0</xdr:rowOff>
              </to>
            </anchor>
          </controlPr>
        </control>
      </mc:Choice>
      <mc:Fallback>
        <control shapeId="37231" r:id="rId25" name="ComboBox348"/>
      </mc:Fallback>
    </mc:AlternateContent>
    <mc:AlternateContent xmlns:mc="http://schemas.openxmlformats.org/markup-compatibility/2006">
      <mc:Choice Requires="x14">
        <control shapeId="37230" r:id="rId27" name="ComboBox347">
          <controlPr defaultSize="0" autoLine="0" autoPict="0" linkedCell="A51" listFillRange="'Fruchtfolge Tabellen'!$B$3:$B$273" r:id="rId28">
            <anchor moveWithCells="1">
              <from>
                <xdr:col>0</xdr:col>
                <xdr:colOff>0</xdr:colOff>
                <xdr:row>50</xdr:row>
                <xdr:rowOff>0</xdr:rowOff>
              </from>
              <to>
                <xdr:col>1</xdr:col>
                <xdr:colOff>0</xdr:colOff>
                <xdr:row>51</xdr:row>
                <xdr:rowOff>0</xdr:rowOff>
              </to>
            </anchor>
          </controlPr>
        </control>
      </mc:Choice>
      <mc:Fallback>
        <control shapeId="37230" r:id="rId27" name="ComboBox347"/>
      </mc:Fallback>
    </mc:AlternateContent>
    <mc:AlternateContent xmlns:mc="http://schemas.openxmlformats.org/markup-compatibility/2006">
      <mc:Choice Requires="x14">
        <control shapeId="37229" r:id="rId29" name="ComboBox346">
          <controlPr defaultSize="0" autoLine="0" autoPict="0" linkedCell="A50" listFillRange="'Fruchtfolge Tabellen'!$B$3:$B$273" r:id="rId30">
            <anchor moveWithCells="1">
              <from>
                <xdr:col>0</xdr:col>
                <xdr:colOff>0</xdr:colOff>
                <xdr:row>49</xdr:row>
                <xdr:rowOff>19050</xdr:rowOff>
              </from>
              <to>
                <xdr:col>1</xdr:col>
                <xdr:colOff>0</xdr:colOff>
                <xdr:row>50</xdr:row>
                <xdr:rowOff>0</xdr:rowOff>
              </to>
            </anchor>
          </controlPr>
        </control>
      </mc:Choice>
      <mc:Fallback>
        <control shapeId="37229" r:id="rId29" name="ComboBox346"/>
      </mc:Fallback>
    </mc:AlternateContent>
    <mc:AlternateContent xmlns:mc="http://schemas.openxmlformats.org/markup-compatibility/2006">
      <mc:Choice Requires="x14">
        <control shapeId="37228" r:id="rId31" name="ComboBox345">
          <controlPr defaultSize="0" autoLine="0" autoPict="0" linkedCell="A49" listFillRange="'Fruchtfolge Tabellen'!$B$3:$B$273" r:id="rId32">
            <anchor moveWithCells="1">
              <from>
                <xdr:col>0</xdr:col>
                <xdr:colOff>19050</xdr:colOff>
                <xdr:row>48</xdr:row>
                <xdr:rowOff>19050</xdr:rowOff>
              </from>
              <to>
                <xdr:col>1</xdr:col>
                <xdr:colOff>0</xdr:colOff>
                <xdr:row>49</xdr:row>
                <xdr:rowOff>0</xdr:rowOff>
              </to>
            </anchor>
          </controlPr>
        </control>
      </mc:Choice>
      <mc:Fallback>
        <control shapeId="37228" r:id="rId31" name="ComboBox345"/>
      </mc:Fallback>
    </mc:AlternateContent>
    <mc:AlternateContent xmlns:mc="http://schemas.openxmlformats.org/markup-compatibility/2006">
      <mc:Choice Requires="x14">
        <control shapeId="37227" r:id="rId33" name="ComboBox344">
          <controlPr defaultSize="0" autoLine="0" autoPict="0" linkedCell="A48" listFillRange="'Fruchtfolge Tabellen'!$B$3:$B$273" r:id="rId34">
            <anchor moveWithCells="1">
              <from>
                <xdr:col>0</xdr:col>
                <xdr:colOff>19050</xdr:colOff>
                <xdr:row>47</xdr:row>
                <xdr:rowOff>19050</xdr:rowOff>
              </from>
              <to>
                <xdr:col>1</xdr:col>
                <xdr:colOff>0</xdr:colOff>
                <xdr:row>48</xdr:row>
                <xdr:rowOff>0</xdr:rowOff>
              </to>
            </anchor>
          </controlPr>
        </control>
      </mc:Choice>
      <mc:Fallback>
        <control shapeId="37227" r:id="rId33" name="ComboBox344"/>
      </mc:Fallback>
    </mc:AlternateContent>
    <mc:AlternateContent xmlns:mc="http://schemas.openxmlformats.org/markup-compatibility/2006">
      <mc:Choice Requires="x14">
        <control shapeId="37226" r:id="rId35" name="ComboBox343">
          <controlPr defaultSize="0" autoLine="0" autoPict="0" linkedCell="A47" listFillRange="'Fruchtfolge Tabellen'!$B$3:$B$273" r:id="rId36">
            <anchor moveWithCells="1">
              <from>
                <xdr:col>0</xdr:col>
                <xdr:colOff>19050</xdr:colOff>
                <xdr:row>46</xdr:row>
                <xdr:rowOff>19050</xdr:rowOff>
              </from>
              <to>
                <xdr:col>1</xdr:col>
                <xdr:colOff>0</xdr:colOff>
                <xdr:row>47</xdr:row>
                <xdr:rowOff>0</xdr:rowOff>
              </to>
            </anchor>
          </controlPr>
        </control>
      </mc:Choice>
      <mc:Fallback>
        <control shapeId="37226" r:id="rId35" name="ComboBox343"/>
      </mc:Fallback>
    </mc:AlternateContent>
    <mc:AlternateContent xmlns:mc="http://schemas.openxmlformats.org/markup-compatibility/2006">
      <mc:Choice Requires="x14">
        <control shapeId="37225" r:id="rId37" name="ComboBox342">
          <controlPr defaultSize="0" autoLine="0" autoPict="0" linkedCell="A46" listFillRange="'Fruchtfolge Tabellen'!$B$3:$B$273" r:id="rId38">
            <anchor moveWithCells="1">
              <from>
                <xdr:col>0</xdr:col>
                <xdr:colOff>19050</xdr:colOff>
                <xdr:row>45</xdr:row>
                <xdr:rowOff>19050</xdr:rowOff>
              </from>
              <to>
                <xdr:col>1</xdr:col>
                <xdr:colOff>0</xdr:colOff>
                <xdr:row>46</xdr:row>
                <xdr:rowOff>0</xdr:rowOff>
              </to>
            </anchor>
          </controlPr>
        </control>
      </mc:Choice>
      <mc:Fallback>
        <control shapeId="37225" r:id="rId37" name="ComboBox342"/>
      </mc:Fallback>
    </mc:AlternateContent>
    <mc:AlternateContent xmlns:mc="http://schemas.openxmlformats.org/markup-compatibility/2006">
      <mc:Choice Requires="x14">
        <control shapeId="37224" r:id="rId39" name="ComboBox341">
          <controlPr defaultSize="0" autoLine="0" autoPict="0" linkedCell="A45" listFillRange="'Fruchtfolge Tabellen'!$B$3:$B$273" r:id="rId40">
            <anchor moveWithCells="1">
              <from>
                <xdr:col>0</xdr:col>
                <xdr:colOff>19050</xdr:colOff>
                <xdr:row>44</xdr:row>
                <xdr:rowOff>19050</xdr:rowOff>
              </from>
              <to>
                <xdr:col>1</xdr:col>
                <xdr:colOff>0</xdr:colOff>
                <xdr:row>45</xdr:row>
                <xdr:rowOff>0</xdr:rowOff>
              </to>
            </anchor>
          </controlPr>
        </control>
      </mc:Choice>
      <mc:Fallback>
        <control shapeId="37224" r:id="rId39" name="ComboBox341"/>
      </mc:Fallback>
    </mc:AlternateContent>
    <mc:AlternateContent xmlns:mc="http://schemas.openxmlformats.org/markup-compatibility/2006">
      <mc:Choice Requires="x14">
        <control shapeId="37223" r:id="rId41" name="ComboBox340">
          <controlPr defaultSize="0" autoLine="0" autoPict="0" linkedCell="A44" listFillRange="'Fruchtfolge Tabellen'!$B$3:$B$273" r:id="rId42">
            <anchor moveWithCells="1">
              <from>
                <xdr:col>0</xdr:col>
                <xdr:colOff>19050</xdr:colOff>
                <xdr:row>43</xdr:row>
                <xdr:rowOff>19050</xdr:rowOff>
              </from>
              <to>
                <xdr:col>1</xdr:col>
                <xdr:colOff>0</xdr:colOff>
                <xdr:row>44</xdr:row>
                <xdr:rowOff>0</xdr:rowOff>
              </to>
            </anchor>
          </controlPr>
        </control>
      </mc:Choice>
      <mc:Fallback>
        <control shapeId="37223" r:id="rId41" name="ComboBox340"/>
      </mc:Fallback>
    </mc:AlternateContent>
    <mc:AlternateContent xmlns:mc="http://schemas.openxmlformats.org/markup-compatibility/2006">
      <mc:Choice Requires="x14">
        <control shapeId="37222" r:id="rId43" name="ComboBox339">
          <controlPr defaultSize="0" autoLine="0" autoPict="0" linkedCell="A43" listFillRange="'Fruchtfolge Tabellen'!$B$3:$B$273" r:id="rId44">
            <anchor moveWithCells="1">
              <from>
                <xdr:col>0</xdr:col>
                <xdr:colOff>19050</xdr:colOff>
                <xdr:row>42</xdr:row>
                <xdr:rowOff>19050</xdr:rowOff>
              </from>
              <to>
                <xdr:col>1</xdr:col>
                <xdr:colOff>0</xdr:colOff>
                <xdr:row>43</xdr:row>
                <xdr:rowOff>0</xdr:rowOff>
              </to>
            </anchor>
          </controlPr>
        </control>
      </mc:Choice>
      <mc:Fallback>
        <control shapeId="37222" r:id="rId43" name="ComboBox339"/>
      </mc:Fallback>
    </mc:AlternateContent>
    <mc:AlternateContent xmlns:mc="http://schemas.openxmlformats.org/markup-compatibility/2006">
      <mc:Choice Requires="x14">
        <control shapeId="37221" r:id="rId45" name="ComboBox338">
          <controlPr defaultSize="0" autoLine="0" autoPict="0" linkedCell="A42" listFillRange="'Fruchtfolge Tabellen'!$B$3:$B$273" r:id="rId46">
            <anchor moveWithCells="1">
              <from>
                <xdr:col>0</xdr:col>
                <xdr:colOff>19050</xdr:colOff>
                <xdr:row>41</xdr:row>
                <xdr:rowOff>19050</xdr:rowOff>
              </from>
              <to>
                <xdr:col>1</xdr:col>
                <xdr:colOff>0</xdr:colOff>
                <xdr:row>42</xdr:row>
                <xdr:rowOff>0</xdr:rowOff>
              </to>
            </anchor>
          </controlPr>
        </control>
      </mc:Choice>
      <mc:Fallback>
        <control shapeId="37221" r:id="rId45" name="ComboBox338"/>
      </mc:Fallback>
    </mc:AlternateContent>
    <mc:AlternateContent xmlns:mc="http://schemas.openxmlformats.org/markup-compatibility/2006">
      <mc:Choice Requires="x14">
        <control shapeId="37220" r:id="rId47" name="ComboBox337">
          <controlPr defaultSize="0" autoLine="0" autoPict="0" linkedCell="A41" listFillRange="'Fruchtfolge Tabellen'!$B$3:$B$273" r:id="rId48">
            <anchor moveWithCells="1">
              <from>
                <xdr:col>0</xdr:col>
                <xdr:colOff>19050</xdr:colOff>
                <xdr:row>40</xdr:row>
                <xdr:rowOff>19050</xdr:rowOff>
              </from>
              <to>
                <xdr:col>1</xdr:col>
                <xdr:colOff>0</xdr:colOff>
                <xdr:row>41</xdr:row>
                <xdr:rowOff>0</xdr:rowOff>
              </to>
            </anchor>
          </controlPr>
        </control>
      </mc:Choice>
      <mc:Fallback>
        <control shapeId="37220" r:id="rId47" name="ComboBox337"/>
      </mc:Fallback>
    </mc:AlternateContent>
    <mc:AlternateContent xmlns:mc="http://schemas.openxmlformats.org/markup-compatibility/2006">
      <mc:Choice Requires="x14">
        <control shapeId="37219" r:id="rId49" name="ComboBox336">
          <controlPr defaultSize="0" autoLine="0" autoPict="0" linkedCell="A40" listFillRange="'Fruchtfolge Tabellen'!$B$3:$B$273" r:id="rId50">
            <anchor moveWithCells="1">
              <from>
                <xdr:col>0</xdr:col>
                <xdr:colOff>19050</xdr:colOff>
                <xdr:row>39</xdr:row>
                <xdr:rowOff>19050</xdr:rowOff>
              </from>
              <to>
                <xdr:col>1</xdr:col>
                <xdr:colOff>0</xdr:colOff>
                <xdr:row>40</xdr:row>
                <xdr:rowOff>0</xdr:rowOff>
              </to>
            </anchor>
          </controlPr>
        </control>
      </mc:Choice>
      <mc:Fallback>
        <control shapeId="37219" r:id="rId49" name="ComboBox336"/>
      </mc:Fallback>
    </mc:AlternateContent>
    <mc:AlternateContent xmlns:mc="http://schemas.openxmlformats.org/markup-compatibility/2006">
      <mc:Choice Requires="x14">
        <control shapeId="37218" r:id="rId51" name="ComboBox335">
          <controlPr defaultSize="0" autoLine="0" autoPict="0" linkedCell="A39" listFillRange="'Fruchtfolge Tabellen'!$B$3:$B$273" r:id="rId52">
            <anchor moveWithCells="1">
              <from>
                <xdr:col>0</xdr:col>
                <xdr:colOff>19050</xdr:colOff>
                <xdr:row>38</xdr:row>
                <xdr:rowOff>19050</xdr:rowOff>
              </from>
              <to>
                <xdr:col>1</xdr:col>
                <xdr:colOff>0</xdr:colOff>
                <xdr:row>39</xdr:row>
                <xdr:rowOff>0</xdr:rowOff>
              </to>
            </anchor>
          </controlPr>
        </control>
      </mc:Choice>
      <mc:Fallback>
        <control shapeId="37218" r:id="rId51" name="ComboBox335"/>
      </mc:Fallback>
    </mc:AlternateContent>
    <mc:AlternateContent xmlns:mc="http://schemas.openxmlformats.org/markup-compatibility/2006">
      <mc:Choice Requires="x14">
        <control shapeId="36875" r:id="rId53" name="ComboBox1">
          <controlPr defaultSize="0" autoLine="0" autoPict="0" linkedCell="A5" listFillRange="'Fruchtfolge Tabellen'!$B$3:$B$273" r:id="rId54">
            <anchor moveWithCells="1">
              <from>
                <xdr:col>0</xdr:col>
                <xdr:colOff>19050</xdr:colOff>
                <xdr:row>4</xdr:row>
                <xdr:rowOff>19050</xdr:rowOff>
              </from>
              <to>
                <xdr:col>1</xdr:col>
                <xdr:colOff>0</xdr:colOff>
                <xdr:row>5</xdr:row>
                <xdr:rowOff>0</xdr:rowOff>
              </to>
            </anchor>
          </controlPr>
        </control>
      </mc:Choice>
      <mc:Fallback>
        <control shapeId="36875" r:id="rId53" name="ComboBox1"/>
      </mc:Fallback>
    </mc:AlternateContent>
    <mc:AlternateContent xmlns:mc="http://schemas.openxmlformats.org/markup-compatibility/2006">
      <mc:Choice Requires="x14">
        <control shapeId="36876" r:id="rId55" name="ComboBox2">
          <controlPr defaultSize="0" autoLine="0" autoPict="0" linkedCell="A6" listFillRange="'Fruchtfolge Tabellen'!$B$3:$B$273" r:id="rId56">
            <anchor moveWithCells="1">
              <from>
                <xdr:col>0</xdr:col>
                <xdr:colOff>19050</xdr:colOff>
                <xdr:row>5</xdr:row>
                <xdr:rowOff>19050</xdr:rowOff>
              </from>
              <to>
                <xdr:col>1</xdr:col>
                <xdr:colOff>0</xdr:colOff>
                <xdr:row>6</xdr:row>
                <xdr:rowOff>0</xdr:rowOff>
              </to>
            </anchor>
          </controlPr>
        </control>
      </mc:Choice>
      <mc:Fallback>
        <control shapeId="36876" r:id="rId55" name="ComboBox2"/>
      </mc:Fallback>
    </mc:AlternateContent>
    <mc:AlternateContent xmlns:mc="http://schemas.openxmlformats.org/markup-compatibility/2006">
      <mc:Choice Requires="x14">
        <control shapeId="36877" r:id="rId57" name="ComboBox3">
          <controlPr defaultSize="0" autoLine="0" autoPict="0" linkedCell="A7" listFillRange="'Fruchtfolge Tabellen'!$B$3:$B$273" r:id="rId58">
            <anchor moveWithCells="1">
              <from>
                <xdr:col>0</xdr:col>
                <xdr:colOff>19050</xdr:colOff>
                <xdr:row>6</xdr:row>
                <xdr:rowOff>19050</xdr:rowOff>
              </from>
              <to>
                <xdr:col>1</xdr:col>
                <xdr:colOff>0</xdr:colOff>
                <xdr:row>7</xdr:row>
                <xdr:rowOff>0</xdr:rowOff>
              </to>
            </anchor>
          </controlPr>
        </control>
      </mc:Choice>
      <mc:Fallback>
        <control shapeId="36877" r:id="rId57" name="ComboBox3"/>
      </mc:Fallback>
    </mc:AlternateContent>
    <mc:AlternateContent xmlns:mc="http://schemas.openxmlformats.org/markup-compatibility/2006">
      <mc:Choice Requires="x14">
        <control shapeId="36878" r:id="rId59" name="ComboBox4">
          <controlPr defaultSize="0" autoLine="0" autoPict="0" linkedCell="A8" listFillRange="'Fruchtfolge Tabellen'!$B$3:$B$273" r:id="rId60">
            <anchor moveWithCells="1">
              <from>
                <xdr:col>0</xdr:col>
                <xdr:colOff>19050</xdr:colOff>
                <xdr:row>7</xdr:row>
                <xdr:rowOff>19050</xdr:rowOff>
              </from>
              <to>
                <xdr:col>1</xdr:col>
                <xdr:colOff>0</xdr:colOff>
                <xdr:row>8</xdr:row>
                <xdr:rowOff>0</xdr:rowOff>
              </to>
            </anchor>
          </controlPr>
        </control>
      </mc:Choice>
      <mc:Fallback>
        <control shapeId="36878" r:id="rId59" name="ComboBox4"/>
      </mc:Fallback>
    </mc:AlternateContent>
    <mc:AlternateContent xmlns:mc="http://schemas.openxmlformats.org/markup-compatibility/2006">
      <mc:Choice Requires="x14">
        <control shapeId="36879" r:id="rId61" name="ComboBox5">
          <controlPr defaultSize="0" autoLine="0" autoPict="0" linkedCell="A9" listFillRange="'Fruchtfolge Tabellen'!$B$3:$B$273" r:id="rId62">
            <anchor moveWithCells="1">
              <from>
                <xdr:col>0</xdr:col>
                <xdr:colOff>19050</xdr:colOff>
                <xdr:row>8</xdr:row>
                <xdr:rowOff>19050</xdr:rowOff>
              </from>
              <to>
                <xdr:col>1</xdr:col>
                <xdr:colOff>0</xdr:colOff>
                <xdr:row>9</xdr:row>
                <xdr:rowOff>0</xdr:rowOff>
              </to>
            </anchor>
          </controlPr>
        </control>
      </mc:Choice>
      <mc:Fallback>
        <control shapeId="36879" r:id="rId61" name="ComboBox5"/>
      </mc:Fallback>
    </mc:AlternateContent>
    <mc:AlternateContent xmlns:mc="http://schemas.openxmlformats.org/markup-compatibility/2006">
      <mc:Choice Requires="x14">
        <control shapeId="36880" r:id="rId63" name="ComboBox6">
          <controlPr defaultSize="0" autoLine="0" autoPict="0" linkedCell="A10" listFillRange="'Fruchtfolge Tabellen'!$B$3:$B$273" r:id="rId64">
            <anchor moveWithCells="1">
              <from>
                <xdr:col>0</xdr:col>
                <xdr:colOff>19050</xdr:colOff>
                <xdr:row>9</xdr:row>
                <xdr:rowOff>19050</xdr:rowOff>
              </from>
              <to>
                <xdr:col>1</xdr:col>
                <xdr:colOff>0</xdr:colOff>
                <xdr:row>10</xdr:row>
                <xdr:rowOff>0</xdr:rowOff>
              </to>
            </anchor>
          </controlPr>
        </control>
      </mc:Choice>
      <mc:Fallback>
        <control shapeId="36880" r:id="rId63" name="ComboBox6"/>
      </mc:Fallback>
    </mc:AlternateContent>
    <mc:AlternateContent xmlns:mc="http://schemas.openxmlformats.org/markup-compatibility/2006">
      <mc:Choice Requires="x14">
        <control shapeId="36881" r:id="rId65" name="ComboBox7">
          <controlPr defaultSize="0" autoLine="0" autoPict="0" linkedCell="A11" listFillRange="'Fruchtfolge Tabellen'!$B$3:$B$273" r:id="rId66">
            <anchor moveWithCells="1">
              <from>
                <xdr:col>0</xdr:col>
                <xdr:colOff>19050</xdr:colOff>
                <xdr:row>10</xdr:row>
                <xdr:rowOff>19050</xdr:rowOff>
              </from>
              <to>
                <xdr:col>1</xdr:col>
                <xdr:colOff>0</xdr:colOff>
                <xdr:row>11</xdr:row>
                <xdr:rowOff>0</xdr:rowOff>
              </to>
            </anchor>
          </controlPr>
        </control>
      </mc:Choice>
      <mc:Fallback>
        <control shapeId="36881" r:id="rId65" name="ComboBox7"/>
      </mc:Fallback>
    </mc:AlternateContent>
    <mc:AlternateContent xmlns:mc="http://schemas.openxmlformats.org/markup-compatibility/2006">
      <mc:Choice Requires="x14">
        <control shapeId="36882" r:id="rId67" name="ComboBox8">
          <controlPr defaultSize="0" autoLine="0" autoPict="0" linkedCell="A12" listFillRange="'Fruchtfolge Tabellen'!$B$3:$B$273" r:id="rId68">
            <anchor moveWithCells="1">
              <from>
                <xdr:col>0</xdr:col>
                <xdr:colOff>19050</xdr:colOff>
                <xdr:row>11</xdr:row>
                <xdr:rowOff>19050</xdr:rowOff>
              </from>
              <to>
                <xdr:col>1</xdr:col>
                <xdr:colOff>0</xdr:colOff>
                <xdr:row>12</xdr:row>
                <xdr:rowOff>0</xdr:rowOff>
              </to>
            </anchor>
          </controlPr>
        </control>
      </mc:Choice>
      <mc:Fallback>
        <control shapeId="36882" r:id="rId67" name="ComboBox8"/>
      </mc:Fallback>
    </mc:AlternateContent>
    <mc:AlternateContent xmlns:mc="http://schemas.openxmlformats.org/markup-compatibility/2006">
      <mc:Choice Requires="x14">
        <control shapeId="36883" r:id="rId69" name="ComboBox9">
          <controlPr defaultSize="0" autoLine="0" autoPict="0" linkedCell="A13" listFillRange="'Fruchtfolge Tabellen'!$B$3:$B$273" r:id="rId70">
            <anchor moveWithCells="1">
              <from>
                <xdr:col>0</xdr:col>
                <xdr:colOff>19050</xdr:colOff>
                <xdr:row>12</xdr:row>
                <xdr:rowOff>19050</xdr:rowOff>
              </from>
              <to>
                <xdr:col>1</xdr:col>
                <xdr:colOff>0</xdr:colOff>
                <xdr:row>13</xdr:row>
                <xdr:rowOff>0</xdr:rowOff>
              </to>
            </anchor>
          </controlPr>
        </control>
      </mc:Choice>
      <mc:Fallback>
        <control shapeId="36883" r:id="rId69" name="ComboBox9"/>
      </mc:Fallback>
    </mc:AlternateContent>
    <mc:AlternateContent xmlns:mc="http://schemas.openxmlformats.org/markup-compatibility/2006">
      <mc:Choice Requires="x14">
        <control shapeId="36884" r:id="rId71" name="ComboBox10">
          <controlPr defaultSize="0" autoLine="0" autoPict="0" linkedCell="A14" listFillRange="'Fruchtfolge Tabellen'!$B$3:$B$273" r:id="rId72">
            <anchor moveWithCells="1">
              <from>
                <xdr:col>0</xdr:col>
                <xdr:colOff>0</xdr:colOff>
                <xdr:row>13</xdr:row>
                <xdr:rowOff>12700</xdr:rowOff>
              </from>
              <to>
                <xdr:col>1</xdr:col>
                <xdr:colOff>0</xdr:colOff>
                <xdr:row>14</xdr:row>
                <xdr:rowOff>0</xdr:rowOff>
              </to>
            </anchor>
          </controlPr>
        </control>
      </mc:Choice>
      <mc:Fallback>
        <control shapeId="36884" r:id="rId71" name="ComboBox10"/>
      </mc:Fallback>
    </mc:AlternateContent>
    <mc:AlternateContent xmlns:mc="http://schemas.openxmlformats.org/markup-compatibility/2006">
      <mc:Choice Requires="x14">
        <control shapeId="36885" r:id="rId73" name="ComboBox11">
          <controlPr defaultSize="0" autoLine="0" autoPict="0" linkedCell="A15" listFillRange="'Fruchtfolge Tabellen'!$B$3:$B$273" r:id="rId74">
            <anchor moveWithCells="1">
              <from>
                <xdr:col>0</xdr:col>
                <xdr:colOff>19050</xdr:colOff>
                <xdr:row>14</xdr:row>
                <xdr:rowOff>19050</xdr:rowOff>
              </from>
              <to>
                <xdr:col>1</xdr:col>
                <xdr:colOff>0</xdr:colOff>
                <xdr:row>15</xdr:row>
                <xdr:rowOff>0</xdr:rowOff>
              </to>
            </anchor>
          </controlPr>
        </control>
      </mc:Choice>
      <mc:Fallback>
        <control shapeId="36885" r:id="rId73" name="ComboBox11"/>
      </mc:Fallback>
    </mc:AlternateContent>
    <mc:AlternateContent xmlns:mc="http://schemas.openxmlformats.org/markup-compatibility/2006">
      <mc:Choice Requires="x14">
        <control shapeId="36886" r:id="rId75" name="ComboBox12">
          <controlPr defaultSize="0" autoLine="0" autoPict="0" linkedCell="A16" listFillRange="'Fruchtfolge Tabellen'!$B$3:$B$273" r:id="rId76">
            <anchor moveWithCells="1">
              <from>
                <xdr:col>0</xdr:col>
                <xdr:colOff>0</xdr:colOff>
                <xdr:row>15</xdr:row>
                <xdr:rowOff>0</xdr:rowOff>
              </from>
              <to>
                <xdr:col>1</xdr:col>
                <xdr:colOff>0</xdr:colOff>
                <xdr:row>16</xdr:row>
                <xdr:rowOff>0</xdr:rowOff>
              </to>
            </anchor>
          </controlPr>
        </control>
      </mc:Choice>
      <mc:Fallback>
        <control shapeId="36886" r:id="rId75" name="ComboBox12"/>
      </mc:Fallback>
    </mc:AlternateContent>
    <mc:AlternateContent xmlns:mc="http://schemas.openxmlformats.org/markup-compatibility/2006">
      <mc:Choice Requires="x14">
        <control shapeId="36887" r:id="rId77" name="ComboBox13">
          <controlPr defaultSize="0" autoLine="0" autoPict="0" linkedCell="A17" listFillRange="'Fruchtfolge Tabellen'!$B$3:$B$273" r:id="rId78">
            <anchor moveWithCells="1">
              <from>
                <xdr:col>0</xdr:col>
                <xdr:colOff>19050</xdr:colOff>
                <xdr:row>16</xdr:row>
                <xdr:rowOff>19050</xdr:rowOff>
              </from>
              <to>
                <xdr:col>1</xdr:col>
                <xdr:colOff>0</xdr:colOff>
                <xdr:row>17</xdr:row>
                <xdr:rowOff>0</xdr:rowOff>
              </to>
            </anchor>
          </controlPr>
        </control>
      </mc:Choice>
      <mc:Fallback>
        <control shapeId="36887" r:id="rId77" name="ComboBox13"/>
      </mc:Fallback>
    </mc:AlternateContent>
    <mc:AlternateContent xmlns:mc="http://schemas.openxmlformats.org/markup-compatibility/2006">
      <mc:Choice Requires="x14">
        <control shapeId="36888" r:id="rId79" name="ComboBox14">
          <controlPr defaultSize="0" autoLine="0" autoPict="0" linkedCell="A29" listFillRange="'Fruchtfolge Tabellen'!$B$3:$B$273" r:id="rId80">
            <anchor moveWithCells="1">
              <from>
                <xdr:col>0</xdr:col>
                <xdr:colOff>19050</xdr:colOff>
                <xdr:row>28</xdr:row>
                <xdr:rowOff>19050</xdr:rowOff>
              </from>
              <to>
                <xdr:col>1</xdr:col>
                <xdr:colOff>0</xdr:colOff>
                <xdr:row>29</xdr:row>
                <xdr:rowOff>0</xdr:rowOff>
              </to>
            </anchor>
          </controlPr>
        </control>
      </mc:Choice>
      <mc:Fallback>
        <control shapeId="36888" r:id="rId79" name="ComboBox14"/>
      </mc:Fallback>
    </mc:AlternateContent>
    <mc:AlternateContent xmlns:mc="http://schemas.openxmlformats.org/markup-compatibility/2006">
      <mc:Choice Requires="x14">
        <control shapeId="36889" r:id="rId81" name="ComboBox15">
          <controlPr defaultSize="0" autoLine="0" autoPict="0" linkedCell="A30" listFillRange="'Fruchtfolge Tabellen'!$B$3:$B$273" r:id="rId82">
            <anchor moveWithCells="1">
              <from>
                <xdr:col>0</xdr:col>
                <xdr:colOff>19050</xdr:colOff>
                <xdr:row>29</xdr:row>
                <xdr:rowOff>19050</xdr:rowOff>
              </from>
              <to>
                <xdr:col>1</xdr:col>
                <xdr:colOff>0</xdr:colOff>
                <xdr:row>30</xdr:row>
                <xdr:rowOff>0</xdr:rowOff>
              </to>
            </anchor>
          </controlPr>
        </control>
      </mc:Choice>
      <mc:Fallback>
        <control shapeId="36889" r:id="rId81" name="ComboBox15"/>
      </mc:Fallback>
    </mc:AlternateContent>
    <mc:AlternateContent xmlns:mc="http://schemas.openxmlformats.org/markup-compatibility/2006">
      <mc:Choice Requires="x14">
        <control shapeId="36890" r:id="rId83" name="ComboBox16">
          <controlPr defaultSize="0" autoLine="0" autoPict="0" linkedCell="A31" listFillRange="'Fruchtfolge Tabellen'!$B$3:$B$273" r:id="rId84">
            <anchor moveWithCells="1">
              <from>
                <xdr:col>0</xdr:col>
                <xdr:colOff>19050</xdr:colOff>
                <xdr:row>30</xdr:row>
                <xdr:rowOff>19050</xdr:rowOff>
              </from>
              <to>
                <xdr:col>1</xdr:col>
                <xdr:colOff>0</xdr:colOff>
                <xdr:row>31</xdr:row>
                <xdr:rowOff>0</xdr:rowOff>
              </to>
            </anchor>
          </controlPr>
        </control>
      </mc:Choice>
      <mc:Fallback>
        <control shapeId="36890" r:id="rId83" name="ComboBox16"/>
      </mc:Fallback>
    </mc:AlternateContent>
    <mc:AlternateContent xmlns:mc="http://schemas.openxmlformats.org/markup-compatibility/2006">
      <mc:Choice Requires="x14">
        <control shapeId="36891" r:id="rId85" name="ComboBox17">
          <controlPr defaultSize="0" autoLine="0" autoPict="0" linkedCell="A32" listFillRange="'Fruchtfolge Tabellen'!$B$3:$B$273" r:id="rId86">
            <anchor moveWithCells="1">
              <from>
                <xdr:col>0</xdr:col>
                <xdr:colOff>19050</xdr:colOff>
                <xdr:row>31</xdr:row>
                <xdr:rowOff>19050</xdr:rowOff>
              </from>
              <to>
                <xdr:col>1</xdr:col>
                <xdr:colOff>0</xdr:colOff>
                <xdr:row>32</xdr:row>
                <xdr:rowOff>0</xdr:rowOff>
              </to>
            </anchor>
          </controlPr>
        </control>
      </mc:Choice>
      <mc:Fallback>
        <control shapeId="36891" r:id="rId85" name="ComboBox17"/>
      </mc:Fallback>
    </mc:AlternateContent>
    <mc:AlternateContent xmlns:mc="http://schemas.openxmlformats.org/markup-compatibility/2006">
      <mc:Choice Requires="x14">
        <control shapeId="36892" r:id="rId87" name="ComboBox18">
          <controlPr defaultSize="0" autoLine="0" autoPict="0" linkedCell="A33" listFillRange="'Fruchtfolge Tabellen'!$B$3:$B$273" r:id="rId88">
            <anchor moveWithCells="1">
              <from>
                <xdr:col>0</xdr:col>
                <xdr:colOff>19050</xdr:colOff>
                <xdr:row>32</xdr:row>
                <xdr:rowOff>19050</xdr:rowOff>
              </from>
              <to>
                <xdr:col>1</xdr:col>
                <xdr:colOff>0</xdr:colOff>
                <xdr:row>33</xdr:row>
                <xdr:rowOff>0</xdr:rowOff>
              </to>
            </anchor>
          </controlPr>
        </control>
      </mc:Choice>
      <mc:Fallback>
        <control shapeId="36892" r:id="rId87" name="ComboBox18"/>
      </mc:Fallback>
    </mc:AlternateContent>
    <mc:AlternateContent xmlns:mc="http://schemas.openxmlformats.org/markup-compatibility/2006">
      <mc:Choice Requires="x14">
        <control shapeId="36893" r:id="rId89" name="ComboBox19">
          <controlPr defaultSize="0" autoLine="0" autoPict="0" linkedCell="A34" listFillRange="'Fruchtfolge Tabellen'!$B$3:$B$273" r:id="rId90">
            <anchor moveWithCells="1">
              <from>
                <xdr:col>0</xdr:col>
                <xdr:colOff>19050</xdr:colOff>
                <xdr:row>33</xdr:row>
                <xdr:rowOff>19050</xdr:rowOff>
              </from>
              <to>
                <xdr:col>1</xdr:col>
                <xdr:colOff>0</xdr:colOff>
                <xdr:row>34</xdr:row>
                <xdr:rowOff>0</xdr:rowOff>
              </to>
            </anchor>
          </controlPr>
        </control>
      </mc:Choice>
      <mc:Fallback>
        <control shapeId="36893" r:id="rId89" name="ComboBox19"/>
      </mc:Fallback>
    </mc:AlternateContent>
    <mc:AlternateContent xmlns:mc="http://schemas.openxmlformats.org/markup-compatibility/2006">
      <mc:Choice Requires="x14">
        <control shapeId="36894" r:id="rId91" name="ComboBox20">
          <controlPr defaultSize="0" autoLine="0" autoPict="0" linkedCell="A35" listFillRange="'Fruchtfolge Tabellen'!$B$3:$B$273" r:id="rId92">
            <anchor moveWithCells="1">
              <from>
                <xdr:col>0</xdr:col>
                <xdr:colOff>19050</xdr:colOff>
                <xdr:row>34</xdr:row>
                <xdr:rowOff>19050</xdr:rowOff>
              </from>
              <to>
                <xdr:col>1</xdr:col>
                <xdr:colOff>0</xdr:colOff>
                <xdr:row>35</xdr:row>
                <xdr:rowOff>0</xdr:rowOff>
              </to>
            </anchor>
          </controlPr>
        </control>
      </mc:Choice>
      <mc:Fallback>
        <control shapeId="36894" r:id="rId91" name="ComboBox20"/>
      </mc:Fallback>
    </mc:AlternateContent>
    <mc:AlternateContent xmlns:mc="http://schemas.openxmlformats.org/markup-compatibility/2006">
      <mc:Choice Requires="x14">
        <control shapeId="36895" r:id="rId93" name="ComboBox21">
          <controlPr defaultSize="0" autoLine="0" autoPict="0" linkedCell="A36" listFillRange="'Fruchtfolge Tabellen'!$B$3:$B$273" r:id="rId94">
            <anchor moveWithCells="1">
              <from>
                <xdr:col>0</xdr:col>
                <xdr:colOff>19050</xdr:colOff>
                <xdr:row>35</xdr:row>
                <xdr:rowOff>19050</xdr:rowOff>
              </from>
              <to>
                <xdr:col>1</xdr:col>
                <xdr:colOff>0</xdr:colOff>
                <xdr:row>36</xdr:row>
                <xdr:rowOff>0</xdr:rowOff>
              </to>
            </anchor>
          </controlPr>
        </control>
      </mc:Choice>
      <mc:Fallback>
        <control shapeId="36895" r:id="rId93" name="ComboBox21"/>
      </mc:Fallback>
    </mc:AlternateContent>
    <mc:AlternateContent xmlns:mc="http://schemas.openxmlformats.org/markup-compatibility/2006">
      <mc:Choice Requires="x14">
        <control shapeId="36896" r:id="rId95" name="ComboBox22">
          <controlPr defaultSize="0" autoLine="0" autoPict="0" linkedCell="A37" listFillRange="'Fruchtfolge Tabellen'!$B$3:$B$273" r:id="rId96">
            <anchor moveWithCells="1">
              <from>
                <xdr:col>0</xdr:col>
                <xdr:colOff>19050</xdr:colOff>
                <xdr:row>36</xdr:row>
                <xdr:rowOff>19050</xdr:rowOff>
              </from>
              <to>
                <xdr:col>1</xdr:col>
                <xdr:colOff>0</xdr:colOff>
                <xdr:row>37</xdr:row>
                <xdr:rowOff>0</xdr:rowOff>
              </to>
            </anchor>
          </controlPr>
        </control>
      </mc:Choice>
      <mc:Fallback>
        <control shapeId="36896" r:id="rId95" name="ComboBox22"/>
      </mc:Fallback>
    </mc:AlternateContent>
    <mc:AlternateContent xmlns:mc="http://schemas.openxmlformats.org/markup-compatibility/2006">
      <mc:Choice Requires="x14">
        <control shapeId="36897" r:id="rId97" name="ComboBox23">
          <controlPr defaultSize="0" autoLine="0" autoPict="0" linkedCell="A38" listFillRange="'Fruchtfolge Tabellen'!$B$3:$B$273" r:id="rId98">
            <anchor moveWithCells="1">
              <from>
                <xdr:col>0</xdr:col>
                <xdr:colOff>19050</xdr:colOff>
                <xdr:row>37</xdr:row>
                <xdr:rowOff>19050</xdr:rowOff>
              </from>
              <to>
                <xdr:col>1</xdr:col>
                <xdr:colOff>0</xdr:colOff>
                <xdr:row>38</xdr:row>
                <xdr:rowOff>0</xdr:rowOff>
              </to>
            </anchor>
          </controlPr>
        </control>
      </mc:Choice>
      <mc:Fallback>
        <control shapeId="36897" r:id="rId97" name="ComboBox23"/>
      </mc:Fallback>
    </mc:AlternateContent>
    <mc:AlternateContent xmlns:mc="http://schemas.openxmlformats.org/markup-compatibility/2006">
      <mc:Choice Requires="x14">
        <control shapeId="36898" r:id="rId99" name="ComboBox24">
          <controlPr defaultSize="0" autoLine="0" autoPict="0" linkedCell="A63" listFillRange="'Fruchtfolge Tabellen'!$B$3:$B$273" r:id="rId100">
            <anchor moveWithCells="1">
              <from>
                <xdr:col>0</xdr:col>
                <xdr:colOff>19050</xdr:colOff>
                <xdr:row>62</xdr:row>
                <xdr:rowOff>19050</xdr:rowOff>
              </from>
              <to>
                <xdr:col>1</xdr:col>
                <xdr:colOff>0</xdr:colOff>
                <xdr:row>63</xdr:row>
                <xdr:rowOff>0</xdr:rowOff>
              </to>
            </anchor>
          </controlPr>
        </control>
      </mc:Choice>
      <mc:Fallback>
        <control shapeId="36898" r:id="rId99" name="ComboBox24"/>
      </mc:Fallback>
    </mc:AlternateContent>
    <mc:AlternateContent xmlns:mc="http://schemas.openxmlformats.org/markup-compatibility/2006">
      <mc:Choice Requires="x14">
        <control shapeId="37094" r:id="rId101" name="ComboBox214">
          <controlPr defaultSize="0" autoLine="0" linkedCell="#REF!" listFillRange="'Fruchtfolge Tabellen'!$V$23:$V$26" r:id="rId102">
            <anchor moveWithCells="1">
              <from>
                <xdr:col>15</xdr:col>
                <xdr:colOff>0</xdr:colOff>
                <xdr:row>68</xdr:row>
                <xdr:rowOff>19050</xdr:rowOff>
              </from>
              <to>
                <xdr:col>15</xdr:col>
                <xdr:colOff>2133600</xdr:colOff>
                <xdr:row>69</xdr:row>
                <xdr:rowOff>6350</xdr:rowOff>
              </to>
            </anchor>
          </controlPr>
        </control>
      </mc:Choice>
      <mc:Fallback>
        <control shapeId="37094" r:id="rId101" name="ComboBox214"/>
      </mc:Fallback>
    </mc:AlternateContent>
    <mc:AlternateContent xmlns:mc="http://schemas.openxmlformats.org/markup-compatibility/2006">
      <mc:Choice Requires="x14">
        <control shapeId="37095" r:id="rId103" name="ComboBox215">
          <controlPr defaultSize="0" autoLine="0" linkedCell="#REF!" listFillRange="'Fruchtfolge Tabellen'!$V$23:$V$26" r:id="rId104">
            <anchor moveWithCells="1">
              <from>
                <xdr:col>15</xdr:col>
                <xdr:colOff>0</xdr:colOff>
                <xdr:row>69</xdr:row>
                <xdr:rowOff>19050</xdr:rowOff>
              </from>
              <to>
                <xdr:col>15</xdr:col>
                <xdr:colOff>2133600</xdr:colOff>
                <xdr:row>70</xdr:row>
                <xdr:rowOff>6350</xdr:rowOff>
              </to>
            </anchor>
          </controlPr>
        </control>
      </mc:Choice>
      <mc:Fallback>
        <control shapeId="37095" r:id="rId103" name="ComboBox215"/>
      </mc:Fallback>
    </mc:AlternateContent>
    <mc:AlternateContent xmlns:mc="http://schemas.openxmlformats.org/markup-compatibility/2006">
      <mc:Choice Requires="x14">
        <control shapeId="37096" r:id="rId105" name="ComboBox216">
          <controlPr defaultSize="0" autoLine="0" linkedCell="#REF!" listFillRange="'Fruchtfolge Tabellen'!$V$23:$V$26" r:id="rId106">
            <anchor moveWithCells="1">
              <from>
                <xdr:col>15</xdr:col>
                <xdr:colOff>0</xdr:colOff>
                <xdr:row>70</xdr:row>
                <xdr:rowOff>19050</xdr:rowOff>
              </from>
              <to>
                <xdr:col>15</xdr:col>
                <xdr:colOff>2133600</xdr:colOff>
                <xdr:row>71</xdr:row>
                <xdr:rowOff>6350</xdr:rowOff>
              </to>
            </anchor>
          </controlPr>
        </control>
      </mc:Choice>
      <mc:Fallback>
        <control shapeId="37096" r:id="rId105" name="ComboBox216"/>
      </mc:Fallback>
    </mc:AlternateContent>
    <mc:AlternateContent xmlns:mc="http://schemas.openxmlformats.org/markup-compatibility/2006">
      <mc:Choice Requires="x14">
        <control shapeId="37097" r:id="rId107" name="ComboBox217">
          <controlPr defaultSize="0" autoLine="0" linkedCell="#REF!" listFillRange="'Fruchtfolge Tabellen'!$V$23:$V$26" r:id="rId108">
            <anchor moveWithCells="1">
              <from>
                <xdr:col>15</xdr:col>
                <xdr:colOff>0</xdr:colOff>
                <xdr:row>71</xdr:row>
                <xdr:rowOff>19050</xdr:rowOff>
              </from>
              <to>
                <xdr:col>15</xdr:col>
                <xdr:colOff>2133600</xdr:colOff>
                <xdr:row>72</xdr:row>
                <xdr:rowOff>6350</xdr:rowOff>
              </to>
            </anchor>
          </controlPr>
        </control>
      </mc:Choice>
      <mc:Fallback>
        <control shapeId="37097" r:id="rId107" name="ComboBox217"/>
      </mc:Fallback>
    </mc:AlternateContent>
    <mc:AlternateContent xmlns:mc="http://schemas.openxmlformats.org/markup-compatibility/2006">
      <mc:Choice Requires="x14">
        <control shapeId="37098" r:id="rId109" name="ComboBox218">
          <controlPr defaultSize="0" autoLine="0" linkedCell="#REF!" listFillRange="'Fruchtfolge Tabellen'!$V$23:$V$26" r:id="rId110">
            <anchor moveWithCells="1">
              <from>
                <xdr:col>15</xdr:col>
                <xdr:colOff>0</xdr:colOff>
                <xdr:row>72</xdr:row>
                <xdr:rowOff>19050</xdr:rowOff>
              </from>
              <to>
                <xdr:col>15</xdr:col>
                <xdr:colOff>2133600</xdr:colOff>
                <xdr:row>73</xdr:row>
                <xdr:rowOff>6350</xdr:rowOff>
              </to>
            </anchor>
          </controlPr>
        </control>
      </mc:Choice>
      <mc:Fallback>
        <control shapeId="37098" r:id="rId109" name="ComboBox218"/>
      </mc:Fallback>
    </mc:AlternateContent>
    <mc:AlternateContent xmlns:mc="http://schemas.openxmlformats.org/markup-compatibility/2006">
      <mc:Choice Requires="x14">
        <control shapeId="37099" r:id="rId111" name="ComboBox219">
          <controlPr defaultSize="0" autoLine="0" linkedCell="#REF!" listFillRange="'Fruchtfolge Tabellen'!$V$23:$V$26" r:id="rId112">
            <anchor moveWithCells="1">
              <from>
                <xdr:col>15</xdr:col>
                <xdr:colOff>0</xdr:colOff>
                <xdr:row>73</xdr:row>
                <xdr:rowOff>19050</xdr:rowOff>
              </from>
              <to>
                <xdr:col>15</xdr:col>
                <xdr:colOff>2133600</xdr:colOff>
                <xdr:row>74</xdr:row>
                <xdr:rowOff>6350</xdr:rowOff>
              </to>
            </anchor>
          </controlPr>
        </control>
      </mc:Choice>
      <mc:Fallback>
        <control shapeId="37099" r:id="rId111" name="ComboBox219"/>
      </mc:Fallback>
    </mc:AlternateContent>
    <mc:AlternateContent xmlns:mc="http://schemas.openxmlformats.org/markup-compatibility/2006">
      <mc:Choice Requires="x14">
        <control shapeId="37100" r:id="rId113" name="ComboBox220">
          <controlPr defaultSize="0" autoLine="0" linkedCell="#REF!" listFillRange="'Fruchtfolge Tabellen'!$V$23:$V$26" r:id="rId114">
            <anchor moveWithCells="1">
              <from>
                <xdr:col>15</xdr:col>
                <xdr:colOff>0</xdr:colOff>
                <xdr:row>74</xdr:row>
                <xdr:rowOff>19050</xdr:rowOff>
              </from>
              <to>
                <xdr:col>15</xdr:col>
                <xdr:colOff>2133600</xdr:colOff>
                <xdr:row>75</xdr:row>
                <xdr:rowOff>6350</xdr:rowOff>
              </to>
            </anchor>
          </controlPr>
        </control>
      </mc:Choice>
      <mc:Fallback>
        <control shapeId="37100" r:id="rId113" name="ComboBox220"/>
      </mc:Fallback>
    </mc:AlternateContent>
    <mc:AlternateContent xmlns:mc="http://schemas.openxmlformats.org/markup-compatibility/2006">
      <mc:Choice Requires="x14">
        <control shapeId="37101" r:id="rId115" name="ComboBox221">
          <controlPr defaultSize="0" autoLine="0" linkedCell="#REF!" listFillRange="'Fruchtfolge Tabellen'!$V$23:$V$26" r:id="rId116">
            <anchor moveWithCells="1">
              <from>
                <xdr:col>15</xdr:col>
                <xdr:colOff>0</xdr:colOff>
                <xdr:row>75</xdr:row>
                <xdr:rowOff>19050</xdr:rowOff>
              </from>
              <to>
                <xdr:col>15</xdr:col>
                <xdr:colOff>2133600</xdr:colOff>
                <xdr:row>76</xdr:row>
                <xdr:rowOff>6350</xdr:rowOff>
              </to>
            </anchor>
          </controlPr>
        </control>
      </mc:Choice>
      <mc:Fallback>
        <control shapeId="37101" r:id="rId115" name="ComboBox221"/>
      </mc:Fallback>
    </mc:AlternateContent>
    <mc:AlternateContent xmlns:mc="http://schemas.openxmlformats.org/markup-compatibility/2006">
      <mc:Choice Requires="x14">
        <control shapeId="37102" r:id="rId117" name="ComboBox222">
          <controlPr defaultSize="0" autoLine="0" linkedCell="#REF!" listFillRange="'Fruchtfolge Tabellen'!$V$23:$V$26" r:id="rId118">
            <anchor moveWithCells="1">
              <from>
                <xdr:col>15</xdr:col>
                <xdr:colOff>0</xdr:colOff>
                <xdr:row>76</xdr:row>
                <xdr:rowOff>19050</xdr:rowOff>
              </from>
              <to>
                <xdr:col>15</xdr:col>
                <xdr:colOff>2133600</xdr:colOff>
                <xdr:row>77</xdr:row>
                <xdr:rowOff>6350</xdr:rowOff>
              </to>
            </anchor>
          </controlPr>
        </control>
      </mc:Choice>
      <mc:Fallback>
        <control shapeId="37102" r:id="rId117" name="ComboBox222"/>
      </mc:Fallback>
    </mc:AlternateContent>
    <mc:AlternateContent xmlns:mc="http://schemas.openxmlformats.org/markup-compatibility/2006">
      <mc:Choice Requires="x14">
        <control shapeId="37103" r:id="rId119" name="ComboBox223">
          <controlPr defaultSize="0" autoLine="0" linkedCell="#REF!" listFillRange="'Fruchtfolge Tabellen'!$V$23:$V$26" r:id="rId120">
            <anchor moveWithCells="1">
              <from>
                <xdr:col>15</xdr:col>
                <xdr:colOff>0</xdr:colOff>
                <xdr:row>77</xdr:row>
                <xdr:rowOff>19050</xdr:rowOff>
              </from>
              <to>
                <xdr:col>15</xdr:col>
                <xdr:colOff>2133600</xdr:colOff>
                <xdr:row>78</xdr:row>
                <xdr:rowOff>6350</xdr:rowOff>
              </to>
            </anchor>
          </controlPr>
        </control>
      </mc:Choice>
      <mc:Fallback>
        <control shapeId="37103" r:id="rId119" name="ComboBox223"/>
      </mc:Fallback>
    </mc:AlternateContent>
    <mc:AlternateContent xmlns:mc="http://schemas.openxmlformats.org/markup-compatibility/2006">
      <mc:Choice Requires="x14">
        <control shapeId="37104" r:id="rId121" name="ComboBox224">
          <controlPr defaultSize="0" autoLine="0" linkedCell="#REF!" listFillRange="'Fruchtfolge Tabellen'!$V$23:$V$26" r:id="rId122">
            <anchor moveWithCells="1">
              <from>
                <xdr:col>15</xdr:col>
                <xdr:colOff>0</xdr:colOff>
                <xdr:row>78</xdr:row>
                <xdr:rowOff>19050</xdr:rowOff>
              </from>
              <to>
                <xdr:col>15</xdr:col>
                <xdr:colOff>2133600</xdr:colOff>
                <xdr:row>79</xdr:row>
                <xdr:rowOff>6350</xdr:rowOff>
              </to>
            </anchor>
          </controlPr>
        </control>
      </mc:Choice>
      <mc:Fallback>
        <control shapeId="37104" r:id="rId121" name="ComboBox224"/>
      </mc:Fallback>
    </mc:AlternateContent>
    <mc:AlternateContent xmlns:mc="http://schemas.openxmlformats.org/markup-compatibility/2006">
      <mc:Choice Requires="x14">
        <control shapeId="37105" r:id="rId123" name="ComboBox225">
          <controlPr defaultSize="0" autoLine="0" linkedCell="#REF!" listFillRange="'Fruchtfolge Tabellen'!$V$23:$V$26" r:id="rId124">
            <anchor moveWithCells="1">
              <from>
                <xdr:col>15</xdr:col>
                <xdr:colOff>0</xdr:colOff>
                <xdr:row>79</xdr:row>
                <xdr:rowOff>19050</xdr:rowOff>
              </from>
              <to>
                <xdr:col>15</xdr:col>
                <xdr:colOff>2133600</xdr:colOff>
                <xdr:row>80</xdr:row>
                <xdr:rowOff>6350</xdr:rowOff>
              </to>
            </anchor>
          </controlPr>
        </control>
      </mc:Choice>
      <mc:Fallback>
        <control shapeId="37105" r:id="rId123" name="ComboBox225"/>
      </mc:Fallback>
    </mc:AlternateContent>
    <mc:AlternateContent xmlns:mc="http://schemas.openxmlformats.org/markup-compatibility/2006">
      <mc:Choice Requires="x14">
        <control shapeId="37106" r:id="rId125" name="ComboBox226">
          <controlPr defaultSize="0" autoLine="0" linkedCell="#REF!" listFillRange="'Fruchtfolge Tabellen'!$V$23:$V$26" r:id="rId126">
            <anchor moveWithCells="1">
              <from>
                <xdr:col>15</xdr:col>
                <xdr:colOff>0</xdr:colOff>
                <xdr:row>80</xdr:row>
                <xdr:rowOff>19050</xdr:rowOff>
              </from>
              <to>
                <xdr:col>15</xdr:col>
                <xdr:colOff>2133600</xdr:colOff>
                <xdr:row>81</xdr:row>
                <xdr:rowOff>6350</xdr:rowOff>
              </to>
            </anchor>
          </controlPr>
        </control>
      </mc:Choice>
      <mc:Fallback>
        <control shapeId="37106" r:id="rId125" name="ComboBox226"/>
      </mc:Fallback>
    </mc:AlternateContent>
    <mc:AlternateContent xmlns:mc="http://schemas.openxmlformats.org/markup-compatibility/2006">
      <mc:Choice Requires="x14">
        <control shapeId="37107" r:id="rId127" name="ComboBox227">
          <controlPr defaultSize="0" autoLine="0" linkedCell="#REF!" listFillRange="'Fruchtfolge Tabellen'!$V$23:$V$26" r:id="rId128">
            <anchor moveWithCells="1">
              <from>
                <xdr:col>15</xdr:col>
                <xdr:colOff>0</xdr:colOff>
                <xdr:row>81</xdr:row>
                <xdr:rowOff>19050</xdr:rowOff>
              </from>
              <to>
                <xdr:col>15</xdr:col>
                <xdr:colOff>2133600</xdr:colOff>
                <xdr:row>82</xdr:row>
                <xdr:rowOff>6350</xdr:rowOff>
              </to>
            </anchor>
          </controlPr>
        </control>
      </mc:Choice>
      <mc:Fallback>
        <control shapeId="37107" r:id="rId127" name="ComboBox227"/>
      </mc:Fallback>
    </mc:AlternateContent>
    <mc:AlternateContent xmlns:mc="http://schemas.openxmlformats.org/markup-compatibility/2006">
      <mc:Choice Requires="x14">
        <control shapeId="37108" r:id="rId129" name="ComboBox228">
          <controlPr defaultSize="0" autoLine="0" linkedCell="#REF!" listFillRange="'Fruchtfolge Tabellen'!$V$23:$V$26" r:id="rId130">
            <anchor moveWithCells="1">
              <from>
                <xdr:col>15</xdr:col>
                <xdr:colOff>0</xdr:colOff>
                <xdr:row>82</xdr:row>
                <xdr:rowOff>19050</xdr:rowOff>
              </from>
              <to>
                <xdr:col>15</xdr:col>
                <xdr:colOff>2133600</xdr:colOff>
                <xdr:row>83</xdr:row>
                <xdr:rowOff>6350</xdr:rowOff>
              </to>
            </anchor>
          </controlPr>
        </control>
      </mc:Choice>
      <mc:Fallback>
        <control shapeId="37108" r:id="rId129" name="ComboBox228"/>
      </mc:Fallback>
    </mc:AlternateContent>
    <mc:AlternateContent xmlns:mc="http://schemas.openxmlformats.org/markup-compatibility/2006">
      <mc:Choice Requires="x14">
        <control shapeId="37109" r:id="rId131" name="ComboBox229">
          <controlPr defaultSize="0" autoLine="0" linkedCell="#REF!" listFillRange="'Fruchtfolge Tabellen'!$V$23:$V$26" r:id="rId132">
            <anchor moveWithCells="1">
              <from>
                <xdr:col>15</xdr:col>
                <xdr:colOff>0</xdr:colOff>
                <xdr:row>83</xdr:row>
                <xdr:rowOff>19050</xdr:rowOff>
              </from>
              <to>
                <xdr:col>15</xdr:col>
                <xdr:colOff>2133600</xdr:colOff>
                <xdr:row>84</xdr:row>
                <xdr:rowOff>6350</xdr:rowOff>
              </to>
            </anchor>
          </controlPr>
        </control>
      </mc:Choice>
      <mc:Fallback>
        <control shapeId="37109" r:id="rId131" name="ComboBox229"/>
      </mc:Fallback>
    </mc:AlternateContent>
    <mc:AlternateContent xmlns:mc="http://schemas.openxmlformats.org/markup-compatibility/2006">
      <mc:Choice Requires="x14">
        <control shapeId="37110" r:id="rId133" name="ComboBox230">
          <controlPr defaultSize="0" autoLine="0" linkedCell="#REF!" listFillRange="'Fruchtfolge Tabellen'!$V$23:$V$26" r:id="rId134">
            <anchor moveWithCells="1">
              <from>
                <xdr:col>15</xdr:col>
                <xdr:colOff>0</xdr:colOff>
                <xdr:row>84</xdr:row>
                <xdr:rowOff>19050</xdr:rowOff>
              </from>
              <to>
                <xdr:col>15</xdr:col>
                <xdr:colOff>2133600</xdr:colOff>
                <xdr:row>85</xdr:row>
                <xdr:rowOff>6350</xdr:rowOff>
              </to>
            </anchor>
          </controlPr>
        </control>
      </mc:Choice>
      <mc:Fallback>
        <control shapeId="37110" r:id="rId133" name="ComboBox230"/>
      </mc:Fallback>
    </mc:AlternateContent>
    <mc:AlternateContent xmlns:mc="http://schemas.openxmlformats.org/markup-compatibility/2006">
      <mc:Choice Requires="x14">
        <control shapeId="37111" r:id="rId135" name="ComboBox231">
          <controlPr defaultSize="0" autoLine="0" linkedCell="#REF!" listFillRange="'Fruchtfolge Tabellen'!$V$23:$V$26" r:id="rId136">
            <anchor moveWithCells="1">
              <from>
                <xdr:col>15</xdr:col>
                <xdr:colOff>0</xdr:colOff>
                <xdr:row>85</xdr:row>
                <xdr:rowOff>19050</xdr:rowOff>
              </from>
              <to>
                <xdr:col>15</xdr:col>
                <xdr:colOff>2133600</xdr:colOff>
                <xdr:row>86</xdr:row>
                <xdr:rowOff>6350</xdr:rowOff>
              </to>
            </anchor>
          </controlPr>
        </control>
      </mc:Choice>
      <mc:Fallback>
        <control shapeId="37111" r:id="rId135" name="ComboBox231"/>
      </mc:Fallback>
    </mc:AlternateContent>
    <mc:AlternateContent xmlns:mc="http://schemas.openxmlformats.org/markup-compatibility/2006">
      <mc:Choice Requires="x14">
        <control shapeId="37112" r:id="rId137" name="ComboBox232">
          <controlPr defaultSize="0" autoLine="0" linkedCell="#REF!" listFillRange="'Fruchtfolge Tabellen'!$V$23:$V$26" r:id="rId138">
            <anchor moveWithCells="1">
              <from>
                <xdr:col>15</xdr:col>
                <xdr:colOff>0</xdr:colOff>
                <xdr:row>86</xdr:row>
                <xdr:rowOff>19050</xdr:rowOff>
              </from>
              <to>
                <xdr:col>15</xdr:col>
                <xdr:colOff>2133600</xdr:colOff>
                <xdr:row>87</xdr:row>
                <xdr:rowOff>6350</xdr:rowOff>
              </to>
            </anchor>
          </controlPr>
        </control>
      </mc:Choice>
      <mc:Fallback>
        <control shapeId="37112" r:id="rId137" name="ComboBox232"/>
      </mc:Fallback>
    </mc:AlternateContent>
    <mc:AlternateContent xmlns:mc="http://schemas.openxmlformats.org/markup-compatibility/2006">
      <mc:Choice Requires="x14">
        <control shapeId="37113" r:id="rId139" name="ComboBox233">
          <controlPr defaultSize="0" autoLine="0" linkedCell="#REF!" listFillRange="'Fruchtfolge Tabellen'!$V$23:$V$26" r:id="rId140">
            <anchor moveWithCells="1">
              <from>
                <xdr:col>15</xdr:col>
                <xdr:colOff>0</xdr:colOff>
                <xdr:row>87</xdr:row>
                <xdr:rowOff>19050</xdr:rowOff>
              </from>
              <to>
                <xdr:col>15</xdr:col>
                <xdr:colOff>2133600</xdr:colOff>
                <xdr:row>88</xdr:row>
                <xdr:rowOff>6350</xdr:rowOff>
              </to>
            </anchor>
          </controlPr>
        </control>
      </mc:Choice>
      <mc:Fallback>
        <control shapeId="37113" r:id="rId139" name="ComboBox233"/>
      </mc:Fallback>
    </mc:AlternateContent>
    <mc:AlternateContent xmlns:mc="http://schemas.openxmlformats.org/markup-compatibility/2006">
      <mc:Choice Requires="x14">
        <control shapeId="37114" r:id="rId141" name="ComboBox234">
          <controlPr defaultSize="0" autoLine="0" linkedCell="#REF!" listFillRange="'Fruchtfolge Tabellen'!$V$23:$V$26" r:id="rId142">
            <anchor moveWithCells="1">
              <from>
                <xdr:col>15</xdr:col>
                <xdr:colOff>0</xdr:colOff>
                <xdr:row>88</xdr:row>
                <xdr:rowOff>19050</xdr:rowOff>
              </from>
              <to>
                <xdr:col>15</xdr:col>
                <xdr:colOff>2133600</xdr:colOff>
                <xdr:row>89</xdr:row>
                <xdr:rowOff>6350</xdr:rowOff>
              </to>
            </anchor>
          </controlPr>
        </control>
      </mc:Choice>
      <mc:Fallback>
        <control shapeId="37114" r:id="rId141" name="ComboBox234"/>
      </mc:Fallback>
    </mc:AlternateContent>
    <mc:AlternateContent xmlns:mc="http://schemas.openxmlformats.org/markup-compatibility/2006">
      <mc:Choice Requires="x14">
        <control shapeId="37115" r:id="rId143" name="ComboBox235">
          <controlPr defaultSize="0" autoLine="0" linkedCell="#REF!" listFillRange="'Fruchtfolge Tabellen'!$V$23:$V$26" r:id="rId144">
            <anchor moveWithCells="1">
              <from>
                <xdr:col>15</xdr:col>
                <xdr:colOff>0</xdr:colOff>
                <xdr:row>89</xdr:row>
                <xdr:rowOff>19050</xdr:rowOff>
              </from>
              <to>
                <xdr:col>15</xdr:col>
                <xdr:colOff>2133600</xdr:colOff>
                <xdr:row>90</xdr:row>
                <xdr:rowOff>6350</xdr:rowOff>
              </to>
            </anchor>
          </controlPr>
        </control>
      </mc:Choice>
      <mc:Fallback>
        <control shapeId="37115" r:id="rId143" name="ComboBox235"/>
      </mc:Fallback>
    </mc:AlternateContent>
    <mc:AlternateContent xmlns:mc="http://schemas.openxmlformats.org/markup-compatibility/2006">
      <mc:Choice Requires="x14">
        <control shapeId="37117" r:id="rId145" name="ComboBox236">
          <controlPr defaultSize="0" autoLine="0" linkedCell="A69" listFillRange="'Fruchtfolge Tabellen'!$S$3:$S$38" r:id="rId146">
            <anchor moveWithCells="1">
              <from>
                <xdr:col>0</xdr:col>
                <xdr:colOff>19050</xdr:colOff>
                <xdr:row>68</xdr:row>
                <xdr:rowOff>19050</xdr:rowOff>
              </from>
              <to>
                <xdr:col>0</xdr:col>
                <xdr:colOff>2527300</xdr:colOff>
                <xdr:row>69</xdr:row>
                <xdr:rowOff>6350</xdr:rowOff>
              </to>
            </anchor>
          </controlPr>
        </control>
      </mc:Choice>
      <mc:Fallback>
        <control shapeId="37117" r:id="rId145" name="ComboBox236"/>
      </mc:Fallback>
    </mc:AlternateContent>
    <mc:AlternateContent xmlns:mc="http://schemas.openxmlformats.org/markup-compatibility/2006">
      <mc:Choice Requires="x14">
        <control shapeId="37118" r:id="rId147" name="ComboBox237">
          <controlPr defaultSize="0" autoLine="0" linkedCell="A70" listFillRange="'Fruchtfolge Tabellen'!$S$3:$S$38" r:id="rId148">
            <anchor moveWithCells="1">
              <from>
                <xdr:col>0</xdr:col>
                <xdr:colOff>19050</xdr:colOff>
                <xdr:row>69</xdr:row>
                <xdr:rowOff>19050</xdr:rowOff>
              </from>
              <to>
                <xdr:col>0</xdr:col>
                <xdr:colOff>2520950</xdr:colOff>
                <xdr:row>70</xdr:row>
                <xdr:rowOff>6350</xdr:rowOff>
              </to>
            </anchor>
          </controlPr>
        </control>
      </mc:Choice>
      <mc:Fallback>
        <control shapeId="37118" r:id="rId147" name="ComboBox237"/>
      </mc:Fallback>
    </mc:AlternateContent>
    <mc:AlternateContent xmlns:mc="http://schemas.openxmlformats.org/markup-compatibility/2006">
      <mc:Choice Requires="x14">
        <control shapeId="37119" r:id="rId149" name="ComboBox238">
          <controlPr defaultSize="0" autoLine="0" linkedCell="A71" listFillRange="'Fruchtfolge Tabellen'!$S$3:$S$38" r:id="rId150">
            <anchor moveWithCells="1">
              <from>
                <xdr:col>0</xdr:col>
                <xdr:colOff>19050</xdr:colOff>
                <xdr:row>70</xdr:row>
                <xdr:rowOff>19050</xdr:rowOff>
              </from>
              <to>
                <xdr:col>0</xdr:col>
                <xdr:colOff>2520950</xdr:colOff>
                <xdr:row>71</xdr:row>
                <xdr:rowOff>6350</xdr:rowOff>
              </to>
            </anchor>
          </controlPr>
        </control>
      </mc:Choice>
      <mc:Fallback>
        <control shapeId="37119" r:id="rId149" name="ComboBox238"/>
      </mc:Fallback>
    </mc:AlternateContent>
    <mc:AlternateContent xmlns:mc="http://schemas.openxmlformats.org/markup-compatibility/2006">
      <mc:Choice Requires="x14">
        <control shapeId="37120" r:id="rId151" name="ComboBox239">
          <controlPr defaultSize="0" autoLine="0" linkedCell="A72" listFillRange="'Fruchtfolge Tabellen'!$S$3:$S$38" r:id="rId152">
            <anchor moveWithCells="1">
              <from>
                <xdr:col>0</xdr:col>
                <xdr:colOff>19050</xdr:colOff>
                <xdr:row>71</xdr:row>
                <xdr:rowOff>19050</xdr:rowOff>
              </from>
              <to>
                <xdr:col>0</xdr:col>
                <xdr:colOff>2520950</xdr:colOff>
                <xdr:row>72</xdr:row>
                <xdr:rowOff>6350</xdr:rowOff>
              </to>
            </anchor>
          </controlPr>
        </control>
      </mc:Choice>
      <mc:Fallback>
        <control shapeId="37120" r:id="rId151" name="ComboBox239"/>
      </mc:Fallback>
    </mc:AlternateContent>
    <mc:AlternateContent xmlns:mc="http://schemas.openxmlformats.org/markup-compatibility/2006">
      <mc:Choice Requires="x14">
        <control shapeId="37121" r:id="rId153" name="ComboBox240">
          <controlPr defaultSize="0" autoLine="0" linkedCell="A73" listFillRange="'Fruchtfolge Tabellen'!$S$3:$S$38" r:id="rId154">
            <anchor moveWithCells="1">
              <from>
                <xdr:col>0</xdr:col>
                <xdr:colOff>19050</xdr:colOff>
                <xdr:row>72</xdr:row>
                <xdr:rowOff>19050</xdr:rowOff>
              </from>
              <to>
                <xdr:col>0</xdr:col>
                <xdr:colOff>2520950</xdr:colOff>
                <xdr:row>73</xdr:row>
                <xdr:rowOff>6350</xdr:rowOff>
              </to>
            </anchor>
          </controlPr>
        </control>
      </mc:Choice>
      <mc:Fallback>
        <control shapeId="37121" r:id="rId153" name="ComboBox240"/>
      </mc:Fallback>
    </mc:AlternateContent>
    <mc:AlternateContent xmlns:mc="http://schemas.openxmlformats.org/markup-compatibility/2006">
      <mc:Choice Requires="x14">
        <control shapeId="37122" r:id="rId155" name="ComboBox241">
          <controlPr defaultSize="0" autoLine="0" linkedCell="A74" listFillRange="'Fruchtfolge Tabellen'!$S$3:$S$38" r:id="rId156">
            <anchor moveWithCells="1">
              <from>
                <xdr:col>0</xdr:col>
                <xdr:colOff>19050</xdr:colOff>
                <xdr:row>73</xdr:row>
                <xdr:rowOff>19050</xdr:rowOff>
              </from>
              <to>
                <xdr:col>0</xdr:col>
                <xdr:colOff>2520950</xdr:colOff>
                <xdr:row>74</xdr:row>
                <xdr:rowOff>6350</xdr:rowOff>
              </to>
            </anchor>
          </controlPr>
        </control>
      </mc:Choice>
      <mc:Fallback>
        <control shapeId="37122" r:id="rId155" name="ComboBox241"/>
      </mc:Fallback>
    </mc:AlternateContent>
    <mc:AlternateContent xmlns:mc="http://schemas.openxmlformats.org/markup-compatibility/2006">
      <mc:Choice Requires="x14">
        <control shapeId="37123" r:id="rId157" name="ComboBox242">
          <controlPr defaultSize="0" autoLine="0" linkedCell="A75" listFillRange="'Fruchtfolge Tabellen'!$S$3:$S$38" r:id="rId158">
            <anchor moveWithCells="1">
              <from>
                <xdr:col>0</xdr:col>
                <xdr:colOff>19050</xdr:colOff>
                <xdr:row>74</xdr:row>
                <xdr:rowOff>19050</xdr:rowOff>
              </from>
              <to>
                <xdr:col>0</xdr:col>
                <xdr:colOff>2520950</xdr:colOff>
                <xdr:row>75</xdr:row>
                <xdr:rowOff>6350</xdr:rowOff>
              </to>
            </anchor>
          </controlPr>
        </control>
      </mc:Choice>
      <mc:Fallback>
        <control shapeId="37123" r:id="rId157" name="ComboBox242"/>
      </mc:Fallback>
    </mc:AlternateContent>
    <mc:AlternateContent xmlns:mc="http://schemas.openxmlformats.org/markup-compatibility/2006">
      <mc:Choice Requires="x14">
        <control shapeId="37124" r:id="rId159" name="ComboBox243">
          <controlPr defaultSize="0" autoLine="0" linkedCell="A76" listFillRange="'Fruchtfolge Tabellen'!$S$3:$S$38" r:id="rId160">
            <anchor moveWithCells="1">
              <from>
                <xdr:col>0</xdr:col>
                <xdr:colOff>19050</xdr:colOff>
                <xdr:row>75</xdr:row>
                <xdr:rowOff>19050</xdr:rowOff>
              </from>
              <to>
                <xdr:col>0</xdr:col>
                <xdr:colOff>2520950</xdr:colOff>
                <xdr:row>76</xdr:row>
                <xdr:rowOff>6350</xdr:rowOff>
              </to>
            </anchor>
          </controlPr>
        </control>
      </mc:Choice>
      <mc:Fallback>
        <control shapeId="37124" r:id="rId159" name="ComboBox243"/>
      </mc:Fallback>
    </mc:AlternateContent>
    <mc:AlternateContent xmlns:mc="http://schemas.openxmlformats.org/markup-compatibility/2006">
      <mc:Choice Requires="x14">
        <control shapeId="37125" r:id="rId161" name="ComboBox244">
          <controlPr defaultSize="0" autoLine="0" linkedCell="A77" listFillRange="'Fruchtfolge Tabellen'!$S$3:$S$38" r:id="rId162">
            <anchor moveWithCells="1">
              <from>
                <xdr:col>0</xdr:col>
                <xdr:colOff>19050</xdr:colOff>
                <xdr:row>76</xdr:row>
                <xdr:rowOff>19050</xdr:rowOff>
              </from>
              <to>
                <xdr:col>0</xdr:col>
                <xdr:colOff>2520950</xdr:colOff>
                <xdr:row>77</xdr:row>
                <xdr:rowOff>6350</xdr:rowOff>
              </to>
            </anchor>
          </controlPr>
        </control>
      </mc:Choice>
      <mc:Fallback>
        <control shapeId="37125" r:id="rId161" name="ComboBox244"/>
      </mc:Fallback>
    </mc:AlternateContent>
    <mc:AlternateContent xmlns:mc="http://schemas.openxmlformats.org/markup-compatibility/2006">
      <mc:Choice Requires="x14">
        <control shapeId="37126" r:id="rId163" name="ComboBox245">
          <controlPr defaultSize="0" autoLine="0" linkedCell="A78" listFillRange="'Fruchtfolge Tabellen'!$S$3:$S$38" r:id="rId164">
            <anchor moveWithCells="1">
              <from>
                <xdr:col>0</xdr:col>
                <xdr:colOff>19050</xdr:colOff>
                <xdr:row>77</xdr:row>
                <xdr:rowOff>19050</xdr:rowOff>
              </from>
              <to>
                <xdr:col>0</xdr:col>
                <xdr:colOff>2520950</xdr:colOff>
                <xdr:row>78</xdr:row>
                <xdr:rowOff>6350</xdr:rowOff>
              </to>
            </anchor>
          </controlPr>
        </control>
      </mc:Choice>
      <mc:Fallback>
        <control shapeId="37126" r:id="rId163" name="ComboBox245"/>
      </mc:Fallback>
    </mc:AlternateContent>
    <mc:AlternateContent xmlns:mc="http://schemas.openxmlformats.org/markup-compatibility/2006">
      <mc:Choice Requires="x14">
        <control shapeId="37127" r:id="rId165" name="ComboBox246">
          <controlPr defaultSize="0" autoLine="0" linkedCell="A79" listFillRange="'Fruchtfolge Tabellen'!$S$3:$S$38" r:id="rId166">
            <anchor moveWithCells="1">
              <from>
                <xdr:col>0</xdr:col>
                <xdr:colOff>19050</xdr:colOff>
                <xdr:row>78</xdr:row>
                <xdr:rowOff>19050</xdr:rowOff>
              </from>
              <to>
                <xdr:col>0</xdr:col>
                <xdr:colOff>2520950</xdr:colOff>
                <xdr:row>79</xdr:row>
                <xdr:rowOff>6350</xdr:rowOff>
              </to>
            </anchor>
          </controlPr>
        </control>
      </mc:Choice>
      <mc:Fallback>
        <control shapeId="37127" r:id="rId165" name="ComboBox246"/>
      </mc:Fallback>
    </mc:AlternateContent>
    <mc:AlternateContent xmlns:mc="http://schemas.openxmlformats.org/markup-compatibility/2006">
      <mc:Choice Requires="x14">
        <control shapeId="37128" r:id="rId167" name="ComboBox247">
          <controlPr defaultSize="0" autoLine="0" linkedCell="A80" listFillRange="'Fruchtfolge Tabellen'!$S$3:$S$38" r:id="rId168">
            <anchor moveWithCells="1">
              <from>
                <xdr:col>0</xdr:col>
                <xdr:colOff>19050</xdr:colOff>
                <xdr:row>79</xdr:row>
                <xdr:rowOff>19050</xdr:rowOff>
              </from>
              <to>
                <xdr:col>0</xdr:col>
                <xdr:colOff>2520950</xdr:colOff>
                <xdr:row>80</xdr:row>
                <xdr:rowOff>6350</xdr:rowOff>
              </to>
            </anchor>
          </controlPr>
        </control>
      </mc:Choice>
      <mc:Fallback>
        <control shapeId="37128" r:id="rId167" name="ComboBox247"/>
      </mc:Fallback>
    </mc:AlternateContent>
    <mc:AlternateContent xmlns:mc="http://schemas.openxmlformats.org/markup-compatibility/2006">
      <mc:Choice Requires="x14">
        <control shapeId="37129" r:id="rId169" name="ComboBox248">
          <controlPr defaultSize="0" autoLine="0" linkedCell="A81" listFillRange="'Fruchtfolge Tabellen'!$S$3:$S$38" r:id="rId170">
            <anchor moveWithCells="1">
              <from>
                <xdr:col>0</xdr:col>
                <xdr:colOff>19050</xdr:colOff>
                <xdr:row>80</xdr:row>
                <xdr:rowOff>19050</xdr:rowOff>
              </from>
              <to>
                <xdr:col>0</xdr:col>
                <xdr:colOff>2520950</xdr:colOff>
                <xdr:row>81</xdr:row>
                <xdr:rowOff>6350</xdr:rowOff>
              </to>
            </anchor>
          </controlPr>
        </control>
      </mc:Choice>
      <mc:Fallback>
        <control shapeId="37129" r:id="rId169" name="ComboBox248"/>
      </mc:Fallback>
    </mc:AlternateContent>
    <mc:AlternateContent xmlns:mc="http://schemas.openxmlformats.org/markup-compatibility/2006">
      <mc:Choice Requires="x14">
        <control shapeId="37130" r:id="rId171" name="ComboBox249">
          <controlPr defaultSize="0" autoLine="0" linkedCell="A82" listFillRange="'Fruchtfolge Tabellen'!$S$3:$S$38" r:id="rId172">
            <anchor moveWithCells="1">
              <from>
                <xdr:col>0</xdr:col>
                <xdr:colOff>19050</xdr:colOff>
                <xdr:row>81</xdr:row>
                <xdr:rowOff>19050</xdr:rowOff>
              </from>
              <to>
                <xdr:col>0</xdr:col>
                <xdr:colOff>2520950</xdr:colOff>
                <xdr:row>82</xdr:row>
                <xdr:rowOff>6350</xdr:rowOff>
              </to>
            </anchor>
          </controlPr>
        </control>
      </mc:Choice>
      <mc:Fallback>
        <control shapeId="37130" r:id="rId171" name="ComboBox249"/>
      </mc:Fallback>
    </mc:AlternateContent>
    <mc:AlternateContent xmlns:mc="http://schemas.openxmlformats.org/markup-compatibility/2006">
      <mc:Choice Requires="x14">
        <control shapeId="37131" r:id="rId173" name="ComboBox250">
          <controlPr defaultSize="0" autoLine="0" linkedCell="A83" listFillRange="'Fruchtfolge Tabellen'!$S$3:$S$38" r:id="rId174">
            <anchor moveWithCells="1">
              <from>
                <xdr:col>0</xdr:col>
                <xdr:colOff>19050</xdr:colOff>
                <xdr:row>82</xdr:row>
                <xdr:rowOff>19050</xdr:rowOff>
              </from>
              <to>
                <xdr:col>0</xdr:col>
                <xdr:colOff>2520950</xdr:colOff>
                <xdr:row>83</xdr:row>
                <xdr:rowOff>6350</xdr:rowOff>
              </to>
            </anchor>
          </controlPr>
        </control>
      </mc:Choice>
      <mc:Fallback>
        <control shapeId="37131" r:id="rId173" name="ComboBox250"/>
      </mc:Fallback>
    </mc:AlternateContent>
    <mc:AlternateContent xmlns:mc="http://schemas.openxmlformats.org/markup-compatibility/2006">
      <mc:Choice Requires="x14">
        <control shapeId="37132" r:id="rId175" name="ComboBox251">
          <controlPr defaultSize="0" autoLine="0" linkedCell="A84" listFillRange="'Fruchtfolge Tabellen'!$S$3:$S$38" r:id="rId176">
            <anchor moveWithCells="1">
              <from>
                <xdr:col>0</xdr:col>
                <xdr:colOff>19050</xdr:colOff>
                <xdr:row>83</xdr:row>
                <xdr:rowOff>19050</xdr:rowOff>
              </from>
              <to>
                <xdr:col>0</xdr:col>
                <xdr:colOff>2520950</xdr:colOff>
                <xdr:row>84</xdr:row>
                <xdr:rowOff>6350</xdr:rowOff>
              </to>
            </anchor>
          </controlPr>
        </control>
      </mc:Choice>
      <mc:Fallback>
        <control shapeId="37132" r:id="rId175" name="ComboBox251"/>
      </mc:Fallback>
    </mc:AlternateContent>
    <mc:AlternateContent xmlns:mc="http://schemas.openxmlformats.org/markup-compatibility/2006">
      <mc:Choice Requires="x14">
        <control shapeId="37133" r:id="rId177" name="ComboBox252">
          <controlPr defaultSize="0" autoLine="0" linkedCell="A85" listFillRange="'Fruchtfolge Tabellen'!$S$3:$S$38" r:id="rId178">
            <anchor moveWithCells="1">
              <from>
                <xdr:col>0</xdr:col>
                <xdr:colOff>19050</xdr:colOff>
                <xdr:row>84</xdr:row>
                <xdr:rowOff>19050</xdr:rowOff>
              </from>
              <to>
                <xdr:col>0</xdr:col>
                <xdr:colOff>2520950</xdr:colOff>
                <xdr:row>85</xdr:row>
                <xdr:rowOff>6350</xdr:rowOff>
              </to>
            </anchor>
          </controlPr>
        </control>
      </mc:Choice>
      <mc:Fallback>
        <control shapeId="37133" r:id="rId177" name="ComboBox252"/>
      </mc:Fallback>
    </mc:AlternateContent>
    <mc:AlternateContent xmlns:mc="http://schemas.openxmlformats.org/markup-compatibility/2006">
      <mc:Choice Requires="x14">
        <control shapeId="37134" r:id="rId179" name="ComboBox253">
          <controlPr defaultSize="0" autoLine="0" linkedCell="A86" listFillRange="'Fruchtfolge Tabellen'!$S$3:$S$38" r:id="rId180">
            <anchor moveWithCells="1">
              <from>
                <xdr:col>0</xdr:col>
                <xdr:colOff>19050</xdr:colOff>
                <xdr:row>85</xdr:row>
                <xdr:rowOff>19050</xdr:rowOff>
              </from>
              <to>
                <xdr:col>0</xdr:col>
                <xdr:colOff>2520950</xdr:colOff>
                <xdr:row>86</xdr:row>
                <xdr:rowOff>6350</xdr:rowOff>
              </to>
            </anchor>
          </controlPr>
        </control>
      </mc:Choice>
      <mc:Fallback>
        <control shapeId="37134" r:id="rId179" name="ComboBox253"/>
      </mc:Fallback>
    </mc:AlternateContent>
    <mc:AlternateContent xmlns:mc="http://schemas.openxmlformats.org/markup-compatibility/2006">
      <mc:Choice Requires="x14">
        <control shapeId="37135" r:id="rId181" name="ComboBox254">
          <controlPr defaultSize="0" autoLine="0" linkedCell="A87" listFillRange="'Fruchtfolge Tabellen'!$S$3:$S$38" r:id="rId182">
            <anchor moveWithCells="1">
              <from>
                <xdr:col>0</xdr:col>
                <xdr:colOff>19050</xdr:colOff>
                <xdr:row>86</xdr:row>
                <xdr:rowOff>19050</xdr:rowOff>
              </from>
              <to>
                <xdr:col>0</xdr:col>
                <xdr:colOff>2520950</xdr:colOff>
                <xdr:row>87</xdr:row>
                <xdr:rowOff>6350</xdr:rowOff>
              </to>
            </anchor>
          </controlPr>
        </control>
      </mc:Choice>
      <mc:Fallback>
        <control shapeId="37135" r:id="rId181" name="ComboBox254"/>
      </mc:Fallback>
    </mc:AlternateContent>
    <mc:AlternateContent xmlns:mc="http://schemas.openxmlformats.org/markup-compatibility/2006">
      <mc:Choice Requires="x14">
        <control shapeId="37136" r:id="rId183" name="ComboBox255">
          <controlPr defaultSize="0" autoLine="0" linkedCell="A88" listFillRange="'Fruchtfolge Tabellen'!$S$3:$S$38" r:id="rId184">
            <anchor moveWithCells="1">
              <from>
                <xdr:col>0</xdr:col>
                <xdr:colOff>19050</xdr:colOff>
                <xdr:row>87</xdr:row>
                <xdr:rowOff>19050</xdr:rowOff>
              </from>
              <to>
                <xdr:col>0</xdr:col>
                <xdr:colOff>2520950</xdr:colOff>
                <xdr:row>88</xdr:row>
                <xdr:rowOff>6350</xdr:rowOff>
              </to>
            </anchor>
          </controlPr>
        </control>
      </mc:Choice>
      <mc:Fallback>
        <control shapeId="37136" r:id="rId183" name="ComboBox255"/>
      </mc:Fallback>
    </mc:AlternateContent>
    <mc:AlternateContent xmlns:mc="http://schemas.openxmlformats.org/markup-compatibility/2006">
      <mc:Choice Requires="x14">
        <control shapeId="37137" r:id="rId185" name="ComboBox256">
          <controlPr defaultSize="0" autoLine="0" linkedCell="A89" listFillRange="'Fruchtfolge Tabellen'!$S$3:$S$38" r:id="rId186">
            <anchor moveWithCells="1">
              <from>
                <xdr:col>0</xdr:col>
                <xdr:colOff>19050</xdr:colOff>
                <xdr:row>88</xdr:row>
                <xdr:rowOff>19050</xdr:rowOff>
              </from>
              <to>
                <xdr:col>0</xdr:col>
                <xdr:colOff>2520950</xdr:colOff>
                <xdr:row>89</xdr:row>
                <xdr:rowOff>6350</xdr:rowOff>
              </to>
            </anchor>
          </controlPr>
        </control>
      </mc:Choice>
      <mc:Fallback>
        <control shapeId="37137" r:id="rId185" name="ComboBox256"/>
      </mc:Fallback>
    </mc:AlternateContent>
    <mc:AlternateContent xmlns:mc="http://schemas.openxmlformats.org/markup-compatibility/2006">
      <mc:Choice Requires="x14">
        <control shapeId="37138" r:id="rId187" name="ComboBox257">
          <controlPr defaultSize="0" autoLine="0" linkedCell="A90" listFillRange="'Fruchtfolge Tabellen'!$S$3:$S$38" r:id="rId188">
            <anchor moveWithCells="1">
              <from>
                <xdr:col>0</xdr:col>
                <xdr:colOff>19050</xdr:colOff>
                <xdr:row>89</xdr:row>
                <xdr:rowOff>19050</xdr:rowOff>
              </from>
              <to>
                <xdr:col>0</xdr:col>
                <xdr:colOff>2520950</xdr:colOff>
                <xdr:row>90</xdr:row>
                <xdr:rowOff>6350</xdr:rowOff>
              </to>
            </anchor>
          </controlPr>
        </control>
      </mc:Choice>
      <mc:Fallback>
        <control shapeId="37138" r:id="rId187" name="ComboBox257"/>
      </mc:Fallback>
    </mc:AlternateContent>
    <mc:AlternateContent xmlns:mc="http://schemas.openxmlformats.org/markup-compatibility/2006">
      <mc:Choice Requires="x14">
        <control shapeId="37139" r:id="rId189" name="ComboBox258">
          <controlPr defaultSize="0" autoLine="0" autoPict="0" linkedCell="A18" listFillRange="'Fruchtfolge Tabellen'!$B$3:$B$273" r:id="rId190">
            <anchor moveWithCells="1">
              <from>
                <xdr:col>0</xdr:col>
                <xdr:colOff>19050</xdr:colOff>
                <xdr:row>17</xdr:row>
                <xdr:rowOff>19050</xdr:rowOff>
              </from>
              <to>
                <xdr:col>1</xdr:col>
                <xdr:colOff>0</xdr:colOff>
                <xdr:row>18</xdr:row>
                <xdr:rowOff>0</xdr:rowOff>
              </to>
            </anchor>
          </controlPr>
        </control>
      </mc:Choice>
      <mc:Fallback>
        <control shapeId="37139" r:id="rId189" name="ComboBox258"/>
      </mc:Fallback>
    </mc:AlternateContent>
    <mc:AlternateContent xmlns:mc="http://schemas.openxmlformats.org/markup-compatibility/2006">
      <mc:Choice Requires="x14">
        <control shapeId="37140" r:id="rId191" name="ComboBox259">
          <controlPr defaultSize="0" autoLine="0" autoPict="0" linkedCell="A19" listFillRange="'Fruchtfolge Tabellen'!$B$3:$B$273" r:id="rId192">
            <anchor moveWithCells="1">
              <from>
                <xdr:col>0</xdr:col>
                <xdr:colOff>19050</xdr:colOff>
                <xdr:row>18</xdr:row>
                <xdr:rowOff>19050</xdr:rowOff>
              </from>
              <to>
                <xdr:col>1</xdr:col>
                <xdr:colOff>0</xdr:colOff>
                <xdr:row>19</xdr:row>
                <xdr:rowOff>0</xdr:rowOff>
              </to>
            </anchor>
          </controlPr>
        </control>
      </mc:Choice>
      <mc:Fallback>
        <control shapeId="37140" r:id="rId191" name="ComboBox259"/>
      </mc:Fallback>
    </mc:AlternateContent>
    <mc:AlternateContent xmlns:mc="http://schemas.openxmlformats.org/markup-compatibility/2006">
      <mc:Choice Requires="x14">
        <control shapeId="37141" r:id="rId193" name="ComboBox260">
          <controlPr defaultSize="0" autoLine="0" autoPict="0" linkedCell="A20" listFillRange="'Fruchtfolge Tabellen'!$B$3:$B$273" r:id="rId194">
            <anchor moveWithCells="1">
              <from>
                <xdr:col>0</xdr:col>
                <xdr:colOff>19050</xdr:colOff>
                <xdr:row>19</xdr:row>
                <xdr:rowOff>19050</xdr:rowOff>
              </from>
              <to>
                <xdr:col>1</xdr:col>
                <xdr:colOff>0</xdr:colOff>
                <xdr:row>20</xdr:row>
                <xdr:rowOff>0</xdr:rowOff>
              </to>
            </anchor>
          </controlPr>
        </control>
      </mc:Choice>
      <mc:Fallback>
        <control shapeId="37141" r:id="rId193" name="ComboBox260"/>
      </mc:Fallback>
    </mc:AlternateContent>
    <mc:AlternateContent xmlns:mc="http://schemas.openxmlformats.org/markup-compatibility/2006">
      <mc:Choice Requires="x14">
        <control shapeId="37142" r:id="rId195" name="ComboBox261">
          <controlPr defaultSize="0" autoLine="0" autoPict="0" linkedCell="A21" listFillRange="'Fruchtfolge Tabellen'!$B$3:$B$273" r:id="rId196">
            <anchor moveWithCells="1">
              <from>
                <xdr:col>0</xdr:col>
                <xdr:colOff>19050</xdr:colOff>
                <xdr:row>20</xdr:row>
                <xdr:rowOff>19050</xdr:rowOff>
              </from>
              <to>
                <xdr:col>1</xdr:col>
                <xdr:colOff>0</xdr:colOff>
                <xdr:row>21</xdr:row>
                <xdr:rowOff>0</xdr:rowOff>
              </to>
            </anchor>
          </controlPr>
        </control>
      </mc:Choice>
      <mc:Fallback>
        <control shapeId="37142" r:id="rId195" name="ComboBox261"/>
      </mc:Fallback>
    </mc:AlternateContent>
    <mc:AlternateContent xmlns:mc="http://schemas.openxmlformats.org/markup-compatibility/2006">
      <mc:Choice Requires="x14">
        <control shapeId="37143" r:id="rId197" name="ComboBox262">
          <controlPr defaultSize="0" autoLine="0" autoPict="0" linkedCell="A22" listFillRange="'Fruchtfolge Tabellen'!$B$3:$B$273" r:id="rId198">
            <anchor moveWithCells="1">
              <from>
                <xdr:col>0</xdr:col>
                <xdr:colOff>19050</xdr:colOff>
                <xdr:row>21</xdr:row>
                <xdr:rowOff>19050</xdr:rowOff>
              </from>
              <to>
                <xdr:col>1</xdr:col>
                <xdr:colOff>0</xdr:colOff>
                <xdr:row>22</xdr:row>
                <xdr:rowOff>0</xdr:rowOff>
              </to>
            </anchor>
          </controlPr>
        </control>
      </mc:Choice>
      <mc:Fallback>
        <control shapeId="37143" r:id="rId197" name="ComboBox262"/>
      </mc:Fallback>
    </mc:AlternateContent>
    <mc:AlternateContent xmlns:mc="http://schemas.openxmlformats.org/markup-compatibility/2006">
      <mc:Choice Requires="x14">
        <control shapeId="37144" r:id="rId199" name="ComboBox263">
          <controlPr defaultSize="0" autoLine="0" autoPict="0" linkedCell="A23" listFillRange="'Fruchtfolge Tabellen'!$B$3:$B$273" r:id="rId200">
            <anchor moveWithCells="1">
              <from>
                <xdr:col>0</xdr:col>
                <xdr:colOff>19050</xdr:colOff>
                <xdr:row>22</xdr:row>
                <xdr:rowOff>19050</xdr:rowOff>
              </from>
              <to>
                <xdr:col>1</xdr:col>
                <xdr:colOff>0</xdr:colOff>
                <xdr:row>23</xdr:row>
                <xdr:rowOff>0</xdr:rowOff>
              </to>
            </anchor>
          </controlPr>
        </control>
      </mc:Choice>
      <mc:Fallback>
        <control shapeId="37144" r:id="rId199" name="ComboBox263"/>
      </mc:Fallback>
    </mc:AlternateContent>
    <mc:AlternateContent xmlns:mc="http://schemas.openxmlformats.org/markup-compatibility/2006">
      <mc:Choice Requires="x14">
        <control shapeId="37145" r:id="rId201" name="ComboBox264">
          <controlPr defaultSize="0" autoLine="0" autoPict="0" linkedCell="A24" listFillRange="'Fruchtfolge Tabellen'!$B$3:$B$273" r:id="rId202">
            <anchor moveWithCells="1">
              <from>
                <xdr:col>0</xdr:col>
                <xdr:colOff>19050</xdr:colOff>
                <xdr:row>23</xdr:row>
                <xdr:rowOff>19050</xdr:rowOff>
              </from>
              <to>
                <xdr:col>1</xdr:col>
                <xdr:colOff>0</xdr:colOff>
                <xdr:row>24</xdr:row>
                <xdr:rowOff>0</xdr:rowOff>
              </to>
            </anchor>
          </controlPr>
        </control>
      </mc:Choice>
      <mc:Fallback>
        <control shapeId="37145" r:id="rId201" name="ComboBox264"/>
      </mc:Fallback>
    </mc:AlternateContent>
    <mc:AlternateContent xmlns:mc="http://schemas.openxmlformats.org/markup-compatibility/2006">
      <mc:Choice Requires="x14">
        <control shapeId="37146" r:id="rId203" name="ComboBox265">
          <controlPr defaultSize="0" autoLine="0" autoPict="0" linkedCell="A25" listFillRange="'Fruchtfolge Tabellen'!$B$3:$B$273" r:id="rId204">
            <anchor moveWithCells="1">
              <from>
                <xdr:col>0</xdr:col>
                <xdr:colOff>19050</xdr:colOff>
                <xdr:row>24</xdr:row>
                <xdr:rowOff>19050</xdr:rowOff>
              </from>
              <to>
                <xdr:col>1</xdr:col>
                <xdr:colOff>0</xdr:colOff>
                <xdr:row>25</xdr:row>
                <xdr:rowOff>0</xdr:rowOff>
              </to>
            </anchor>
          </controlPr>
        </control>
      </mc:Choice>
      <mc:Fallback>
        <control shapeId="37146" r:id="rId203" name="ComboBox265"/>
      </mc:Fallback>
    </mc:AlternateContent>
    <mc:AlternateContent xmlns:mc="http://schemas.openxmlformats.org/markup-compatibility/2006">
      <mc:Choice Requires="x14">
        <control shapeId="37147" r:id="rId205" name="ComboBox266">
          <controlPr defaultSize="0" autoLine="0" autoPict="0" linkedCell="A26" listFillRange="'Fruchtfolge Tabellen'!$B$3:$B$273" r:id="rId206">
            <anchor moveWithCells="1">
              <from>
                <xdr:col>0</xdr:col>
                <xdr:colOff>19050</xdr:colOff>
                <xdr:row>25</xdr:row>
                <xdr:rowOff>19050</xdr:rowOff>
              </from>
              <to>
                <xdr:col>1</xdr:col>
                <xdr:colOff>0</xdr:colOff>
                <xdr:row>26</xdr:row>
                <xdr:rowOff>0</xdr:rowOff>
              </to>
            </anchor>
          </controlPr>
        </control>
      </mc:Choice>
      <mc:Fallback>
        <control shapeId="37147" r:id="rId205" name="ComboBox266"/>
      </mc:Fallback>
    </mc:AlternateContent>
    <mc:AlternateContent xmlns:mc="http://schemas.openxmlformats.org/markup-compatibility/2006">
      <mc:Choice Requires="x14">
        <control shapeId="37148" r:id="rId207" name="ComboBox267">
          <controlPr defaultSize="0" autoLine="0" autoPict="0" linkedCell="A27" listFillRange="'Fruchtfolge Tabellen'!$B$3:$B$273" r:id="rId208">
            <anchor moveWithCells="1">
              <from>
                <xdr:col>0</xdr:col>
                <xdr:colOff>19050</xdr:colOff>
                <xdr:row>26</xdr:row>
                <xdr:rowOff>19050</xdr:rowOff>
              </from>
              <to>
                <xdr:col>1</xdr:col>
                <xdr:colOff>0</xdr:colOff>
                <xdr:row>27</xdr:row>
                <xdr:rowOff>0</xdr:rowOff>
              </to>
            </anchor>
          </controlPr>
        </control>
      </mc:Choice>
      <mc:Fallback>
        <control shapeId="37148" r:id="rId207" name="ComboBox267"/>
      </mc:Fallback>
    </mc:AlternateContent>
    <mc:AlternateContent xmlns:mc="http://schemas.openxmlformats.org/markup-compatibility/2006">
      <mc:Choice Requires="x14">
        <control shapeId="37149" r:id="rId209" name="ComboBox268">
          <controlPr defaultSize="0" autoLine="0" autoPict="0" linkedCell="A28" listFillRange="'Fruchtfolge Tabellen'!$B$3:$B$273" r:id="rId210">
            <anchor moveWithCells="1">
              <from>
                <xdr:col>0</xdr:col>
                <xdr:colOff>19050</xdr:colOff>
                <xdr:row>27</xdr:row>
                <xdr:rowOff>19050</xdr:rowOff>
              </from>
              <to>
                <xdr:col>1</xdr:col>
                <xdr:colOff>0</xdr:colOff>
                <xdr:row>28</xdr:row>
                <xdr:rowOff>0</xdr:rowOff>
              </to>
            </anchor>
          </controlPr>
        </control>
      </mc:Choice>
      <mc:Fallback>
        <control shapeId="37149" r:id="rId209" name="ComboBox268"/>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1"/>
  <dimension ref="A1:Y336"/>
  <sheetViews>
    <sheetView zoomScale="70" zoomScaleNormal="70" workbookViewId="0">
      <pane ySplit="5" topLeftCell="A21" activePane="bottomLeft" state="frozen"/>
      <selection activeCell="J15" sqref="J15"/>
      <selection pane="bottomLeft" activeCell="L33" sqref="L33"/>
    </sheetView>
  </sheetViews>
  <sheetFormatPr baseColWidth="10" defaultColWidth="11.54296875" defaultRowHeight="14.5" x14ac:dyDescent="0.35"/>
  <cols>
    <col min="1" max="1" width="44.453125" style="220" customWidth="1"/>
    <col min="2" max="2" width="26.7265625" style="220" customWidth="1"/>
    <col min="3" max="11" width="9.26953125" style="220" customWidth="1"/>
    <col min="12" max="12" width="12.7265625" style="220" bestFit="1" customWidth="1"/>
    <col min="13" max="14" width="11.54296875" style="220"/>
    <col min="15" max="15" width="13.26953125" style="220" customWidth="1"/>
    <col min="16" max="16" width="12.26953125" style="220" customWidth="1"/>
    <col min="17" max="17" width="8.26953125" style="163" customWidth="1"/>
    <col min="18" max="18" width="10.7265625" style="163"/>
    <col min="19" max="16384" width="11.54296875" style="220"/>
  </cols>
  <sheetData>
    <row r="1" spans="1:16" ht="15.4" customHeight="1" x14ac:dyDescent="0.35">
      <c r="A1" s="1331" t="s">
        <v>1003</v>
      </c>
      <c r="B1" s="1332"/>
      <c r="C1" s="1332"/>
      <c r="D1" s="1332"/>
      <c r="E1" s="1332"/>
      <c r="F1" s="1332"/>
      <c r="G1" s="1332"/>
      <c r="H1" s="1332"/>
      <c r="I1" s="1332"/>
      <c r="J1" s="1332"/>
      <c r="K1" s="1332"/>
      <c r="L1" s="1332"/>
      <c r="M1" s="1332"/>
      <c r="N1" s="1332"/>
      <c r="O1" s="1332"/>
      <c r="P1" s="1332"/>
    </row>
    <row r="2" spans="1:16" ht="38.65" customHeight="1" thickBot="1" x14ac:dyDescent="0.4">
      <c r="A2" s="1333" t="s">
        <v>315</v>
      </c>
      <c r="B2" s="1334"/>
      <c r="C2" s="1334"/>
      <c r="D2" s="1334"/>
      <c r="E2" s="1334"/>
      <c r="F2" s="1334"/>
      <c r="G2" s="1334"/>
      <c r="H2" s="1334"/>
      <c r="I2" s="1334"/>
      <c r="J2" s="1334"/>
      <c r="K2" s="1334"/>
      <c r="L2" s="1334"/>
      <c r="M2" s="1334"/>
      <c r="N2" s="1334"/>
      <c r="O2" s="1334"/>
      <c r="P2" s="1334"/>
    </row>
    <row r="3" spans="1:16" ht="15" thickBot="1" x14ac:dyDescent="0.4">
      <c r="A3" s="1335" t="s">
        <v>44</v>
      </c>
      <c r="B3" s="228"/>
      <c r="C3" s="1337">
        <f>Betriebsdaten!$B$29</f>
        <v>2022</v>
      </c>
      <c r="D3" s="1337"/>
      <c r="E3" s="1338"/>
      <c r="F3" s="1337">
        <f>Betriebsdaten!$B$30</f>
        <v>2021</v>
      </c>
      <c r="G3" s="1337"/>
      <c r="H3" s="1338"/>
      <c r="I3" s="1337">
        <f>Betriebsdaten!$B$31</f>
        <v>2020</v>
      </c>
      <c r="J3" s="1337"/>
      <c r="K3" s="1338"/>
      <c r="L3" s="229">
        <f>Betriebsdaten!$B$29</f>
        <v>2022</v>
      </c>
      <c r="M3" s="230">
        <f>Betriebsdaten!$B$30</f>
        <v>2021</v>
      </c>
      <c r="N3" s="231">
        <f>Betriebsdaten!$B$31</f>
        <v>2020</v>
      </c>
      <c r="O3" s="232" t="s">
        <v>36</v>
      </c>
      <c r="P3" s="1328" t="s">
        <v>91</v>
      </c>
    </row>
    <row r="4" spans="1:16" ht="30.75" customHeight="1" thickBot="1" x14ac:dyDescent="0.4">
      <c r="A4" s="1336"/>
      <c r="B4" s="233" t="s">
        <v>666</v>
      </c>
      <c r="C4" s="233" t="s">
        <v>11</v>
      </c>
      <c r="D4" s="233" t="s">
        <v>10</v>
      </c>
      <c r="E4" s="233" t="s">
        <v>1215</v>
      </c>
      <c r="F4" s="233" t="s">
        <v>11</v>
      </c>
      <c r="G4" s="233" t="s">
        <v>10</v>
      </c>
      <c r="H4" s="233" t="s">
        <v>1215</v>
      </c>
      <c r="I4" s="233" t="s">
        <v>11</v>
      </c>
      <c r="J4" s="233" t="s">
        <v>10</v>
      </c>
      <c r="K4" s="233" t="s">
        <v>1215</v>
      </c>
      <c r="L4" s="234" t="s">
        <v>13</v>
      </c>
      <c r="M4" s="235" t="s">
        <v>13</v>
      </c>
      <c r="N4" s="236" t="s">
        <v>13</v>
      </c>
      <c r="O4" s="237" t="s">
        <v>13</v>
      </c>
      <c r="P4" s="1329"/>
    </row>
    <row r="5" spans="1:16" ht="15" thickBot="1" x14ac:dyDescent="0.4">
      <c r="A5" s="238"/>
      <c r="B5" s="239"/>
      <c r="C5" s="239"/>
      <c r="D5" s="239"/>
      <c r="E5" s="239"/>
      <c r="F5" s="239"/>
      <c r="G5" s="239"/>
      <c r="H5" s="239"/>
      <c r="I5" s="239"/>
      <c r="J5" s="239"/>
      <c r="K5" s="239"/>
      <c r="L5" s="240" t="s">
        <v>35</v>
      </c>
      <c r="M5" s="241" t="s">
        <v>35</v>
      </c>
      <c r="N5" s="242" t="s">
        <v>35</v>
      </c>
      <c r="O5" s="243" t="s">
        <v>35</v>
      </c>
      <c r="P5" s="1330"/>
    </row>
    <row r="6" spans="1:16" ht="19.5" customHeight="1" thickBot="1" x14ac:dyDescent="0.4">
      <c r="A6" s="75" t="s">
        <v>669</v>
      </c>
      <c r="B6" s="289">
        <f>VLOOKUP(A6,$A$29:$H$75,8,FALSE)</f>
        <v>0</v>
      </c>
      <c r="C6" s="74"/>
      <c r="D6" s="74"/>
      <c r="E6" s="244">
        <f>D6*C6</f>
        <v>0</v>
      </c>
      <c r="F6" s="74"/>
      <c r="G6" s="74"/>
      <c r="H6" s="244">
        <f>G6*F6</f>
        <v>0</v>
      </c>
      <c r="I6" s="74"/>
      <c r="J6" s="74"/>
      <c r="K6" s="244">
        <f>J6*I6</f>
        <v>0</v>
      </c>
      <c r="L6" s="244">
        <f>VLOOKUP(B6,$H$29:$K$71,4,FALSE)*E6</f>
        <v>0</v>
      </c>
      <c r="M6" s="244">
        <f>VLOOKUP(B6,$H$29:$K$71,4,FALSE)*H6</f>
        <v>0</v>
      </c>
      <c r="N6" s="244">
        <f>VLOOKUP(B6,$H$29:$K$71,4,FALSE)*K6</f>
        <v>0</v>
      </c>
      <c r="O6" s="244">
        <f>AVERAGE(N6,M6,L6)</f>
        <v>0</v>
      </c>
      <c r="P6" s="74"/>
    </row>
    <row r="7" spans="1:16" ht="19.5" customHeight="1" thickBot="1" x14ac:dyDescent="0.4">
      <c r="A7" s="73" t="s">
        <v>669</v>
      </c>
      <c r="B7" s="289">
        <f t="shared" ref="B7:B14" si="0">VLOOKUP(A7,$A$29:$H$75,8,FALSE)</f>
        <v>0</v>
      </c>
      <c r="C7" s="74"/>
      <c r="D7" s="74"/>
      <c r="E7" s="244">
        <f t="shared" ref="E7:E14" si="1">D7*C7</f>
        <v>0</v>
      </c>
      <c r="F7" s="74"/>
      <c r="G7" s="74"/>
      <c r="H7" s="244">
        <f t="shared" ref="H7:H14" si="2">G7*F7</f>
        <v>0</v>
      </c>
      <c r="I7" s="74"/>
      <c r="J7" s="74"/>
      <c r="K7" s="244">
        <f t="shared" ref="K7:K14" si="3">J7*I7</f>
        <v>0</v>
      </c>
      <c r="L7" s="244">
        <f t="shared" ref="L7:L14" si="4">VLOOKUP(B7,$H$29:$K$71,4,FALSE)*E7</f>
        <v>0</v>
      </c>
      <c r="M7" s="244">
        <f t="shared" ref="M7:M14" si="5">VLOOKUP(B7,$H$29:$K$71,4,FALSE)*H7</f>
        <v>0</v>
      </c>
      <c r="N7" s="244">
        <f t="shared" ref="N7:N14" si="6">VLOOKUP(B7,$H$29:$K$71,4,FALSE)*K7</f>
        <v>0</v>
      </c>
      <c r="O7" s="244">
        <f t="shared" ref="O7:O14" si="7">AVERAGE(N7,M7,L7)</f>
        <v>0</v>
      </c>
      <c r="P7" s="74"/>
    </row>
    <row r="8" spans="1:16" ht="19.5" customHeight="1" thickBot="1" x14ac:dyDescent="0.4">
      <c r="A8" s="73" t="s">
        <v>669</v>
      </c>
      <c r="B8" s="289">
        <f t="shared" si="0"/>
        <v>0</v>
      </c>
      <c r="C8" s="74"/>
      <c r="D8" s="74"/>
      <c r="E8" s="244">
        <f t="shared" si="1"/>
        <v>0</v>
      </c>
      <c r="F8" s="74"/>
      <c r="G8" s="74"/>
      <c r="H8" s="244">
        <f t="shared" si="2"/>
        <v>0</v>
      </c>
      <c r="I8" s="74"/>
      <c r="J8" s="74"/>
      <c r="K8" s="244">
        <f t="shared" si="3"/>
        <v>0</v>
      </c>
      <c r="L8" s="244">
        <f t="shared" si="4"/>
        <v>0</v>
      </c>
      <c r="M8" s="244">
        <f t="shared" si="5"/>
        <v>0</v>
      </c>
      <c r="N8" s="244">
        <f t="shared" si="6"/>
        <v>0</v>
      </c>
      <c r="O8" s="244">
        <f t="shared" si="7"/>
        <v>0</v>
      </c>
      <c r="P8" s="74"/>
    </row>
    <row r="9" spans="1:16" ht="19.5" customHeight="1" thickBot="1" x14ac:dyDescent="0.4">
      <c r="A9" s="73" t="s">
        <v>669</v>
      </c>
      <c r="B9" s="289">
        <f t="shared" si="0"/>
        <v>0</v>
      </c>
      <c r="C9" s="74"/>
      <c r="D9" s="74"/>
      <c r="E9" s="244">
        <f t="shared" si="1"/>
        <v>0</v>
      </c>
      <c r="F9" s="74"/>
      <c r="G9" s="74"/>
      <c r="H9" s="244">
        <f t="shared" si="2"/>
        <v>0</v>
      </c>
      <c r="I9" s="74"/>
      <c r="J9" s="74"/>
      <c r="K9" s="244">
        <f t="shared" si="3"/>
        <v>0</v>
      </c>
      <c r="L9" s="244">
        <f t="shared" si="4"/>
        <v>0</v>
      </c>
      <c r="M9" s="244">
        <f t="shared" si="5"/>
        <v>0</v>
      </c>
      <c r="N9" s="244">
        <f t="shared" si="6"/>
        <v>0</v>
      </c>
      <c r="O9" s="244">
        <f t="shared" si="7"/>
        <v>0</v>
      </c>
      <c r="P9" s="74"/>
    </row>
    <row r="10" spans="1:16" ht="19.5" customHeight="1" thickBot="1" x14ac:dyDescent="0.4">
      <c r="A10" s="73" t="s">
        <v>669</v>
      </c>
      <c r="B10" s="289">
        <f t="shared" si="0"/>
        <v>0</v>
      </c>
      <c r="C10" s="74"/>
      <c r="D10" s="74"/>
      <c r="E10" s="244">
        <f t="shared" si="1"/>
        <v>0</v>
      </c>
      <c r="F10" s="74"/>
      <c r="G10" s="74"/>
      <c r="H10" s="244">
        <f t="shared" si="2"/>
        <v>0</v>
      </c>
      <c r="I10" s="74"/>
      <c r="J10" s="74"/>
      <c r="K10" s="244">
        <f t="shared" si="3"/>
        <v>0</v>
      </c>
      <c r="L10" s="244">
        <f t="shared" si="4"/>
        <v>0</v>
      </c>
      <c r="M10" s="244">
        <f t="shared" si="5"/>
        <v>0</v>
      </c>
      <c r="N10" s="244">
        <f t="shared" si="6"/>
        <v>0</v>
      </c>
      <c r="O10" s="244">
        <f t="shared" si="7"/>
        <v>0</v>
      </c>
      <c r="P10" s="74"/>
    </row>
    <row r="11" spans="1:16" ht="19.149999999999999" customHeight="1" thickBot="1" x14ac:dyDescent="0.4">
      <c r="A11" s="73" t="s">
        <v>669</v>
      </c>
      <c r="B11" s="289">
        <f t="shared" si="0"/>
        <v>0</v>
      </c>
      <c r="C11" s="74"/>
      <c r="D11" s="74"/>
      <c r="E11" s="244">
        <f t="shared" si="1"/>
        <v>0</v>
      </c>
      <c r="F11" s="256"/>
      <c r="G11" s="74"/>
      <c r="H11" s="244">
        <f t="shared" si="2"/>
        <v>0</v>
      </c>
      <c r="I11" s="74"/>
      <c r="J11" s="74"/>
      <c r="K11" s="244">
        <f t="shared" si="3"/>
        <v>0</v>
      </c>
      <c r="L11" s="244">
        <f t="shared" si="4"/>
        <v>0</v>
      </c>
      <c r="M11" s="244">
        <f t="shared" si="5"/>
        <v>0</v>
      </c>
      <c r="N11" s="244">
        <f t="shared" si="6"/>
        <v>0</v>
      </c>
      <c r="O11" s="244">
        <f t="shared" si="7"/>
        <v>0</v>
      </c>
      <c r="P11" s="74"/>
    </row>
    <row r="12" spans="1:16" ht="19.5" customHeight="1" thickBot="1" x14ac:dyDescent="0.4">
      <c r="A12" s="73" t="s">
        <v>669</v>
      </c>
      <c r="B12" s="289">
        <f t="shared" si="0"/>
        <v>0</v>
      </c>
      <c r="C12" s="74"/>
      <c r="D12" s="74"/>
      <c r="E12" s="244">
        <f t="shared" si="1"/>
        <v>0</v>
      </c>
      <c r="F12" s="74"/>
      <c r="G12" s="74"/>
      <c r="H12" s="244">
        <f t="shared" si="2"/>
        <v>0</v>
      </c>
      <c r="I12" s="74"/>
      <c r="J12" s="74"/>
      <c r="K12" s="244">
        <f t="shared" si="3"/>
        <v>0</v>
      </c>
      <c r="L12" s="244">
        <f t="shared" si="4"/>
        <v>0</v>
      </c>
      <c r="M12" s="244">
        <f t="shared" si="5"/>
        <v>0</v>
      </c>
      <c r="N12" s="244">
        <f t="shared" si="6"/>
        <v>0</v>
      </c>
      <c r="O12" s="244">
        <f t="shared" si="7"/>
        <v>0</v>
      </c>
      <c r="P12" s="74"/>
    </row>
    <row r="13" spans="1:16" ht="19.5" customHeight="1" thickBot="1" x14ac:dyDescent="0.4">
      <c r="A13" s="73" t="s">
        <v>669</v>
      </c>
      <c r="B13" s="289">
        <f t="shared" si="0"/>
        <v>0</v>
      </c>
      <c r="C13" s="74"/>
      <c r="D13" s="74"/>
      <c r="E13" s="244">
        <f t="shared" si="1"/>
        <v>0</v>
      </c>
      <c r="F13" s="74"/>
      <c r="G13" s="74"/>
      <c r="H13" s="244">
        <f t="shared" si="2"/>
        <v>0</v>
      </c>
      <c r="I13" s="74"/>
      <c r="J13" s="74"/>
      <c r="K13" s="244">
        <f t="shared" si="3"/>
        <v>0</v>
      </c>
      <c r="L13" s="244">
        <f t="shared" si="4"/>
        <v>0</v>
      </c>
      <c r="M13" s="244">
        <f t="shared" si="5"/>
        <v>0</v>
      </c>
      <c r="N13" s="244">
        <f t="shared" si="6"/>
        <v>0</v>
      </c>
      <c r="O13" s="244">
        <f t="shared" si="7"/>
        <v>0</v>
      </c>
      <c r="P13" s="74"/>
    </row>
    <row r="14" spans="1:16" ht="19.5" customHeight="1" thickBot="1" x14ac:dyDescent="0.4">
      <c r="A14" s="73" t="s">
        <v>669</v>
      </c>
      <c r="B14" s="289">
        <f t="shared" si="0"/>
        <v>0</v>
      </c>
      <c r="C14" s="74"/>
      <c r="D14" s="74"/>
      <c r="E14" s="244">
        <f t="shared" si="1"/>
        <v>0</v>
      </c>
      <c r="F14" s="74"/>
      <c r="G14" s="74"/>
      <c r="H14" s="244">
        <f t="shared" si="2"/>
        <v>0</v>
      </c>
      <c r="I14" s="74"/>
      <c r="J14" s="74"/>
      <c r="K14" s="244">
        <f t="shared" si="3"/>
        <v>0</v>
      </c>
      <c r="L14" s="244">
        <f t="shared" si="4"/>
        <v>0</v>
      </c>
      <c r="M14" s="244">
        <f t="shared" si="5"/>
        <v>0</v>
      </c>
      <c r="N14" s="244">
        <f t="shared" si="6"/>
        <v>0</v>
      </c>
      <c r="O14" s="244">
        <f t="shared" si="7"/>
        <v>0</v>
      </c>
      <c r="P14" s="74"/>
    </row>
    <row r="15" spans="1:16" ht="15.65" customHeight="1" thickBot="1" x14ac:dyDescent="0.4">
      <c r="A15" s="221"/>
      <c r="B15" s="221"/>
      <c r="C15" s="221"/>
      <c r="D15" s="221"/>
      <c r="E15" s="221"/>
      <c r="F15" s="221"/>
      <c r="G15" s="221"/>
      <c r="H15" s="221"/>
      <c r="I15" s="222" t="s">
        <v>38</v>
      </c>
      <c r="J15" s="223"/>
      <c r="K15" s="224"/>
      <c r="L15" s="245">
        <f>SUM(L6:L14)</f>
        <v>0</v>
      </c>
      <c r="M15" s="245">
        <f>SUM(M6:M14)</f>
        <v>0</v>
      </c>
      <c r="N15" s="245">
        <f>SUM(N6:N14)</f>
        <v>0</v>
      </c>
      <c r="O15" s="245">
        <f>SUM(O6:O14)</f>
        <v>0</v>
      </c>
      <c r="P15" s="76"/>
    </row>
    <row r="16" spans="1:16" ht="30" customHeight="1" x14ac:dyDescent="0.35">
      <c r="A16" s="1348" t="s">
        <v>685</v>
      </c>
      <c r="B16" s="1349"/>
      <c r="C16" s="225"/>
      <c r="D16" s="221"/>
      <c r="E16" s="221"/>
      <c r="F16" s="221"/>
      <c r="G16" s="221"/>
      <c r="H16" s="221"/>
      <c r="I16" s="263"/>
      <c r="J16" s="264"/>
      <c r="K16" s="264"/>
      <c r="L16" s="265"/>
      <c r="M16" s="265"/>
      <c r="N16" s="265"/>
      <c r="O16" s="265"/>
      <c r="P16" s="266"/>
    </row>
    <row r="17" spans="1:25" ht="31.9" customHeight="1" thickBot="1" x14ac:dyDescent="0.4">
      <c r="A17" s="1350"/>
      <c r="B17" s="1351"/>
      <c r="C17" s="225"/>
      <c r="D17" s="221"/>
      <c r="E17" s="221"/>
      <c r="F17" s="221"/>
      <c r="G17" s="221"/>
      <c r="H17" s="221"/>
      <c r="I17" s="254"/>
      <c r="J17" s="221"/>
      <c r="K17" s="221"/>
      <c r="L17" s="255"/>
      <c r="M17" s="255"/>
      <c r="N17" s="255"/>
      <c r="O17" s="255"/>
      <c r="P17" s="255"/>
    </row>
    <row r="18" spans="1:25" ht="19.5" customHeight="1" thickBot="1" x14ac:dyDescent="0.6">
      <c r="A18" s="267" t="s">
        <v>656</v>
      </c>
      <c r="B18" s="713">
        <f>Betriebsdaten!$B$29</f>
        <v>2022</v>
      </c>
      <c r="C18" s="1352">
        <f>Betriebsdaten!$B$30</f>
        <v>2021</v>
      </c>
      <c r="D18" s="1353"/>
      <c r="E18" s="1354"/>
      <c r="F18" s="1352">
        <f>Betriebsdaten!$B$31</f>
        <v>2020</v>
      </c>
      <c r="G18" s="1353"/>
      <c r="H18" s="1354"/>
      <c r="I18" s="254"/>
      <c r="J18" s="1042" t="s">
        <v>94</v>
      </c>
      <c r="K18" s="1043"/>
      <c r="L18" s="1043"/>
      <c r="M18" s="1046"/>
      <c r="N18" s="1046"/>
      <c r="O18" s="1047"/>
      <c r="P18" s="255"/>
    </row>
    <row r="19" spans="1:25" ht="19.5" customHeight="1" thickBot="1" x14ac:dyDescent="0.6">
      <c r="A19" s="252" t="s">
        <v>62</v>
      </c>
      <c r="B19" s="712" t="s">
        <v>104</v>
      </c>
      <c r="C19" s="1355" t="s">
        <v>104</v>
      </c>
      <c r="D19" s="1356"/>
      <c r="E19" s="1356"/>
      <c r="F19" s="1355" t="s">
        <v>104</v>
      </c>
      <c r="G19" s="1356"/>
      <c r="H19" s="1356"/>
      <c r="I19" s="254"/>
      <c r="J19" s="1048"/>
      <c r="K19" s="1045"/>
      <c r="L19" s="1045"/>
      <c r="M19" s="1044"/>
      <c r="N19" s="1044"/>
      <c r="O19" s="1049"/>
      <c r="P19" s="255"/>
    </row>
    <row r="20" spans="1:25" ht="19.5" customHeight="1" thickBot="1" x14ac:dyDescent="0.4">
      <c r="A20" s="262" t="s">
        <v>684</v>
      </c>
      <c r="B20" s="226"/>
      <c r="C20" s="1343"/>
      <c r="D20" s="1344"/>
      <c r="E20" s="1344"/>
      <c r="F20" s="1343"/>
      <c r="G20" s="1344"/>
      <c r="H20" s="1344"/>
      <c r="I20" s="254"/>
      <c r="J20" s="1339" t="s">
        <v>95</v>
      </c>
      <c r="K20" s="1340"/>
      <c r="L20" s="1340"/>
      <c r="M20" s="1340"/>
      <c r="N20" s="1340"/>
      <c r="O20" s="1050"/>
      <c r="P20" s="255"/>
    </row>
    <row r="21" spans="1:25" ht="19.5" customHeight="1" thickBot="1" x14ac:dyDescent="0.4">
      <c r="A21" s="253" t="s">
        <v>657</v>
      </c>
      <c r="B21" s="226"/>
      <c r="C21" s="1343"/>
      <c r="D21" s="1344"/>
      <c r="E21" s="1344"/>
      <c r="F21" s="1343"/>
      <c r="G21" s="1344"/>
      <c r="H21" s="1344"/>
      <c r="I21" s="254"/>
      <c r="J21" s="1345" t="s">
        <v>96</v>
      </c>
      <c r="K21" s="1346"/>
      <c r="L21" s="1346"/>
      <c r="M21" s="1346"/>
      <c r="N21" s="1346"/>
      <c r="O21" s="1347"/>
      <c r="P21" s="255"/>
    </row>
    <row r="22" spans="1:25" ht="19.5" customHeight="1" thickBot="1" x14ac:dyDescent="0.4">
      <c r="A22" s="253" t="s">
        <v>658</v>
      </c>
      <c r="B22" s="226"/>
      <c r="C22" s="1343"/>
      <c r="D22" s="1344"/>
      <c r="E22" s="1344"/>
      <c r="F22" s="1343"/>
      <c r="G22" s="1344"/>
      <c r="H22" s="1344"/>
      <c r="I22" s="254"/>
      <c r="J22" s="1056" t="s">
        <v>98</v>
      </c>
      <c r="K22" s="1058"/>
      <c r="L22" s="1057" t="s">
        <v>97</v>
      </c>
      <c r="M22" s="1059"/>
      <c r="N22" s="1057" t="s">
        <v>99</v>
      </c>
      <c r="O22" s="1060"/>
      <c r="P22" s="255"/>
    </row>
    <row r="23" spans="1:25" ht="19.5" customHeight="1" thickBot="1" x14ac:dyDescent="0.4">
      <c r="A23" s="253" t="s">
        <v>659</v>
      </c>
      <c r="B23" s="226"/>
      <c r="C23" s="1343"/>
      <c r="D23" s="1344"/>
      <c r="E23" s="1344"/>
      <c r="F23" s="1343"/>
      <c r="G23" s="1344"/>
      <c r="H23" s="1344"/>
      <c r="I23" s="254"/>
      <c r="J23" s="396">
        <v>10</v>
      </c>
      <c r="K23" s="1040"/>
      <c r="L23" s="398">
        <v>0.5</v>
      </c>
      <c r="M23" s="1044"/>
      <c r="N23" s="398">
        <f>J23*L23</f>
        <v>5</v>
      </c>
      <c r="O23" s="1049"/>
      <c r="P23" s="255"/>
    </row>
    <row r="24" spans="1:25" ht="19.5" customHeight="1" thickBot="1" x14ac:dyDescent="0.4">
      <c r="A24" s="252" t="s">
        <v>644</v>
      </c>
      <c r="B24" s="227"/>
      <c r="C24" s="1341"/>
      <c r="D24" s="1342"/>
      <c r="E24" s="1342"/>
      <c r="F24" s="1341"/>
      <c r="G24" s="1342"/>
      <c r="H24" s="1342"/>
      <c r="I24" s="254"/>
      <c r="J24" s="396"/>
      <c r="K24" s="1040"/>
      <c r="L24" s="398">
        <v>0.5</v>
      </c>
      <c r="M24" s="1044"/>
      <c r="N24" s="398">
        <f>J24/10*L24</f>
        <v>0</v>
      </c>
      <c r="O24" s="1049"/>
      <c r="P24" s="255"/>
    </row>
    <row r="25" spans="1:25" ht="19.5" customHeight="1" thickBot="1" x14ac:dyDescent="0.4">
      <c r="A25" s="253" t="s">
        <v>661</v>
      </c>
      <c r="B25" s="226"/>
      <c r="C25" s="1343"/>
      <c r="D25" s="1344"/>
      <c r="E25" s="1344"/>
      <c r="F25" s="1343"/>
      <c r="G25" s="1344"/>
      <c r="H25" s="1344"/>
      <c r="I25" s="254"/>
      <c r="J25" s="1051"/>
      <c r="K25" s="1052"/>
      <c r="L25" s="1053">
        <v>0.5</v>
      </c>
      <c r="M25" s="1054"/>
      <c r="N25" s="1053">
        <f>J25/10*L25</f>
        <v>0</v>
      </c>
      <c r="O25" s="1055"/>
      <c r="P25" s="255"/>
    </row>
    <row r="26" spans="1:25" ht="19.5" customHeight="1" thickBot="1" x14ac:dyDescent="0.4">
      <c r="A26" s="253" t="s">
        <v>87</v>
      </c>
      <c r="B26" s="312">
        <f>SUM(B20:B25)</f>
        <v>0</v>
      </c>
      <c r="C26" s="1357">
        <f>SUM(C20:C25)</f>
        <v>0</v>
      </c>
      <c r="D26" s="1358"/>
      <c r="E26" s="1358"/>
      <c r="F26" s="1357">
        <f>SUM(F20:F25)</f>
        <v>0</v>
      </c>
      <c r="G26" s="1358"/>
      <c r="H26" s="1358"/>
      <c r="I26" s="254"/>
      <c r="J26" s="221"/>
      <c r="K26" s="221"/>
      <c r="L26" s="255"/>
      <c r="M26" s="255"/>
      <c r="N26" s="255"/>
      <c r="O26" s="255"/>
      <c r="P26" s="255"/>
    </row>
    <row r="27" spans="1:25" s="1013" customFormat="1" ht="14.65" customHeight="1" thickBot="1" x14ac:dyDescent="0.4">
      <c r="A27" s="163"/>
      <c r="B27" s="163"/>
      <c r="C27" s="163"/>
      <c r="D27" s="163"/>
      <c r="E27" s="163"/>
      <c r="F27" s="163"/>
      <c r="G27" s="163"/>
      <c r="H27" s="163"/>
      <c r="I27" s="163"/>
      <c r="J27" s="1063"/>
      <c r="K27" s="1064" t="s">
        <v>1166</v>
      </c>
      <c r="L27" s="1063"/>
      <c r="M27" s="1063"/>
      <c r="N27" s="1063"/>
      <c r="O27" s="1063"/>
      <c r="P27" s="1063"/>
      <c r="Q27" s="1063"/>
      <c r="R27" s="1063"/>
      <c r="S27" s="1063"/>
      <c r="T27" s="1063"/>
      <c r="U27" s="1063"/>
      <c r="V27" s="1063"/>
      <c r="W27" s="1063"/>
      <c r="X27" s="1063"/>
      <c r="Y27" s="1063"/>
    </row>
    <row r="28" spans="1:25" ht="27.4" customHeight="1" thickBot="1" x14ac:dyDescent="0.4">
      <c r="A28" s="1014" t="s">
        <v>44</v>
      </c>
      <c r="B28" s="1015"/>
      <c r="C28" s="1015"/>
      <c r="D28" s="1015"/>
      <c r="E28" s="1016"/>
      <c r="F28" s="246" t="s">
        <v>56</v>
      </c>
      <c r="G28" s="247"/>
      <c r="H28" s="247"/>
      <c r="I28" s="482" t="s">
        <v>74</v>
      </c>
      <c r="J28" s="483"/>
      <c r="K28" s="1012" t="s">
        <v>72</v>
      </c>
      <c r="L28" s="1061" t="s">
        <v>1135</v>
      </c>
      <c r="M28" s="1061" t="s">
        <v>1136</v>
      </c>
      <c r="N28" s="1061" t="s">
        <v>1137</v>
      </c>
      <c r="O28" s="1062" t="s">
        <v>1138</v>
      </c>
      <c r="P28" s="1030"/>
      <c r="Q28" s="1030"/>
      <c r="R28" s="1029" t="s">
        <v>1165</v>
      </c>
      <c r="S28" s="1029"/>
      <c r="T28" s="1029"/>
      <c r="U28" s="1030"/>
      <c r="V28" s="1030"/>
      <c r="W28" s="1030"/>
      <c r="X28" s="1030"/>
      <c r="Y28" s="1030"/>
    </row>
    <row r="29" spans="1:25" ht="27.4" customHeight="1" thickBot="1" x14ac:dyDescent="0.4">
      <c r="A29" s="1014" t="s">
        <v>669</v>
      </c>
      <c r="B29" s="1015"/>
      <c r="C29" s="1015"/>
      <c r="D29" s="1015"/>
      <c r="E29" s="1016"/>
      <c r="F29" s="246"/>
      <c r="G29" s="247"/>
      <c r="H29" s="247">
        <v>0</v>
      </c>
      <c r="I29" s="248">
        <v>0</v>
      </c>
      <c r="J29" s="247">
        <v>0</v>
      </c>
      <c r="K29" s="1012"/>
      <c r="L29" s="1038"/>
      <c r="M29" s="1038"/>
      <c r="N29" s="1038"/>
      <c r="O29" s="1039"/>
      <c r="P29" s="1030" t="s">
        <v>1139</v>
      </c>
      <c r="Q29" s="1030" t="s">
        <v>1140</v>
      </c>
      <c r="R29" s="1029" t="s">
        <v>1141</v>
      </c>
      <c r="S29" s="1029" t="s">
        <v>1142</v>
      </c>
      <c r="T29" s="1029" t="s">
        <v>1143</v>
      </c>
      <c r="U29" s="1030" t="s">
        <v>1144</v>
      </c>
      <c r="V29" s="1030" t="s">
        <v>1145</v>
      </c>
      <c r="W29" s="1030" t="s">
        <v>1146</v>
      </c>
      <c r="X29" s="1030" t="s">
        <v>1147</v>
      </c>
      <c r="Y29" s="1030"/>
    </row>
    <row r="30" spans="1:25" x14ac:dyDescent="0.35">
      <c r="A30" s="1017" t="s">
        <v>49</v>
      </c>
      <c r="B30" s="1018"/>
      <c r="C30" s="1018"/>
      <c r="D30" s="1018"/>
      <c r="E30" s="1019"/>
      <c r="F30" s="249" t="s">
        <v>57</v>
      </c>
      <c r="G30" s="186"/>
      <c r="H30" s="250">
        <v>1</v>
      </c>
      <c r="I30" s="250">
        <v>1</v>
      </c>
      <c r="J30" s="186"/>
      <c r="K30" s="1023">
        <f>O30*L30*M30*U30</f>
        <v>0.62480000000000002</v>
      </c>
      <c r="L30" s="1024">
        <v>1</v>
      </c>
      <c r="M30" s="1031">
        <v>0.8</v>
      </c>
      <c r="N30" s="1022">
        <v>0.2</v>
      </c>
      <c r="O30" s="1022">
        <v>0.55000000000000004</v>
      </c>
      <c r="P30" s="1065">
        <f t="shared" ref="P30:P64" si="8">R30/N30</f>
        <v>600</v>
      </c>
      <c r="Q30" s="1065">
        <f t="shared" ref="Q30:Q64" si="9">J30*N30</f>
        <v>0</v>
      </c>
      <c r="R30" s="1066">
        <v>120</v>
      </c>
      <c r="S30" s="1066">
        <v>0.6</v>
      </c>
      <c r="T30" s="1066">
        <v>0.7</v>
      </c>
      <c r="U30" s="1067">
        <f t="shared" ref="U30:U64" si="10">(V30+X30)/V30</f>
        <v>1.42</v>
      </c>
      <c r="V30" s="1067">
        <f t="shared" ref="V30:V64" si="11">R30/N30*O30*L30*M30</f>
        <v>264</v>
      </c>
      <c r="W30" s="1067">
        <f t="shared" ref="W30:W64" si="12">AC30*AD30*L30*M30</f>
        <v>0</v>
      </c>
      <c r="X30" s="1067">
        <f t="shared" ref="X30:X64" si="13">R30/N30*S30*O30*T30*L30*M30</f>
        <v>110.88000000000002</v>
      </c>
      <c r="Y30" s="1068"/>
    </row>
    <row r="31" spans="1:25" x14ac:dyDescent="0.35">
      <c r="A31" s="1020" t="s">
        <v>45</v>
      </c>
      <c r="B31" s="330"/>
      <c r="C31" s="330"/>
      <c r="D31" s="330"/>
      <c r="E31" s="1021"/>
      <c r="F31" s="193" t="s">
        <v>57</v>
      </c>
      <c r="G31" s="189"/>
      <c r="H31" s="251">
        <v>2</v>
      </c>
      <c r="I31" s="251">
        <v>2</v>
      </c>
      <c r="J31" s="189"/>
      <c r="K31" s="1023">
        <f t="shared" ref="K31:K64" si="14">O31*L31*M31*U31</f>
        <v>0.23057999999999998</v>
      </c>
      <c r="L31" s="1024">
        <v>0.3</v>
      </c>
      <c r="M31" s="1031">
        <v>0.9</v>
      </c>
      <c r="N31" s="1022">
        <v>0.2</v>
      </c>
      <c r="O31" s="1022">
        <v>0.56000000000000005</v>
      </c>
      <c r="P31" s="1065">
        <f t="shared" si="8"/>
        <v>600</v>
      </c>
      <c r="Q31" s="1065">
        <f t="shared" si="9"/>
        <v>0</v>
      </c>
      <c r="R31" s="1066">
        <v>120</v>
      </c>
      <c r="S31" s="1066">
        <v>0.75</v>
      </c>
      <c r="T31" s="1066">
        <v>0.7</v>
      </c>
      <c r="U31" s="1067">
        <f t="shared" si="10"/>
        <v>1.5249999999999999</v>
      </c>
      <c r="V31" s="1067">
        <f t="shared" si="11"/>
        <v>90.720000000000013</v>
      </c>
      <c r="W31" s="1067">
        <f t="shared" si="12"/>
        <v>0</v>
      </c>
      <c r="X31" s="1067">
        <f t="shared" si="13"/>
        <v>47.628</v>
      </c>
      <c r="Y31" s="1068"/>
    </row>
    <row r="32" spans="1:25" x14ac:dyDescent="0.35">
      <c r="A32" s="1020" t="s">
        <v>46</v>
      </c>
      <c r="B32" s="330"/>
      <c r="C32" s="330"/>
      <c r="D32" s="330"/>
      <c r="E32" s="1021"/>
      <c r="F32" s="193" t="s">
        <v>57</v>
      </c>
      <c r="G32" s="189"/>
      <c r="H32" s="251">
        <v>3</v>
      </c>
      <c r="I32" s="251">
        <v>3</v>
      </c>
      <c r="J32" s="189"/>
      <c r="K32" s="1023">
        <f t="shared" si="14"/>
        <v>0.39116250000000002</v>
      </c>
      <c r="L32" s="1024">
        <v>0.5</v>
      </c>
      <c r="M32" s="1031">
        <v>0.9</v>
      </c>
      <c r="N32" s="1022">
        <v>0.2</v>
      </c>
      <c r="O32" s="1022">
        <v>0.56999999999999995</v>
      </c>
      <c r="P32" s="1065">
        <f t="shared" si="8"/>
        <v>600</v>
      </c>
      <c r="Q32" s="1065">
        <f t="shared" si="9"/>
        <v>0</v>
      </c>
      <c r="R32" s="1066">
        <v>120</v>
      </c>
      <c r="S32" s="1066">
        <v>0.75</v>
      </c>
      <c r="T32" s="1066">
        <v>0.7</v>
      </c>
      <c r="U32" s="1067">
        <f t="shared" si="10"/>
        <v>1.5250000000000001</v>
      </c>
      <c r="V32" s="1067">
        <f t="shared" si="11"/>
        <v>153.89999999999998</v>
      </c>
      <c r="W32" s="1067">
        <f t="shared" si="12"/>
        <v>0</v>
      </c>
      <c r="X32" s="1067">
        <f t="shared" si="13"/>
        <v>80.797499999999999</v>
      </c>
      <c r="Y32" s="1068"/>
    </row>
    <row r="33" spans="1:25" x14ac:dyDescent="0.35">
      <c r="A33" s="1020" t="s">
        <v>47</v>
      </c>
      <c r="B33" s="330"/>
      <c r="C33" s="330"/>
      <c r="D33" s="330"/>
      <c r="E33" s="1021"/>
      <c r="F33" s="193" t="s">
        <v>57</v>
      </c>
      <c r="G33" s="189"/>
      <c r="H33" s="251">
        <v>4</v>
      </c>
      <c r="I33" s="251">
        <v>4</v>
      </c>
      <c r="J33" s="189"/>
      <c r="K33" s="1023">
        <f t="shared" si="14"/>
        <v>0.55723499999999992</v>
      </c>
      <c r="L33" s="1024">
        <v>0.7</v>
      </c>
      <c r="M33" s="1031">
        <v>0.9</v>
      </c>
      <c r="N33" s="1022">
        <v>0.2</v>
      </c>
      <c r="O33" s="1022">
        <v>0.57999999999999996</v>
      </c>
      <c r="P33" s="1065">
        <f t="shared" si="8"/>
        <v>600</v>
      </c>
      <c r="Q33" s="1065">
        <f t="shared" si="9"/>
        <v>0</v>
      </c>
      <c r="R33" s="1066">
        <v>120</v>
      </c>
      <c r="S33" s="1066">
        <v>0.75</v>
      </c>
      <c r="T33" s="1066">
        <v>0.7</v>
      </c>
      <c r="U33" s="1067">
        <f t="shared" si="10"/>
        <v>1.5249999999999999</v>
      </c>
      <c r="V33" s="1067">
        <f t="shared" si="11"/>
        <v>219.24</v>
      </c>
      <c r="W33" s="1067">
        <f t="shared" si="12"/>
        <v>0</v>
      </c>
      <c r="X33" s="1067">
        <f t="shared" si="13"/>
        <v>115.10099999999998</v>
      </c>
      <c r="Y33" s="1068"/>
    </row>
    <row r="34" spans="1:25" x14ac:dyDescent="0.35">
      <c r="A34" s="1020" t="s">
        <v>51</v>
      </c>
      <c r="B34" s="330"/>
      <c r="C34" s="330"/>
      <c r="D34" s="330"/>
      <c r="E34" s="1021"/>
      <c r="F34" s="193" t="s">
        <v>57</v>
      </c>
      <c r="G34" s="189"/>
      <c r="H34" s="251">
        <v>5</v>
      </c>
      <c r="I34" s="251">
        <v>5</v>
      </c>
      <c r="J34" s="189"/>
      <c r="K34" s="1023">
        <f t="shared" si="14"/>
        <v>0.39116250000000002</v>
      </c>
      <c r="L34" s="1024">
        <v>0.5</v>
      </c>
      <c r="M34" s="1031">
        <v>0.9</v>
      </c>
      <c r="N34" s="1022">
        <v>0.2</v>
      </c>
      <c r="O34" s="1022">
        <v>0.56999999999999995</v>
      </c>
      <c r="P34" s="1065">
        <f t="shared" si="8"/>
        <v>600</v>
      </c>
      <c r="Q34" s="1065">
        <f t="shared" si="9"/>
        <v>0</v>
      </c>
      <c r="R34" s="1066">
        <v>120</v>
      </c>
      <c r="S34" s="1066">
        <v>0.75</v>
      </c>
      <c r="T34" s="1066">
        <v>0.7</v>
      </c>
      <c r="U34" s="1067">
        <f t="shared" si="10"/>
        <v>1.5250000000000001</v>
      </c>
      <c r="V34" s="1067">
        <f t="shared" si="11"/>
        <v>153.89999999999998</v>
      </c>
      <c r="W34" s="1067">
        <f t="shared" si="12"/>
        <v>0</v>
      </c>
      <c r="X34" s="1067">
        <f t="shared" si="13"/>
        <v>80.797499999999999</v>
      </c>
      <c r="Y34" s="1068"/>
    </row>
    <row r="35" spans="1:25" x14ac:dyDescent="0.35">
      <c r="A35" s="1020" t="s">
        <v>1148</v>
      </c>
      <c r="B35" s="330"/>
      <c r="C35" s="330"/>
      <c r="D35" s="330"/>
      <c r="E35" s="1021"/>
      <c r="F35" s="193" t="s">
        <v>57</v>
      </c>
      <c r="G35" s="189"/>
      <c r="H35" s="251">
        <v>6</v>
      </c>
      <c r="I35" s="251">
        <v>6</v>
      </c>
      <c r="J35" s="189"/>
      <c r="K35" s="1023">
        <f t="shared" si="14"/>
        <v>0.75639999999999996</v>
      </c>
      <c r="L35" s="1024">
        <v>1</v>
      </c>
      <c r="M35" s="1031">
        <v>0.8</v>
      </c>
      <c r="N35" s="1022">
        <v>0.2</v>
      </c>
      <c r="O35" s="1022">
        <v>0.62</v>
      </c>
      <c r="P35" s="1065">
        <f t="shared" si="8"/>
        <v>600</v>
      </c>
      <c r="Q35" s="1065">
        <f t="shared" si="9"/>
        <v>0</v>
      </c>
      <c r="R35" s="1066">
        <v>120</v>
      </c>
      <c r="S35" s="1066">
        <v>0.75</v>
      </c>
      <c r="T35" s="1066">
        <v>0.7</v>
      </c>
      <c r="U35" s="1067">
        <f t="shared" si="10"/>
        <v>1.5249999999999999</v>
      </c>
      <c r="V35" s="1067">
        <f t="shared" si="11"/>
        <v>297.60000000000002</v>
      </c>
      <c r="W35" s="1067">
        <f t="shared" si="12"/>
        <v>0</v>
      </c>
      <c r="X35" s="1067">
        <f t="shared" si="13"/>
        <v>156.24</v>
      </c>
      <c r="Y35" s="1068"/>
    </row>
    <row r="36" spans="1:25" x14ac:dyDescent="0.35">
      <c r="A36" s="1020" t="s">
        <v>52</v>
      </c>
      <c r="B36" s="330"/>
      <c r="C36" s="330"/>
      <c r="D36" s="330"/>
      <c r="E36" s="1021"/>
      <c r="F36" s="193" t="s">
        <v>57</v>
      </c>
      <c r="G36" s="189"/>
      <c r="H36" s="251">
        <v>7</v>
      </c>
      <c r="I36" s="251">
        <v>7</v>
      </c>
      <c r="J36" s="189"/>
      <c r="K36" s="1023">
        <f t="shared" si="14"/>
        <v>0.24116399999999999</v>
      </c>
      <c r="L36" s="1024">
        <v>0.3</v>
      </c>
      <c r="M36" s="1031">
        <v>0.9</v>
      </c>
      <c r="N36" s="1022">
        <v>0.2</v>
      </c>
      <c r="O36" s="1022">
        <v>0.56000000000000005</v>
      </c>
      <c r="P36" s="1065">
        <f t="shared" si="8"/>
        <v>600</v>
      </c>
      <c r="Q36" s="1065">
        <f t="shared" si="9"/>
        <v>0</v>
      </c>
      <c r="R36" s="1066">
        <v>120</v>
      </c>
      <c r="S36" s="1066">
        <v>0.85</v>
      </c>
      <c r="T36" s="1066">
        <v>0.7</v>
      </c>
      <c r="U36" s="1067">
        <f t="shared" si="10"/>
        <v>1.595</v>
      </c>
      <c r="V36" s="1067">
        <f t="shared" si="11"/>
        <v>90.720000000000013</v>
      </c>
      <c r="W36" s="1067">
        <f t="shared" si="12"/>
        <v>0</v>
      </c>
      <c r="X36" s="1067">
        <f t="shared" si="13"/>
        <v>53.978400000000001</v>
      </c>
      <c r="Y36" s="1068"/>
    </row>
    <row r="37" spans="1:25" x14ac:dyDescent="0.35">
      <c r="A37" s="193" t="s">
        <v>53</v>
      </c>
      <c r="B37" s="188"/>
      <c r="C37" s="188"/>
      <c r="D37" s="188"/>
      <c r="E37" s="189"/>
      <c r="F37" s="193" t="s">
        <v>57</v>
      </c>
      <c r="G37" s="189"/>
      <c r="H37" s="251">
        <v>8</v>
      </c>
      <c r="I37" s="251">
        <v>8</v>
      </c>
      <c r="J37" s="189"/>
      <c r="K37" s="1023">
        <f t="shared" si="14"/>
        <v>0.40911750000000002</v>
      </c>
      <c r="L37" s="1024">
        <v>0.5</v>
      </c>
      <c r="M37" s="1031">
        <v>0.9</v>
      </c>
      <c r="N37" s="1022">
        <v>0.2</v>
      </c>
      <c r="O37" s="1022">
        <v>0.56999999999999995</v>
      </c>
      <c r="P37" s="1065">
        <f t="shared" si="8"/>
        <v>600</v>
      </c>
      <c r="Q37" s="1065">
        <f t="shared" si="9"/>
        <v>0</v>
      </c>
      <c r="R37" s="1066">
        <v>120</v>
      </c>
      <c r="S37" s="1066">
        <v>0.85</v>
      </c>
      <c r="T37" s="1066">
        <v>0.7</v>
      </c>
      <c r="U37" s="1067">
        <f t="shared" si="10"/>
        <v>1.595</v>
      </c>
      <c r="V37" s="1067">
        <f t="shared" si="11"/>
        <v>153.89999999999998</v>
      </c>
      <c r="W37" s="1067">
        <f t="shared" si="12"/>
        <v>0</v>
      </c>
      <c r="X37" s="1067">
        <f t="shared" si="13"/>
        <v>91.570499999999996</v>
      </c>
      <c r="Y37" s="1068"/>
    </row>
    <row r="38" spans="1:25" x14ac:dyDescent="0.35">
      <c r="A38" s="193" t="s">
        <v>54</v>
      </c>
      <c r="B38" s="188"/>
      <c r="C38" s="188"/>
      <c r="D38" s="188"/>
      <c r="E38" s="189"/>
      <c r="F38" s="193" t="s">
        <v>57</v>
      </c>
      <c r="G38" s="189"/>
      <c r="H38" s="251">
        <v>9</v>
      </c>
      <c r="I38" s="251">
        <v>9</v>
      </c>
      <c r="J38" s="189"/>
      <c r="K38" s="1023">
        <f t="shared" si="14"/>
        <v>0.58281299999999991</v>
      </c>
      <c r="L38" s="1024">
        <v>0.7</v>
      </c>
      <c r="M38" s="1031">
        <v>0.9</v>
      </c>
      <c r="N38" s="1022">
        <v>0.2</v>
      </c>
      <c r="O38" s="1022">
        <v>0.57999999999999996</v>
      </c>
      <c r="P38" s="1065">
        <f t="shared" si="8"/>
        <v>600</v>
      </c>
      <c r="Q38" s="1065">
        <f t="shared" si="9"/>
        <v>0</v>
      </c>
      <c r="R38" s="1066">
        <v>120</v>
      </c>
      <c r="S38" s="1066">
        <v>0.85</v>
      </c>
      <c r="T38" s="1066">
        <v>0.7</v>
      </c>
      <c r="U38" s="1067">
        <f t="shared" si="10"/>
        <v>1.5949999999999998</v>
      </c>
      <c r="V38" s="1067">
        <f t="shared" si="11"/>
        <v>219.24</v>
      </c>
      <c r="W38" s="1067">
        <f t="shared" si="12"/>
        <v>0</v>
      </c>
      <c r="X38" s="1067">
        <f t="shared" si="13"/>
        <v>130.44779999999997</v>
      </c>
      <c r="Y38" s="1068"/>
    </row>
    <row r="39" spans="1:25" x14ac:dyDescent="0.35">
      <c r="A39" s="193" t="s">
        <v>50</v>
      </c>
      <c r="B39" s="188"/>
      <c r="C39" s="188"/>
      <c r="D39" s="188"/>
      <c r="E39" s="189"/>
      <c r="F39" s="193" t="s">
        <v>57</v>
      </c>
      <c r="G39" s="189"/>
      <c r="H39" s="251">
        <v>10</v>
      </c>
      <c r="I39" s="251">
        <v>10</v>
      </c>
      <c r="J39" s="189"/>
      <c r="K39" s="1023">
        <f t="shared" si="14"/>
        <v>0.62480000000000002</v>
      </c>
      <c r="L39" s="1024">
        <v>1</v>
      </c>
      <c r="M39" s="1031">
        <v>0.8</v>
      </c>
      <c r="N39" s="1022">
        <v>0.2</v>
      </c>
      <c r="O39" s="1022">
        <v>0.55000000000000004</v>
      </c>
      <c r="P39" s="1065">
        <f t="shared" si="8"/>
        <v>600</v>
      </c>
      <c r="Q39" s="1065">
        <f t="shared" si="9"/>
        <v>0</v>
      </c>
      <c r="R39" s="1066">
        <v>120</v>
      </c>
      <c r="S39" s="1066">
        <v>0.6</v>
      </c>
      <c r="T39" s="1066">
        <v>0.7</v>
      </c>
      <c r="U39" s="1067">
        <f t="shared" si="10"/>
        <v>1.42</v>
      </c>
      <c r="V39" s="1067">
        <f t="shared" si="11"/>
        <v>264</v>
      </c>
      <c r="W39" s="1067">
        <f t="shared" si="12"/>
        <v>0</v>
      </c>
      <c r="X39" s="1067">
        <f t="shared" si="13"/>
        <v>110.88000000000002</v>
      </c>
      <c r="Y39" s="1068"/>
    </row>
    <row r="40" spans="1:25" x14ac:dyDescent="0.35">
      <c r="A40" s="193" t="s">
        <v>48</v>
      </c>
      <c r="B40" s="188"/>
      <c r="C40" s="188"/>
      <c r="D40" s="188"/>
      <c r="E40" s="189"/>
      <c r="F40" s="193" t="s">
        <v>57</v>
      </c>
      <c r="G40" s="189"/>
      <c r="H40" s="251">
        <v>11</v>
      </c>
      <c r="I40" s="251">
        <v>11</v>
      </c>
      <c r="J40" s="189"/>
      <c r="K40" s="1023">
        <f t="shared" si="14"/>
        <v>0.54669999999999996</v>
      </c>
      <c r="L40" s="1024">
        <v>1</v>
      </c>
      <c r="M40" s="1031">
        <v>0.7</v>
      </c>
      <c r="N40" s="1022">
        <v>0.2</v>
      </c>
      <c r="O40" s="1022">
        <v>0.55000000000000004</v>
      </c>
      <c r="P40" s="1065">
        <f t="shared" si="8"/>
        <v>425</v>
      </c>
      <c r="Q40" s="1065">
        <f t="shared" si="9"/>
        <v>0</v>
      </c>
      <c r="R40" s="1066">
        <v>85</v>
      </c>
      <c r="S40" s="1066">
        <v>0.6</v>
      </c>
      <c r="T40" s="1066">
        <v>0.7</v>
      </c>
      <c r="U40" s="1067">
        <f t="shared" si="10"/>
        <v>1.42</v>
      </c>
      <c r="V40" s="1067">
        <f t="shared" si="11"/>
        <v>163.625</v>
      </c>
      <c r="W40" s="1067">
        <f t="shared" si="12"/>
        <v>0</v>
      </c>
      <c r="X40" s="1067">
        <f t="shared" si="13"/>
        <v>68.722499999999997</v>
      </c>
      <c r="Y40" s="1068"/>
    </row>
    <row r="41" spans="1:25" x14ac:dyDescent="0.35">
      <c r="A41" s="188" t="s">
        <v>55</v>
      </c>
      <c r="B41" s="188"/>
      <c r="C41" s="188"/>
      <c r="D41" s="188"/>
      <c r="E41" s="189"/>
      <c r="F41" s="193" t="s">
        <v>57</v>
      </c>
      <c r="G41" s="189"/>
      <c r="H41" s="251">
        <v>12</v>
      </c>
      <c r="I41" s="251">
        <v>12</v>
      </c>
      <c r="J41" s="189"/>
      <c r="K41" s="1023">
        <f t="shared" si="14"/>
        <v>0.24992</v>
      </c>
      <c r="L41" s="1024">
        <v>0.5</v>
      </c>
      <c r="M41" s="1031">
        <v>0.8</v>
      </c>
      <c r="N41" s="1022">
        <v>0.2</v>
      </c>
      <c r="O41" s="1022">
        <v>0.44</v>
      </c>
      <c r="P41" s="1065">
        <f t="shared" si="8"/>
        <v>400</v>
      </c>
      <c r="Q41" s="1065">
        <f t="shared" si="9"/>
        <v>0</v>
      </c>
      <c r="R41" s="1066">
        <v>80</v>
      </c>
      <c r="S41" s="1066">
        <v>0.6</v>
      </c>
      <c r="T41" s="1066">
        <v>0.7</v>
      </c>
      <c r="U41" s="1067">
        <f t="shared" si="10"/>
        <v>1.42</v>
      </c>
      <c r="V41" s="1067">
        <f t="shared" si="11"/>
        <v>70.400000000000006</v>
      </c>
      <c r="W41" s="1067">
        <f t="shared" si="12"/>
        <v>0</v>
      </c>
      <c r="X41" s="1067">
        <f t="shared" si="13"/>
        <v>29.567999999999998</v>
      </c>
      <c r="Y41" s="1068"/>
    </row>
    <row r="42" spans="1:25" x14ac:dyDescent="0.35">
      <c r="A42" s="193" t="s">
        <v>1149</v>
      </c>
      <c r="B42" s="188"/>
      <c r="C42" s="188"/>
      <c r="D42" s="188"/>
      <c r="E42" s="189"/>
      <c r="F42" s="193" t="s">
        <v>58</v>
      </c>
      <c r="G42" s="189"/>
      <c r="H42" s="251">
        <v>13</v>
      </c>
      <c r="I42" s="251">
        <v>13</v>
      </c>
      <c r="J42" s="189"/>
      <c r="K42" s="1023">
        <f t="shared" si="14"/>
        <v>8.0062499999999995E-2</v>
      </c>
      <c r="L42" s="1024">
        <v>0.2</v>
      </c>
      <c r="M42" s="1031">
        <v>0.75</v>
      </c>
      <c r="N42" s="1022">
        <v>0.15</v>
      </c>
      <c r="O42" s="1022">
        <v>0.35</v>
      </c>
      <c r="P42" s="1065">
        <f t="shared" si="8"/>
        <v>266.66666666666669</v>
      </c>
      <c r="Q42" s="1065">
        <f t="shared" si="9"/>
        <v>0</v>
      </c>
      <c r="R42" s="1066">
        <v>40</v>
      </c>
      <c r="S42" s="1066">
        <v>0.75</v>
      </c>
      <c r="T42" s="1066">
        <v>0.7</v>
      </c>
      <c r="U42" s="1067">
        <f t="shared" si="10"/>
        <v>1.5250000000000001</v>
      </c>
      <c r="V42" s="1067">
        <f t="shared" si="11"/>
        <v>14</v>
      </c>
      <c r="W42" s="1067">
        <f t="shared" si="12"/>
        <v>0</v>
      </c>
      <c r="X42" s="1067">
        <f t="shared" si="13"/>
        <v>7.3500000000000005</v>
      </c>
      <c r="Y42" s="1068"/>
    </row>
    <row r="43" spans="1:25" x14ac:dyDescent="0.35">
      <c r="A43" s="193" t="s">
        <v>1150</v>
      </c>
      <c r="B43" s="188"/>
      <c r="C43" s="188"/>
      <c r="D43" s="188"/>
      <c r="E43" s="189"/>
      <c r="F43" s="193" t="s">
        <v>58</v>
      </c>
      <c r="G43" s="189"/>
      <c r="H43" s="251">
        <v>14</v>
      </c>
      <c r="I43" s="251">
        <v>14</v>
      </c>
      <c r="J43" s="189"/>
      <c r="K43" s="1023">
        <f t="shared" si="14"/>
        <v>0.19556249999999997</v>
      </c>
      <c r="L43" s="1024">
        <v>0.5</v>
      </c>
      <c r="M43" s="1031">
        <v>0.75</v>
      </c>
      <c r="N43" s="1022">
        <v>0.15</v>
      </c>
      <c r="O43" s="1022">
        <v>0.35</v>
      </c>
      <c r="P43" s="1065">
        <f t="shared" si="8"/>
        <v>566.66666666666674</v>
      </c>
      <c r="Q43" s="1065">
        <f t="shared" si="9"/>
        <v>0</v>
      </c>
      <c r="R43" s="1066">
        <v>85</v>
      </c>
      <c r="S43" s="1066">
        <v>0.7</v>
      </c>
      <c r="T43" s="1066">
        <v>0.7</v>
      </c>
      <c r="U43" s="1067">
        <f t="shared" si="10"/>
        <v>1.49</v>
      </c>
      <c r="V43" s="1067">
        <f t="shared" si="11"/>
        <v>74.375</v>
      </c>
      <c r="W43" s="1067">
        <f t="shared" si="12"/>
        <v>0</v>
      </c>
      <c r="X43" s="1067">
        <f t="shared" si="13"/>
        <v>36.443750000000001</v>
      </c>
      <c r="Y43" s="1068"/>
    </row>
    <row r="44" spans="1:25" x14ac:dyDescent="0.35">
      <c r="A44" s="193" t="s">
        <v>1151</v>
      </c>
      <c r="B44" s="188"/>
      <c r="C44" s="188"/>
      <c r="D44" s="188"/>
      <c r="E44" s="189"/>
      <c r="F44" s="193" t="s">
        <v>58</v>
      </c>
      <c r="G44" s="189"/>
      <c r="H44" s="251">
        <v>15</v>
      </c>
      <c r="I44" s="251">
        <v>15</v>
      </c>
      <c r="J44" s="189"/>
      <c r="K44" s="1023">
        <f t="shared" si="14"/>
        <v>0.51840000000000008</v>
      </c>
      <c r="L44" s="1024">
        <v>1</v>
      </c>
      <c r="M44" s="1031">
        <v>0.8</v>
      </c>
      <c r="N44" s="1022">
        <v>0.2</v>
      </c>
      <c r="O44" s="1022">
        <v>0.48</v>
      </c>
      <c r="P44" s="1065">
        <f t="shared" si="8"/>
        <v>375</v>
      </c>
      <c r="Q44" s="1065">
        <f t="shared" si="9"/>
        <v>0</v>
      </c>
      <c r="R44" s="1066">
        <v>75</v>
      </c>
      <c r="S44" s="1066">
        <v>0.5</v>
      </c>
      <c r="T44" s="1066">
        <v>0.7</v>
      </c>
      <c r="U44" s="1067">
        <f t="shared" si="10"/>
        <v>1.35</v>
      </c>
      <c r="V44" s="1067">
        <f t="shared" si="11"/>
        <v>144</v>
      </c>
      <c r="W44" s="1067">
        <f t="shared" si="12"/>
        <v>0</v>
      </c>
      <c r="X44" s="1067">
        <f t="shared" si="13"/>
        <v>50.4</v>
      </c>
      <c r="Y44" s="1068"/>
    </row>
    <row r="45" spans="1:25" x14ac:dyDescent="0.35">
      <c r="A45" s="193" t="s">
        <v>1152</v>
      </c>
      <c r="B45" s="188"/>
      <c r="C45" s="188"/>
      <c r="D45" s="188"/>
      <c r="E45" s="189"/>
      <c r="F45" s="193" t="s">
        <v>58</v>
      </c>
      <c r="G45" s="189"/>
      <c r="H45" s="251">
        <v>16</v>
      </c>
      <c r="I45" s="251">
        <v>16</v>
      </c>
      <c r="J45" s="189"/>
      <c r="K45" s="1023">
        <f t="shared" si="14"/>
        <v>0.39345000000000002</v>
      </c>
      <c r="L45" s="1024">
        <v>1</v>
      </c>
      <c r="M45" s="1031">
        <v>0.6</v>
      </c>
      <c r="N45" s="1022">
        <v>0.15</v>
      </c>
      <c r="O45" s="1022">
        <v>0.43</v>
      </c>
      <c r="P45" s="1065">
        <f t="shared" si="8"/>
        <v>166.66666666666669</v>
      </c>
      <c r="Q45" s="1065">
        <f t="shared" si="9"/>
        <v>0</v>
      </c>
      <c r="R45" s="1066">
        <v>25</v>
      </c>
      <c r="S45" s="1066">
        <v>1.05</v>
      </c>
      <c r="T45" s="1066">
        <v>0.5</v>
      </c>
      <c r="U45" s="1067">
        <f t="shared" si="10"/>
        <v>1.5250000000000001</v>
      </c>
      <c r="V45" s="1067">
        <f t="shared" si="11"/>
        <v>43</v>
      </c>
      <c r="W45" s="1067">
        <f t="shared" si="12"/>
        <v>0</v>
      </c>
      <c r="X45" s="1067">
        <f t="shared" si="13"/>
        <v>22.575000000000003</v>
      </c>
      <c r="Y45" s="1068"/>
    </row>
    <row r="46" spans="1:25" x14ac:dyDescent="0.35">
      <c r="A46" s="188" t="s">
        <v>1153</v>
      </c>
      <c r="B46" s="188"/>
      <c r="C46" s="188"/>
      <c r="D46" s="188"/>
      <c r="E46" s="189"/>
      <c r="F46" s="193" t="s">
        <v>58</v>
      </c>
      <c r="G46" s="189"/>
      <c r="H46" s="251">
        <v>17</v>
      </c>
      <c r="I46" s="251">
        <v>17</v>
      </c>
      <c r="J46" s="189"/>
      <c r="K46" s="1023">
        <f t="shared" si="14"/>
        <v>0.24080000000000001</v>
      </c>
      <c r="L46" s="1024">
        <v>0.5</v>
      </c>
      <c r="M46" s="1031">
        <v>0.7</v>
      </c>
      <c r="N46" s="1022">
        <v>0.15</v>
      </c>
      <c r="O46" s="1022">
        <v>0.43</v>
      </c>
      <c r="P46" s="1065">
        <f t="shared" si="8"/>
        <v>133.33333333333334</v>
      </c>
      <c r="Q46" s="1065">
        <f t="shared" si="9"/>
        <v>0</v>
      </c>
      <c r="R46" s="1066">
        <v>20</v>
      </c>
      <c r="S46" s="1066">
        <v>1</v>
      </c>
      <c r="T46" s="1066">
        <v>0.6</v>
      </c>
      <c r="U46" s="1067">
        <f t="shared" si="10"/>
        <v>1.6</v>
      </c>
      <c r="V46" s="1067">
        <f t="shared" si="11"/>
        <v>20.066666666666666</v>
      </c>
      <c r="W46" s="1067">
        <f t="shared" si="12"/>
        <v>0</v>
      </c>
      <c r="X46" s="1067">
        <f t="shared" si="13"/>
        <v>12.04</v>
      </c>
      <c r="Y46" s="1068"/>
    </row>
    <row r="47" spans="1:25" x14ac:dyDescent="0.35">
      <c r="A47" s="193" t="s">
        <v>1154</v>
      </c>
      <c r="B47" s="188"/>
      <c r="C47" s="188"/>
      <c r="D47" s="188"/>
      <c r="E47" s="189"/>
      <c r="F47" s="193" t="s">
        <v>58</v>
      </c>
      <c r="G47" s="189"/>
      <c r="H47" s="251">
        <v>18</v>
      </c>
      <c r="I47" s="251">
        <v>18</v>
      </c>
      <c r="J47" s="189"/>
      <c r="K47" s="1023">
        <f t="shared" si="14"/>
        <v>0.23259599999999994</v>
      </c>
      <c r="L47" s="1024">
        <v>0.6</v>
      </c>
      <c r="M47" s="1031">
        <v>0.7</v>
      </c>
      <c r="N47" s="1022">
        <v>0.15</v>
      </c>
      <c r="O47" s="1022">
        <v>0.39</v>
      </c>
      <c r="P47" s="1065">
        <f t="shared" si="8"/>
        <v>166.66666666666669</v>
      </c>
      <c r="Q47" s="1065">
        <f t="shared" si="9"/>
        <v>0</v>
      </c>
      <c r="R47" s="1066">
        <v>25</v>
      </c>
      <c r="S47" s="1066">
        <v>0.7</v>
      </c>
      <c r="T47" s="1066">
        <v>0.6</v>
      </c>
      <c r="U47" s="1067">
        <f t="shared" si="10"/>
        <v>1.42</v>
      </c>
      <c r="V47" s="1067">
        <f t="shared" si="11"/>
        <v>27.300000000000004</v>
      </c>
      <c r="W47" s="1067">
        <f t="shared" si="12"/>
        <v>0</v>
      </c>
      <c r="X47" s="1067">
        <f t="shared" si="13"/>
        <v>11.465999999999999</v>
      </c>
      <c r="Y47" s="1068"/>
    </row>
    <row r="48" spans="1:25" x14ac:dyDescent="0.35">
      <c r="A48" s="193" t="s">
        <v>1155</v>
      </c>
      <c r="B48" s="188"/>
      <c r="C48" s="188"/>
      <c r="D48" s="188"/>
      <c r="E48" s="189"/>
      <c r="F48" s="193" t="s">
        <v>58</v>
      </c>
      <c r="G48" s="189"/>
      <c r="H48" s="251">
        <v>19</v>
      </c>
      <c r="I48" s="251">
        <v>19</v>
      </c>
      <c r="J48" s="189"/>
      <c r="K48" s="1023">
        <f t="shared" si="14"/>
        <v>0.18719999999999998</v>
      </c>
      <c r="L48" s="1024">
        <v>0.5</v>
      </c>
      <c r="M48" s="1031">
        <v>0.6</v>
      </c>
      <c r="N48" s="1022">
        <v>0.15</v>
      </c>
      <c r="O48" s="1022">
        <v>0.39</v>
      </c>
      <c r="P48" s="1065">
        <f t="shared" si="8"/>
        <v>166.66666666666669</v>
      </c>
      <c r="Q48" s="1065">
        <f t="shared" si="9"/>
        <v>0</v>
      </c>
      <c r="R48" s="1066">
        <v>25</v>
      </c>
      <c r="S48" s="1066">
        <v>1</v>
      </c>
      <c r="T48" s="1066">
        <v>0.6</v>
      </c>
      <c r="U48" s="1067">
        <f t="shared" si="10"/>
        <v>1.5999999999999999</v>
      </c>
      <c r="V48" s="1067">
        <f t="shared" si="11"/>
        <v>19.500000000000004</v>
      </c>
      <c r="W48" s="1067">
        <f t="shared" si="12"/>
        <v>0</v>
      </c>
      <c r="X48" s="1067">
        <f t="shared" si="13"/>
        <v>11.700000000000001</v>
      </c>
      <c r="Y48" s="1068"/>
    </row>
    <row r="49" spans="1:25" x14ac:dyDescent="0.35">
      <c r="A49" s="193" t="s">
        <v>1156</v>
      </c>
      <c r="B49" s="188"/>
      <c r="C49" s="188"/>
      <c r="D49" s="188"/>
      <c r="E49" s="189"/>
      <c r="F49" s="193" t="s">
        <v>58</v>
      </c>
      <c r="G49" s="189"/>
      <c r="H49" s="251">
        <v>20</v>
      </c>
      <c r="I49" s="251">
        <v>20</v>
      </c>
      <c r="J49" s="189"/>
      <c r="K49" s="1023">
        <f t="shared" si="14"/>
        <v>0.19383</v>
      </c>
      <c r="L49" s="1024">
        <v>0.5</v>
      </c>
      <c r="M49" s="1031">
        <v>0.7</v>
      </c>
      <c r="N49" s="1022">
        <v>0.15</v>
      </c>
      <c r="O49" s="1022">
        <v>0.39</v>
      </c>
      <c r="P49" s="1065">
        <f t="shared" si="8"/>
        <v>166.66666666666669</v>
      </c>
      <c r="Q49" s="1065">
        <f t="shared" si="9"/>
        <v>0</v>
      </c>
      <c r="R49" s="1066">
        <v>25</v>
      </c>
      <c r="S49" s="1066">
        <v>0.7</v>
      </c>
      <c r="T49" s="1066">
        <v>0.6</v>
      </c>
      <c r="U49" s="1067">
        <f t="shared" si="10"/>
        <v>1.4200000000000002</v>
      </c>
      <c r="V49" s="1067">
        <f t="shared" si="11"/>
        <v>22.750000000000004</v>
      </c>
      <c r="W49" s="1067">
        <f t="shared" si="12"/>
        <v>0</v>
      </c>
      <c r="X49" s="1067">
        <f t="shared" si="13"/>
        <v>9.5549999999999997</v>
      </c>
      <c r="Y49" s="1068"/>
    </row>
    <row r="50" spans="1:25" x14ac:dyDescent="0.35">
      <c r="A50" s="193" t="s">
        <v>1157</v>
      </c>
      <c r="B50" s="188"/>
      <c r="C50" s="188"/>
      <c r="D50" s="188"/>
      <c r="E50" s="189"/>
      <c r="F50" s="193" t="s">
        <v>58</v>
      </c>
      <c r="G50" s="189"/>
      <c r="H50" s="251">
        <v>21</v>
      </c>
      <c r="I50" s="251">
        <v>21</v>
      </c>
      <c r="J50" s="189"/>
      <c r="K50" s="1023">
        <f t="shared" si="14"/>
        <v>0.16613999999999998</v>
      </c>
      <c r="L50" s="1024">
        <v>0.5</v>
      </c>
      <c r="M50" s="1031">
        <v>0.6</v>
      </c>
      <c r="N50" s="1022">
        <v>0.15</v>
      </c>
      <c r="O50" s="1022">
        <v>0.39</v>
      </c>
      <c r="P50" s="1065">
        <f t="shared" si="8"/>
        <v>166.66666666666669</v>
      </c>
      <c r="Q50" s="1065">
        <f t="shared" si="9"/>
        <v>0</v>
      </c>
      <c r="R50" s="1066">
        <v>25</v>
      </c>
      <c r="S50" s="1066">
        <v>0.7</v>
      </c>
      <c r="T50" s="1066">
        <v>0.6</v>
      </c>
      <c r="U50" s="1067">
        <f t="shared" si="10"/>
        <v>1.42</v>
      </c>
      <c r="V50" s="1067">
        <f t="shared" si="11"/>
        <v>19.500000000000004</v>
      </c>
      <c r="W50" s="1067">
        <f t="shared" si="12"/>
        <v>0</v>
      </c>
      <c r="X50" s="1067">
        <f t="shared" si="13"/>
        <v>8.19</v>
      </c>
      <c r="Y50" s="1068"/>
    </row>
    <row r="51" spans="1:25" x14ac:dyDescent="0.35">
      <c r="A51" s="193" t="s">
        <v>63</v>
      </c>
      <c r="B51" s="188"/>
      <c r="C51" s="188"/>
      <c r="D51" s="188"/>
      <c r="E51" s="189"/>
      <c r="F51" s="193" t="s">
        <v>1158</v>
      </c>
      <c r="G51" s="189"/>
      <c r="H51" s="251">
        <v>22</v>
      </c>
      <c r="I51" s="251">
        <v>22</v>
      </c>
      <c r="J51" s="189"/>
      <c r="K51" s="1023">
        <f t="shared" si="14"/>
        <v>3.9749499999999998</v>
      </c>
      <c r="L51" s="1024">
        <v>1</v>
      </c>
      <c r="M51" s="1031">
        <v>0.7</v>
      </c>
      <c r="N51" s="1022">
        <v>0.86</v>
      </c>
      <c r="O51" s="1022">
        <v>4.0999999999999996</v>
      </c>
      <c r="P51" s="1065">
        <f t="shared" si="8"/>
        <v>40.697674418604649</v>
      </c>
      <c r="Q51" s="1065">
        <f t="shared" si="9"/>
        <v>0</v>
      </c>
      <c r="R51" s="1066">
        <v>35</v>
      </c>
      <c r="S51" s="1066">
        <v>0.7</v>
      </c>
      <c r="T51" s="1066">
        <v>0.55000000000000004</v>
      </c>
      <c r="U51" s="1067">
        <f t="shared" si="10"/>
        <v>1.385</v>
      </c>
      <c r="V51" s="1067">
        <f t="shared" si="11"/>
        <v>116.80232558139532</v>
      </c>
      <c r="W51" s="1067">
        <f t="shared" si="12"/>
        <v>0</v>
      </c>
      <c r="X51" s="1067">
        <f t="shared" si="13"/>
        <v>44.968895348837201</v>
      </c>
      <c r="Y51" s="1067">
        <f t="shared" ref="Y51:Y64" si="15">(V51+W51+X51)/V51</f>
        <v>1.385</v>
      </c>
    </row>
    <row r="52" spans="1:25" x14ac:dyDescent="0.35">
      <c r="A52" s="188" t="s">
        <v>64</v>
      </c>
      <c r="B52" s="188"/>
      <c r="C52" s="188"/>
      <c r="D52" s="188"/>
      <c r="E52" s="189"/>
      <c r="F52" s="193" t="s">
        <v>1158</v>
      </c>
      <c r="G52" s="189"/>
      <c r="H52" s="251">
        <v>23</v>
      </c>
      <c r="I52" s="251">
        <v>23</v>
      </c>
      <c r="J52" s="189"/>
      <c r="K52" s="1023">
        <f t="shared" si="14"/>
        <v>3.294</v>
      </c>
      <c r="L52" s="1024">
        <v>1</v>
      </c>
      <c r="M52" s="1031">
        <v>0.6</v>
      </c>
      <c r="N52" s="1022">
        <v>0.86</v>
      </c>
      <c r="O52" s="1022">
        <v>3.6</v>
      </c>
      <c r="P52" s="1065">
        <f t="shared" si="8"/>
        <v>40.697674418604649</v>
      </c>
      <c r="Q52" s="1065">
        <f t="shared" si="9"/>
        <v>0</v>
      </c>
      <c r="R52" s="1066">
        <v>35</v>
      </c>
      <c r="S52" s="1066">
        <v>1.05</v>
      </c>
      <c r="T52" s="1066">
        <v>0.5</v>
      </c>
      <c r="U52" s="1067">
        <f t="shared" si="10"/>
        <v>1.5249999999999999</v>
      </c>
      <c r="V52" s="1067">
        <f t="shared" si="11"/>
        <v>87.906976744186039</v>
      </c>
      <c r="W52" s="1067">
        <f t="shared" si="12"/>
        <v>0</v>
      </c>
      <c r="X52" s="1067">
        <f t="shared" si="13"/>
        <v>46.151162790697668</v>
      </c>
      <c r="Y52" s="1067">
        <f t="shared" si="15"/>
        <v>1.5249999999999999</v>
      </c>
    </row>
    <row r="53" spans="1:25" x14ac:dyDescent="0.35">
      <c r="A53" s="188" t="s">
        <v>65</v>
      </c>
      <c r="B53" s="1025"/>
      <c r="C53" s="188"/>
      <c r="D53" s="188"/>
      <c r="E53" s="189"/>
      <c r="F53" s="193" t="s">
        <v>1158</v>
      </c>
      <c r="G53" s="189"/>
      <c r="H53" s="251">
        <v>24</v>
      </c>
      <c r="I53" s="251">
        <v>24</v>
      </c>
      <c r="J53" s="189"/>
      <c r="K53" s="1023">
        <f t="shared" si="14"/>
        <v>3.0722999999999998</v>
      </c>
      <c r="L53" s="1024">
        <v>1</v>
      </c>
      <c r="M53" s="1031">
        <v>0.6</v>
      </c>
      <c r="N53" s="1022">
        <v>0.86</v>
      </c>
      <c r="O53" s="1022">
        <v>3.85</v>
      </c>
      <c r="P53" s="1065">
        <f t="shared" si="8"/>
        <v>23.255813953488371</v>
      </c>
      <c r="Q53" s="1065">
        <f t="shared" si="9"/>
        <v>0</v>
      </c>
      <c r="R53" s="1066">
        <v>20</v>
      </c>
      <c r="S53" s="1066">
        <v>0.6</v>
      </c>
      <c r="T53" s="1066">
        <v>0.55000000000000004</v>
      </c>
      <c r="U53" s="1067">
        <f t="shared" si="10"/>
        <v>1.3299999999999998</v>
      </c>
      <c r="V53" s="1067">
        <f t="shared" si="11"/>
        <v>53.720930232558132</v>
      </c>
      <c r="W53" s="1067">
        <f t="shared" si="12"/>
        <v>0</v>
      </c>
      <c r="X53" s="1067">
        <f t="shared" si="13"/>
        <v>17.727906976744183</v>
      </c>
      <c r="Y53" s="1067">
        <f t="shared" si="15"/>
        <v>1.3299999999999998</v>
      </c>
    </row>
    <row r="54" spans="1:25" x14ac:dyDescent="0.35">
      <c r="A54" s="188" t="s">
        <v>66</v>
      </c>
      <c r="B54" s="188"/>
      <c r="C54" s="188"/>
      <c r="D54" s="188"/>
      <c r="E54" s="189"/>
      <c r="F54" s="193" t="s">
        <v>1158</v>
      </c>
      <c r="G54" s="189"/>
      <c r="H54" s="251">
        <v>25</v>
      </c>
      <c r="I54" s="251">
        <v>25</v>
      </c>
      <c r="J54" s="189"/>
      <c r="K54" s="1023">
        <f t="shared" si="14"/>
        <v>4.5158399999999999</v>
      </c>
      <c r="L54" s="1024">
        <v>1</v>
      </c>
      <c r="M54" s="1031">
        <v>0.7</v>
      </c>
      <c r="N54" s="1022">
        <v>0.86</v>
      </c>
      <c r="O54" s="1022">
        <v>4.4800000000000004</v>
      </c>
      <c r="P54" s="1065">
        <f t="shared" si="8"/>
        <v>23.255813953488371</v>
      </c>
      <c r="Q54" s="1065">
        <f t="shared" si="9"/>
        <v>0</v>
      </c>
      <c r="R54" s="1066">
        <v>20</v>
      </c>
      <c r="S54" s="1066">
        <v>1.1000000000000001</v>
      </c>
      <c r="T54" s="1066">
        <v>0.4</v>
      </c>
      <c r="U54" s="1067">
        <f t="shared" si="10"/>
        <v>1.44</v>
      </c>
      <c r="V54" s="1067">
        <f t="shared" si="11"/>
        <v>72.930232558139537</v>
      </c>
      <c r="W54" s="1067">
        <f t="shared" si="12"/>
        <v>0</v>
      </c>
      <c r="X54" s="1067">
        <f t="shared" si="13"/>
        <v>32.0893023255814</v>
      </c>
      <c r="Y54" s="1067">
        <f t="shared" si="15"/>
        <v>1.44</v>
      </c>
    </row>
    <row r="55" spans="1:25" x14ac:dyDescent="0.35">
      <c r="A55" s="188" t="s">
        <v>67</v>
      </c>
      <c r="B55" s="188"/>
      <c r="C55" s="188"/>
      <c r="D55" s="188"/>
      <c r="E55" s="189"/>
      <c r="F55" s="193" t="s">
        <v>1158</v>
      </c>
      <c r="G55" s="189"/>
      <c r="H55" s="251">
        <v>26</v>
      </c>
      <c r="I55" s="251">
        <v>26</v>
      </c>
      <c r="J55" s="189"/>
      <c r="K55" s="1023">
        <f t="shared" si="14"/>
        <v>6.2395199999999997</v>
      </c>
      <c r="L55" s="1024">
        <v>1</v>
      </c>
      <c r="M55" s="1031">
        <v>0.7</v>
      </c>
      <c r="N55" s="1022">
        <v>0.86</v>
      </c>
      <c r="O55" s="1022">
        <v>6.19</v>
      </c>
      <c r="P55" s="1065">
        <f t="shared" si="8"/>
        <v>23.255813953488371</v>
      </c>
      <c r="Q55" s="1065">
        <f t="shared" si="9"/>
        <v>0</v>
      </c>
      <c r="R55" s="1066">
        <v>20</v>
      </c>
      <c r="S55" s="1066">
        <v>1.1000000000000001</v>
      </c>
      <c r="T55" s="1066">
        <v>0.4</v>
      </c>
      <c r="U55" s="1067">
        <f t="shared" si="10"/>
        <v>1.44</v>
      </c>
      <c r="V55" s="1067">
        <f t="shared" si="11"/>
        <v>100.76744186046511</v>
      </c>
      <c r="W55" s="1067">
        <f t="shared" si="12"/>
        <v>0</v>
      </c>
      <c r="X55" s="1067">
        <f t="shared" si="13"/>
        <v>44.337674418604657</v>
      </c>
      <c r="Y55" s="1067">
        <f t="shared" si="15"/>
        <v>1.44</v>
      </c>
    </row>
    <row r="56" spans="1:25" ht="14.65" customHeight="1" x14ac:dyDescent="0.35">
      <c r="A56" s="188" t="s">
        <v>68</v>
      </c>
      <c r="B56" s="1025"/>
      <c r="C56" s="188"/>
      <c r="D56" s="188"/>
      <c r="E56" s="189"/>
      <c r="F56" s="193" t="s">
        <v>1158</v>
      </c>
      <c r="G56" s="189"/>
      <c r="H56" s="251">
        <v>27</v>
      </c>
      <c r="I56" s="251">
        <v>27</v>
      </c>
      <c r="J56" s="189"/>
      <c r="K56" s="1023">
        <f t="shared" si="14"/>
        <v>4.8585600000000007</v>
      </c>
      <c r="L56" s="1024">
        <v>1</v>
      </c>
      <c r="M56" s="1031">
        <v>0.7</v>
      </c>
      <c r="N56" s="1022">
        <v>0.86</v>
      </c>
      <c r="O56" s="1022">
        <v>4.82</v>
      </c>
      <c r="P56" s="1065">
        <f t="shared" si="8"/>
        <v>23.255813953488371</v>
      </c>
      <c r="Q56" s="1065">
        <f t="shared" si="9"/>
        <v>0</v>
      </c>
      <c r="R56" s="1066">
        <v>20</v>
      </c>
      <c r="S56" s="1066">
        <v>1.1000000000000001</v>
      </c>
      <c r="T56" s="1066">
        <v>0.4</v>
      </c>
      <c r="U56" s="1067">
        <f t="shared" si="10"/>
        <v>1.4400000000000002</v>
      </c>
      <c r="V56" s="1067">
        <f t="shared" si="11"/>
        <v>78.465116279069761</v>
      </c>
      <c r="W56" s="1067">
        <f t="shared" si="12"/>
        <v>0</v>
      </c>
      <c r="X56" s="1067">
        <f t="shared" si="13"/>
        <v>34.524651162790697</v>
      </c>
      <c r="Y56" s="1067">
        <f t="shared" si="15"/>
        <v>1.4400000000000002</v>
      </c>
    </row>
    <row r="57" spans="1:25" x14ac:dyDescent="0.35">
      <c r="A57" s="188" t="s">
        <v>34</v>
      </c>
      <c r="B57" s="188"/>
      <c r="C57" s="188"/>
      <c r="D57" s="188"/>
      <c r="E57" s="189"/>
      <c r="F57" s="193" t="s">
        <v>1158</v>
      </c>
      <c r="G57" s="189"/>
      <c r="H57" s="251">
        <v>28</v>
      </c>
      <c r="I57" s="251">
        <v>28</v>
      </c>
      <c r="J57" s="189"/>
      <c r="K57" s="1023">
        <f t="shared" si="14"/>
        <v>3.9731999999999994</v>
      </c>
      <c r="L57" s="1024">
        <v>1</v>
      </c>
      <c r="M57" s="1031">
        <v>0.6</v>
      </c>
      <c r="N57" s="1022">
        <v>0.86</v>
      </c>
      <c r="O57" s="1022">
        <v>3.85</v>
      </c>
      <c r="P57" s="1065">
        <f t="shared" si="8"/>
        <v>23.255813953488371</v>
      </c>
      <c r="Q57" s="1065">
        <f t="shared" si="9"/>
        <v>0</v>
      </c>
      <c r="R57" s="1066">
        <v>20</v>
      </c>
      <c r="S57" s="1066">
        <v>1.8</v>
      </c>
      <c r="T57" s="1066">
        <v>0.4</v>
      </c>
      <c r="U57" s="1067">
        <f t="shared" si="10"/>
        <v>1.7199999999999998</v>
      </c>
      <c r="V57" s="1067">
        <f t="shared" si="11"/>
        <v>53.720930232558132</v>
      </c>
      <c r="W57" s="1067">
        <f t="shared" si="12"/>
        <v>0</v>
      </c>
      <c r="X57" s="1067">
        <f t="shared" si="13"/>
        <v>38.679069767441852</v>
      </c>
      <c r="Y57" s="1067">
        <f t="shared" si="15"/>
        <v>1.7199999999999998</v>
      </c>
    </row>
    <row r="58" spans="1:25" x14ac:dyDescent="0.35">
      <c r="A58" s="193" t="s">
        <v>69</v>
      </c>
      <c r="B58" s="188"/>
      <c r="C58" s="188"/>
      <c r="D58" s="188"/>
      <c r="E58" s="189"/>
      <c r="F58" s="193" t="s">
        <v>1158</v>
      </c>
      <c r="G58" s="189"/>
      <c r="H58" s="251">
        <v>29</v>
      </c>
      <c r="I58" s="251">
        <v>29</v>
      </c>
      <c r="J58" s="189"/>
      <c r="K58" s="1023">
        <f t="shared" si="14"/>
        <v>3.5111999999999997</v>
      </c>
      <c r="L58" s="1024">
        <v>1</v>
      </c>
      <c r="M58" s="1031">
        <v>0.6</v>
      </c>
      <c r="N58" s="1022">
        <v>0.86</v>
      </c>
      <c r="O58" s="1022">
        <v>4.4000000000000004</v>
      </c>
      <c r="P58" s="1065">
        <f t="shared" si="8"/>
        <v>29.069767441860467</v>
      </c>
      <c r="Q58" s="1065">
        <f t="shared" si="9"/>
        <v>0</v>
      </c>
      <c r="R58" s="1066">
        <v>25</v>
      </c>
      <c r="S58" s="1066">
        <v>0.6</v>
      </c>
      <c r="T58" s="1066">
        <v>0.55000000000000004</v>
      </c>
      <c r="U58" s="1067">
        <f t="shared" si="10"/>
        <v>1.3299999999999998</v>
      </c>
      <c r="V58" s="1067">
        <f t="shared" si="11"/>
        <v>76.744186046511643</v>
      </c>
      <c r="W58" s="1067">
        <f t="shared" si="12"/>
        <v>0</v>
      </c>
      <c r="X58" s="1067">
        <f t="shared" si="13"/>
        <v>25.325581395348838</v>
      </c>
      <c r="Y58" s="1067">
        <f t="shared" si="15"/>
        <v>1.3299999999999998</v>
      </c>
    </row>
    <row r="59" spans="1:25" x14ac:dyDescent="0.35">
      <c r="A59" s="193" t="s">
        <v>71</v>
      </c>
      <c r="B59" s="188"/>
      <c r="C59" s="188"/>
      <c r="D59" s="188"/>
      <c r="E59" s="189"/>
      <c r="F59" s="193" t="s">
        <v>1158</v>
      </c>
      <c r="G59" s="189"/>
      <c r="H59" s="251">
        <v>30</v>
      </c>
      <c r="I59" s="251">
        <v>30</v>
      </c>
      <c r="J59" s="189"/>
      <c r="K59" s="1023">
        <f t="shared" si="14"/>
        <v>0.22510570717799999</v>
      </c>
      <c r="L59" s="1024">
        <v>0.33</v>
      </c>
      <c r="M59" s="1031">
        <v>0.21299999999999999</v>
      </c>
      <c r="N59" s="1022">
        <v>0.86</v>
      </c>
      <c r="O59" s="1022">
        <v>3.03</v>
      </c>
      <c r="P59" s="1065">
        <f t="shared" si="8"/>
        <v>40.697674418604649</v>
      </c>
      <c r="Q59" s="1065">
        <f t="shared" si="9"/>
        <v>0</v>
      </c>
      <c r="R59" s="1066">
        <v>35</v>
      </c>
      <c r="S59" s="1066">
        <v>0.36499999999999999</v>
      </c>
      <c r="T59" s="1066">
        <v>0.156</v>
      </c>
      <c r="U59" s="1067">
        <f t="shared" si="10"/>
        <v>1.05694</v>
      </c>
      <c r="V59" s="1067">
        <f t="shared" si="11"/>
        <v>8.6677377906976734</v>
      </c>
      <c r="W59" s="1067">
        <f t="shared" si="12"/>
        <v>0</v>
      </c>
      <c r="X59" s="1067">
        <f t="shared" si="13"/>
        <v>0.49354098980232558</v>
      </c>
      <c r="Y59" s="1067">
        <f t="shared" si="15"/>
        <v>1.05694</v>
      </c>
    </row>
    <row r="60" spans="1:25" x14ac:dyDescent="0.35">
      <c r="A60" s="193" t="s">
        <v>70</v>
      </c>
      <c r="B60" s="188"/>
      <c r="C60" s="188"/>
      <c r="D60" s="188"/>
      <c r="E60" s="189"/>
      <c r="F60" s="193" t="s">
        <v>1158</v>
      </c>
      <c r="G60" s="189"/>
      <c r="H60" s="251">
        <v>31</v>
      </c>
      <c r="I60" s="251">
        <v>31</v>
      </c>
      <c r="J60" s="189"/>
      <c r="K60" s="1023">
        <f t="shared" si="14"/>
        <v>4.3826838607200012</v>
      </c>
      <c r="L60" s="1024">
        <v>1</v>
      </c>
      <c r="M60" s="1031">
        <v>0.63800000000000001</v>
      </c>
      <c r="N60" s="1022">
        <v>0.86</v>
      </c>
      <c r="O60" s="1022">
        <v>4.54</v>
      </c>
      <c r="P60" s="1065">
        <f t="shared" si="8"/>
        <v>29.069767441860467</v>
      </c>
      <c r="Q60" s="1065">
        <f t="shared" si="9"/>
        <v>0</v>
      </c>
      <c r="R60" s="1066">
        <v>25</v>
      </c>
      <c r="S60" s="1066">
        <v>1.0940000000000001</v>
      </c>
      <c r="T60" s="1066">
        <v>0.46899999999999997</v>
      </c>
      <c r="U60" s="1067">
        <f t="shared" si="10"/>
        <v>1.5130860000000002</v>
      </c>
      <c r="V60" s="1067">
        <f t="shared" si="11"/>
        <v>84.20116279069768</v>
      </c>
      <c r="W60" s="1067">
        <f t="shared" si="12"/>
        <v>0</v>
      </c>
      <c r="X60" s="1067">
        <f t="shared" si="13"/>
        <v>43.202437811627917</v>
      </c>
      <c r="Y60" s="1067">
        <f t="shared" si="15"/>
        <v>1.5130860000000002</v>
      </c>
    </row>
    <row r="61" spans="1:25" x14ac:dyDescent="0.35">
      <c r="A61" s="193" t="s">
        <v>1159</v>
      </c>
      <c r="B61" s="188"/>
      <c r="C61" s="188"/>
      <c r="D61" s="188"/>
      <c r="E61" s="189"/>
      <c r="F61" s="193" t="s">
        <v>62</v>
      </c>
      <c r="G61" s="189"/>
      <c r="H61" s="251">
        <v>32</v>
      </c>
      <c r="I61" s="251">
        <v>32</v>
      </c>
      <c r="J61" s="189"/>
      <c r="K61" s="1023">
        <f t="shared" si="14"/>
        <v>9.8560000000000002E-3</v>
      </c>
      <c r="L61" s="1024">
        <v>0.2</v>
      </c>
      <c r="M61" s="1031">
        <v>0.8</v>
      </c>
      <c r="N61" s="1022">
        <v>0.2</v>
      </c>
      <c r="O61" s="1022">
        <v>0.04</v>
      </c>
      <c r="P61" s="1065">
        <f t="shared" si="8"/>
        <v>375</v>
      </c>
      <c r="Q61" s="1065">
        <f t="shared" si="9"/>
        <v>0</v>
      </c>
      <c r="R61" s="1066">
        <v>75</v>
      </c>
      <c r="S61" s="1066">
        <v>0.9</v>
      </c>
      <c r="T61" s="1066">
        <v>0.6</v>
      </c>
      <c r="U61" s="1067">
        <f t="shared" si="10"/>
        <v>1.54</v>
      </c>
      <c r="V61" s="1067">
        <f t="shared" si="11"/>
        <v>2.4000000000000004</v>
      </c>
      <c r="W61" s="1067">
        <f t="shared" si="12"/>
        <v>0</v>
      </c>
      <c r="X61" s="1067">
        <f t="shared" si="13"/>
        <v>1.2960000000000003</v>
      </c>
      <c r="Y61" s="1067">
        <f t="shared" si="15"/>
        <v>1.54</v>
      </c>
    </row>
    <row r="62" spans="1:25" x14ac:dyDescent="0.35">
      <c r="A62" s="193" t="s">
        <v>1160</v>
      </c>
      <c r="B62" s="188"/>
      <c r="C62" s="188"/>
      <c r="D62" s="188"/>
      <c r="E62" s="189"/>
      <c r="F62" s="193" t="s">
        <v>62</v>
      </c>
      <c r="G62" s="189"/>
      <c r="H62" s="251">
        <v>33</v>
      </c>
      <c r="I62" s="251">
        <v>33</v>
      </c>
      <c r="J62" s="189"/>
      <c r="K62" s="1023">
        <f t="shared" si="14"/>
        <v>7.0064000000000001E-2</v>
      </c>
      <c r="L62" s="1024">
        <v>0.1</v>
      </c>
      <c r="M62" s="1031">
        <v>0.8</v>
      </c>
      <c r="N62" s="1022">
        <v>0.2</v>
      </c>
      <c r="O62" s="1022">
        <v>0.57999999999999996</v>
      </c>
      <c r="P62" s="1065">
        <f t="shared" si="8"/>
        <v>500</v>
      </c>
      <c r="Q62" s="1065">
        <f t="shared" si="9"/>
        <v>0</v>
      </c>
      <c r="R62" s="1066">
        <v>100</v>
      </c>
      <c r="S62" s="1066">
        <v>0.85</v>
      </c>
      <c r="T62" s="1066">
        <v>0.6</v>
      </c>
      <c r="U62" s="1067">
        <f t="shared" si="10"/>
        <v>1.51</v>
      </c>
      <c r="V62" s="1067">
        <f t="shared" si="11"/>
        <v>23.200000000000003</v>
      </c>
      <c r="W62" s="1067">
        <f t="shared" si="12"/>
        <v>0</v>
      </c>
      <c r="X62" s="1067">
        <f t="shared" si="13"/>
        <v>11.832000000000001</v>
      </c>
      <c r="Y62" s="1067">
        <f t="shared" si="15"/>
        <v>1.51</v>
      </c>
    </row>
    <row r="63" spans="1:25" x14ac:dyDescent="0.35">
      <c r="A63" s="193" t="s">
        <v>1161</v>
      </c>
      <c r="B63" s="188"/>
      <c r="C63" s="188"/>
      <c r="D63" s="188"/>
      <c r="E63" s="189"/>
      <c r="F63" s="193" t="s">
        <v>62</v>
      </c>
      <c r="G63" s="189"/>
      <c r="H63" s="251">
        <v>34</v>
      </c>
      <c r="I63" s="251">
        <v>34</v>
      </c>
      <c r="J63" s="189"/>
      <c r="K63" s="1023">
        <f t="shared" si="14"/>
        <v>8.8704000000000005E-2</v>
      </c>
      <c r="L63" s="1024">
        <v>0.2</v>
      </c>
      <c r="M63" s="1031">
        <v>0.8</v>
      </c>
      <c r="N63" s="1022">
        <v>0.2</v>
      </c>
      <c r="O63" s="1022">
        <v>0.36</v>
      </c>
      <c r="P63" s="1065">
        <f t="shared" si="8"/>
        <v>375</v>
      </c>
      <c r="Q63" s="1065">
        <f t="shared" si="9"/>
        <v>0</v>
      </c>
      <c r="R63" s="1066">
        <v>75</v>
      </c>
      <c r="S63" s="1066">
        <v>0.9</v>
      </c>
      <c r="T63" s="1066">
        <v>0.6</v>
      </c>
      <c r="U63" s="1067">
        <f t="shared" si="10"/>
        <v>1.54</v>
      </c>
      <c r="V63" s="1067">
        <f t="shared" si="11"/>
        <v>21.6</v>
      </c>
      <c r="W63" s="1067">
        <f t="shared" si="12"/>
        <v>0</v>
      </c>
      <c r="X63" s="1067">
        <f t="shared" si="13"/>
        <v>11.664</v>
      </c>
      <c r="Y63" s="1067">
        <f t="shared" si="15"/>
        <v>1.54</v>
      </c>
    </row>
    <row r="64" spans="1:25" x14ac:dyDescent="0.35">
      <c r="A64" s="193" t="s">
        <v>1162</v>
      </c>
      <c r="B64" s="188"/>
      <c r="C64" s="188"/>
      <c r="D64" s="188"/>
      <c r="E64" s="189"/>
      <c r="F64" s="193" t="s">
        <v>62</v>
      </c>
      <c r="G64" s="189"/>
      <c r="H64" s="251">
        <v>35</v>
      </c>
      <c r="I64" s="251">
        <v>35</v>
      </c>
      <c r="J64" s="189"/>
      <c r="K64" s="1033">
        <f t="shared" si="14"/>
        <v>6.7648000000000014E-2</v>
      </c>
      <c r="L64" s="1034">
        <v>0.1</v>
      </c>
      <c r="M64" s="1035">
        <v>0.8</v>
      </c>
      <c r="N64" s="1036">
        <v>0.2</v>
      </c>
      <c r="O64" s="1022">
        <v>0.56000000000000005</v>
      </c>
      <c r="P64" s="1065">
        <f t="shared" si="8"/>
        <v>500</v>
      </c>
      <c r="Q64" s="1065">
        <f t="shared" si="9"/>
        <v>0</v>
      </c>
      <c r="R64" s="1066">
        <v>100</v>
      </c>
      <c r="S64" s="1066">
        <v>0.85</v>
      </c>
      <c r="T64" s="1066">
        <v>0.6</v>
      </c>
      <c r="U64" s="1067">
        <f t="shared" si="10"/>
        <v>1.51</v>
      </c>
      <c r="V64" s="1067">
        <f t="shared" si="11"/>
        <v>22.400000000000002</v>
      </c>
      <c r="W64" s="1067">
        <f t="shared" si="12"/>
        <v>0</v>
      </c>
      <c r="X64" s="1067">
        <f t="shared" si="13"/>
        <v>11.424000000000001</v>
      </c>
      <c r="Y64" s="1067">
        <f t="shared" si="15"/>
        <v>1.51</v>
      </c>
    </row>
    <row r="65" spans="1:25" ht="16.5" customHeight="1" x14ac:dyDescent="0.35">
      <c r="A65" s="193" t="s">
        <v>59</v>
      </c>
      <c r="B65" s="188" t="s">
        <v>1164</v>
      </c>
      <c r="C65" s="188"/>
      <c r="D65" s="188"/>
      <c r="E65" s="189"/>
      <c r="F65" s="193" t="s">
        <v>62</v>
      </c>
      <c r="G65" s="189"/>
      <c r="H65" s="251">
        <v>36</v>
      </c>
      <c r="I65" s="251">
        <v>36</v>
      </c>
      <c r="J65" s="189"/>
      <c r="K65" s="193">
        <v>0.8</v>
      </c>
      <c r="L65" s="188"/>
      <c r="M65" s="1025"/>
      <c r="N65" s="1026"/>
      <c r="O65" s="398"/>
      <c r="P65" s="398"/>
      <c r="Q65" s="398"/>
      <c r="R65" s="1040"/>
      <c r="S65" s="1040"/>
      <c r="T65" s="1040"/>
      <c r="U65" s="1040"/>
      <c r="V65" s="1040"/>
      <c r="W65" s="1040"/>
      <c r="X65" s="1040"/>
      <c r="Y65" s="1040"/>
    </row>
    <row r="66" spans="1:25" x14ac:dyDescent="0.35">
      <c r="A66" s="193" t="s">
        <v>60</v>
      </c>
      <c r="B66" s="188"/>
      <c r="C66" s="188"/>
      <c r="D66" s="188"/>
      <c r="E66" s="189"/>
      <c r="F66" s="193" t="s">
        <v>62</v>
      </c>
      <c r="G66" s="189"/>
      <c r="H66" s="251">
        <v>37</v>
      </c>
      <c r="I66" s="251">
        <v>37</v>
      </c>
      <c r="J66" s="189"/>
      <c r="K66" s="193">
        <v>2</v>
      </c>
      <c r="L66" s="188"/>
      <c r="M66" s="1025"/>
      <c r="N66" s="1026"/>
      <c r="O66" s="398"/>
      <c r="P66" s="398"/>
      <c r="Q66" s="398"/>
      <c r="R66" s="1040"/>
      <c r="S66" s="1040"/>
      <c r="T66" s="1040"/>
      <c r="U66" s="1040"/>
      <c r="V66" s="1040"/>
      <c r="W66" s="1040"/>
      <c r="X66" s="1040"/>
      <c r="Y66" s="1040"/>
    </row>
    <row r="67" spans="1:25" s="163" customFormat="1" x14ac:dyDescent="0.35">
      <c r="A67" s="691" t="s">
        <v>61</v>
      </c>
      <c r="B67" s="686"/>
      <c r="C67" s="686"/>
      <c r="D67" s="686"/>
      <c r="E67" s="685"/>
      <c r="F67" s="691" t="s">
        <v>62</v>
      </c>
      <c r="G67" s="685"/>
      <c r="H67" s="251">
        <v>38</v>
      </c>
      <c r="I67" s="251">
        <v>38</v>
      </c>
      <c r="J67" s="689"/>
      <c r="K67" s="193">
        <v>3.2</v>
      </c>
      <c r="L67" s="686"/>
      <c r="M67" s="1027"/>
      <c r="N67" s="1028"/>
      <c r="O67" s="1040"/>
      <c r="P67" s="1040"/>
      <c r="Q67" s="1040"/>
      <c r="R67" s="1040"/>
      <c r="S67" s="1040"/>
      <c r="T67" s="1040"/>
      <c r="U67" s="1040"/>
      <c r="V67" s="1040"/>
      <c r="W67" s="1040"/>
      <c r="X67" s="1040"/>
      <c r="Y67" s="1040"/>
    </row>
    <row r="68" spans="1:25" s="163" customFormat="1" x14ac:dyDescent="0.35">
      <c r="A68" s="691"/>
      <c r="B68" s="686"/>
      <c r="C68" s="686"/>
      <c r="D68" s="686"/>
      <c r="E68" s="685"/>
      <c r="F68" s="691"/>
      <c r="G68" s="685"/>
      <c r="H68" s="251">
        <v>39</v>
      </c>
      <c r="I68" s="251">
        <v>39</v>
      </c>
      <c r="J68" s="689"/>
      <c r="K68" s="691"/>
      <c r="L68" s="686"/>
      <c r="M68" s="1027"/>
      <c r="N68" s="1028"/>
      <c r="O68" s="1040"/>
      <c r="P68" s="1040"/>
      <c r="Q68" s="1040"/>
      <c r="R68" s="1040"/>
      <c r="S68" s="1040"/>
      <c r="T68" s="1040"/>
      <c r="U68" s="1040"/>
      <c r="V68" s="1040"/>
      <c r="W68" s="1040"/>
      <c r="X68" s="1040"/>
      <c r="Y68" s="1040"/>
    </row>
    <row r="69" spans="1:25" s="163" customFormat="1" x14ac:dyDescent="0.35">
      <c r="A69" s="691" t="s">
        <v>1019</v>
      </c>
      <c r="B69" s="686"/>
      <c r="C69" s="686"/>
      <c r="D69" s="686"/>
      <c r="E69" s="685"/>
      <c r="F69" s="691" t="s">
        <v>1163</v>
      </c>
      <c r="G69" s="685"/>
      <c r="H69" s="251">
        <v>40</v>
      </c>
      <c r="I69" s="251">
        <v>40</v>
      </c>
      <c r="J69" s="689"/>
      <c r="K69" s="691"/>
      <c r="L69" s="686"/>
      <c r="M69" s="1027"/>
      <c r="N69" s="1028"/>
      <c r="O69" s="1040"/>
      <c r="P69" s="1040"/>
      <c r="Q69" s="1040"/>
      <c r="R69" s="1040"/>
      <c r="S69" s="1040"/>
      <c r="T69" s="1040"/>
      <c r="U69" s="1040"/>
      <c r="V69" s="1040"/>
      <c r="W69" s="1040"/>
      <c r="X69" s="1040"/>
      <c r="Y69" s="1040"/>
    </row>
    <row r="70" spans="1:25" s="163" customFormat="1" x14ac:dyDescent="0.35">
      <c r="A70" s="691" t="s">
        <v>88</v>
      </c>
      <c r="B70" s="686"/>
      <c r="C70" s="686"/>
      <c r="D70" s="686"/>
      <c r="E70" s="685"/>
      <c r="F70" s="691" t="s">
        <v>1163</v>
      </c>
      <c r="G70" s="685"/>
      <c r="H70" s="251">
        <v>41</v>
      </c>
      <c r="I70" s="251">
        <v>41</v>
      </c>
      <c r="J70" s="689"/>
      <c r="K70" s="691"/>
      <c r="L70" s="686"/>
      <c r="M70" s="1027"/>
      <c r="N70" s="1028"/>
      <c r="O70" s="1040"/>
      <c r="P70" s="1040"/>
      <c r="Q70" s="1040"/>
      <c r="R70" s="1040"/>
      <c r="S70" s="1040"/>
      <c r="T70" s="1040"/>
      <c r="U70" s="1040"/>
      <c r="V70" s="1040"/>
      <c r="W70" s="1040"/>
      <c r="X70" s="1040"/>
      <c r="Y70" s="1040"/>
    </row>
    <row r="71" spans="1:25" s="163" customFormat="1" ht="15" thickBot="1" x14ac:dyDescent="0.4">
      <c r="A71" s="684" t="s">
        <v>1018</v>
      </c>
      <c r="B71" s="687"/>
      <c r="C71" s="687"/>
      <c r="D71" s="687"/>
      <c r="E71" s="690"/>
      <c r="F71" s="684" t="s">
        <v>1163</v>
      </c>
      <c r="G71" s="690"/>
      <c r="H71" s="1041">
        <v>42</v>
      </c>
      <c r="I71" s="1041">
        <v>42</v>
      </c>
      <c r="J71" s="688"/>
      <c r="K71" s="684"/>
      <c r="L71" s="687"/>
      <c r="M71" s="1032"/>
      <c r="N71" s="1037"/>
      <c r="O71" s="1040"/>
      <c r="P71" s="1040"/>
      <c r="Q71" s="1040"/>
      <c r="R71" s="1040"/>
      <c r="S71" s="1040"/>
      <c r="T71" s="1040"/>
      <c r="U71" s="1040"/>
      <c r="V71" s="1040"/>
      <c r="W71" s="1040"/>
      <c r="X71" s="1040"/>
      <c r="Y71" s="1040"/>
    </row>
    <row r="72" spans="1:25" s="163" customFormat="1" x14ac:dyDescent="0.35">
      <c r="O72" s="1011"/>
      <c r="P72" s="1011"/>
      <c r="Q72" s="1011"/>
      <c r="R72" s="1011"/>
      <c r="S72" s="1011"/>
      <c r="T72" s="1011"/>
      <c r="U72" s="1011"/>
      <c r="V72" s="1011"/>
      <c r="W72" s="1011"/>
      <c r="X72" s="1011"/>
      <c r="Y72" s="1011"/>
    </row>
    <row r="73" spans="1:25" s="163" customFormat="1" x14ac:dyDescent="0.35"/>
    <row r="74" spans="1:25" s="163" customFormat="1" x14ac:dyDescent="0.35"/>
    <row r="75" spans="1:25" s="163" customFormat="1" x14ac:dyDescent="0.35"/>
    <row r="76" spans="1:25" s="163" customFormat="1" x14ac:dyDescent="0.35"/>
    <row r="77" spans="1:25" s="163" customFormat="1" x14ac:dyDescent="0.35"/>
    <row r="78" spans="1:25" s="163" customFormat="1" x14ac:dyDescent="0.35"/>
    <row r="79" spans="1:25" s="163" customFormat="1" x14ac:dyDescent="0.35"/>
    <row r="80" spans="1:25" s="163" customFormat="1" x14ac:dyDescent="0.35"/>
    <row r="81" s="163" customFormat="1" x14ac:dyDescent="0.35"/>
    <row r="82" s="163" customFormat="1" x14ac:dyDescent="0.35"/>
    <row r="83" s="163" customFormat="1" x14ac:dyDescent="0.35"/>
    <row r="84" s="163" customFormat="1" x14ac:dyDescent="0.35"/>
    <row r="85" s="163" customFormat="1" x14ac:dyDescent="0.35"/>
    <row r="86" s="163" customFormat="1" x14ac:dyDescent="0.35"/>
    <row r="87" s="163" customFormat="1" x14ac:dyDescent="0.35"/>
    <row r="88" s="163" customFormat="1" x14ac:dyDescent="0.35"/>
    <row r="89" s="163" customFormat="1" x14ac:dyDescent="0.35"/>
    <row r="90" s="163" customFormat="1" x14ac:dyDescent="0.35"/>
    <row r="91" s="163" customFormat="1" x14ac:dyDescent="0.35"/>
    <row r="92" s="163" customFormat="1" x14ac:dyDescent="0.35"/>
    <row r="93" s="163" customFormat="1" x14ac:dyDescent="0.35"/>
    <row r="94" s="163" customFormat="1" x14ac:dyDescent="0.35"/>
    <row r="95" s="163" customFormat="1" x14ac:dyDescent="0.35"/>
    <row r="96" s="163" customFormat="1" x14ac:dyDescent="0.35"/>
    <row r="97" s="163" customFormat="1" x14ac:dyDescent="0.35"/>
    <row r="98" s="163" customFormat="1" x14ac:dyDescent="0.35"/>
    <row r="99" s="163" customFormat="1" x14ac:dyDescent="0.35"/>
    <row r="100" s="163" customFormat="1" x14ac:dyDescent="0.35"/>
    <row r="101" s="163" customFormat="1" x14ac:dyDescent="0.35"/>
    <row r="102" s="163" customFormat="1" x14ac:dyDescent="0.35"/>
    <row r="103" s="163" customFormat="1" x14ac:dyDescent="0.35"/>
    <row r="104" s="163" customFormat="1" x14ac:dyDescent="0.35"/>
    <row r="105" s="163" customFormat="1" x14ac:dyDescent="0.35"/>
    <row r="106" s="163" customFormat="1" x14ac:dyDescent="0.35"/>
    <row r="107" s="163" customFormat="1" x14ac:dyDescent="0.35"/>
    <row r="108" s="163" customFormat="1" x14ac:dyDescent="0.35"/>
    <row r="109" s="163" customFormat="1" x14ac:dyDescent="0.35"/>
    <row r="110" s="163" customFormat="1" x14ac:dyDescent="0.35"/>
    <row r="111" s="163" customFormat="1" x14ac:dyDescent="0.35"/>
    <row r="112" s="163" customFormat="1" x14ac:dyDescent="0.35"/>
    <row r="113" s="163" customFormat="1" x14ac:dyDescent="0.35"/>
    <row r="114" s="163" customFormat="1" x14ac:dyDescent="0.35"/>
    <row r="115" s="163" customFormat="1" x14ac:dyDescent="0.35"/>
    <row r="116" s="163" customFormat="1" x14ac:dyDescent="0.35"/>
    <row r="117" s="163" customFormat="1" x14ac:dyDescent="0.35"/>
    <row r="118" s="163" customFormat="1" x14ac:dyDescent="0.35"/>
    <row r="119" s="163" customFormat="1" x14ac:dyDescent="0.35"/>
    <row r="120" s="163" customFormat="1" x14ac:dyDescent="0.35"/>
    <row r="121" s="163" customFormat="1" x14ac:dyDescent="0.35"/>
    <row r="122" s="163" customFormat="1" x14ac:dyDescent="0.35"/>
    <row r="123" s="163" customFormat="1" x14ac:dyDescent="0.35"/>
    <row r="124" s="163" customFormat="1" x14ac:dyDescent="0.35"/>
    <row r="125" s="163" customFormat="1" x14ac:dyDescent="0.35"/>
    <row r="126" s="163" customFormat="1" x14ac:dyDescent="0.35"/>
    <row r="127" s="163" customFormat="1" x14ac:dyDescent="0.35"/>
    <row r="128" s="163" customFormat="1" x14ac:dyDescent="0.35"/>
    <row r="129" s="163" customFormat="1" x14ac:dyDescent="0.35"/>
    <row r="130" s="163" customFormat="1" x14ac:dyDescent="0.35"/>
    <row r="131" s="163" customFormat="1" x14ac:dyDescent="0.35"/>
    <row r="132" s="163" customFormat="1" x14ac:dyDescent="0.35"/>
    <row r="133" s="163" customFormat="1" x14ac:dyDescent="0.35"/>
    <row r="134" s="163" customFormat="1" x14ac:dyDescent="0.35"/>
    <row r="135" s="163" customFormat="1" x14ac:dyDescent="0.35"/>
    <row r="136" s="163" customFormat="1" x14ac:dyDescent="0.35"/>
    <row r="137" s="163" customFormat="1" x14ac:dyDescent="0.35"/>
    <row r="138" s="163" customFormat="1" x14ac:dyDescent="0.35"/>
    <row r="139" s="163" customFormat="1" x14ac:dyDescent="0.35"/>
    <row r="140" s="163" customFormat="1" x14ac:dyDescent="0.35"/>
    <row r="141" s="163" customFormat="1" x14ac:dyDescent="0.35"/>
    <row r="142" s="163" customFormat="1" x14ac:dyDescent="0.35"/>
    <row r="143" s="163" customFormat="1" x14ac:dyDescent="0.35"/>
    <row r="144" s="163" customFormat="1" x14ac:dyDescent="0.35"/>
    <row r="145" s="163" customFormat="1" x14ac:dyDescent="0.35"/>
    <row r="146" s="163" customFormat="1" x14ac:dyDescent="0.35"/>
    <row r="147" s="163" customFormat="1" x14ac:dyDescent="0.35"/>
    <row r="148" s="163" customFormat="1" x14ac:dyDescent="0.35"/>
    <row r="149" s="163" customFormat="1" x14ac:dyDescent="0.35"/>
    <row r="150" s="163" customFormat="1" x14ac:dyDescent="0.35"/>
    <row r="151" s="163" customFormat="1" x14ac:dyDescent="0.35"/>
    <row r="152" s="163" customFormat="1" x14ac:dyDescent="0.35"/>
    <row r="153" s="163" customFormat="1" x14ac:dyDescent="0.35"/>
    <row r="154" s="163" customFormat="1" x14ac:dyDescent="0.35"/>
    <row r="155" s="163" customFormat="1" x14ac:dyDescent="0.35"/>
    <row r="156" s="163" customFormat="1" x14ac:dyDescent="0.35"/>
    <row r="157" s="163" customFormat="1" x14ac:dyDescent="0.35"/>
    <row r="158" s="163" customFormat="1" x14ac:dyDescent="0.35"/>
    <row r="159" s="163" customFormat="1" x14ac:dyDescent="0.35"/>
    <row r="160" s="163" customFormat="1" x14ac:dyDescent="0.35"/>
    <row r="161" s="163" customFormat="1" x14ac:dyDescent="0.35"/>
    <row r="162" s="163" customFormat="1" x14ac:dyDescent="0.35"/>
    <row r="163" s="163" customFormat="1" x14ac:dyDescent="0.35"/>
    <row r="164" s="163" customFormat="1" x14ac:dyDescent="0.35"/>
    <row r="165" s="163" customFormat="1" x14ac:dyDescent="0.35"/>
    <row r="166" s="163" customFormat="1" x14ac:dyDescent="0.35"/>
    <row r="167" s="163" customFormat="1" x14ac:dyDescent="0.35"/>
    <row r="168" s="163" customFormat="1" x14ac:dyDescent="0.35"/>
    <row r="169" s="163" customFormat="1" x14ac:dyDescent="0.35"/>
    <row r="170" s="163" customFormat="1" x14ac:dyDescent="0.35"/>
    <row r="171" s="163" customFormat="1" x14ac:dyDescent="0.35"/>
    <row r="172" s="163" customFormat="1" x14ac:dyDescent="0.35"/>
    <row r="173" s="163" customFormat="1" x14ac:dyDescent="0.35"/>
    <row r="174" s="163" customFormat="1" x14ac:dyDescent="0.35"/>
    <row r="175" s="163" customFormat="1" x14ac:dyDescent="0.35"/>
    <row r="176" s="163" customFormat="1" x14ac:dyDescent="0.35"/>
    <row r="177" s="163" customFormat="1" x14ac:dyDescent="0.35"/>
    <row r="178" s="163" customFormat="1" x14ac:dyDescent="0.35"/>
    <row r="179" s="163" customFormat="1" x14ac:dyDescent="0.35"/>
    <row r="180" s="163" customFormat="1" x14ac:dyDescent="0.35"/>
    <row r="181" s="163" customFormat="1" x14ac:dyDescent="0.35"/>
    <row r="182" s="163" customFormat="1" x14ac:dyDescent="0.35"/>
    <row r="183" s="163" customFormat="1" x14ac:dyDescent="0.35"/>
    <row r="184" s="163" customFormat="1" x14ac:dyDescent="0.35"/>
    <row r="185" s="163" customFormat="1" x14ac:dyDescent="0.35"/>
    <row r="186" s="163" customFormat="1" x14ac:dyDescent="0.35"/>
    <row r="187" s="163" customFormat="1" x14ac:dyDescent="0.35"/>
    <row r="188" s="163" customFormat="1" x14ac:dyDescent="0.35"/>
    <row r="189" s="163" customFormat="1" x14ac:dyDescent="0.35"/>
    <row r="190" s="163" customFormat="1" x14ac:dyDescent="0.35"/>
    <row r="191" s="163" customFormat="1" x14ac:dyDescent="0.35"/>
    <row r="192" s="163" customFormat="1" x14ac:dyDescent="0.35"/>
    <row r="193" s="163" customFormat="1" x14ac:dyDescent="0.35"/>
    <row r="194" s="163" customFormat="1" x14ac:dyDescent="0.35"/>
    <row r="195" s="163" customFormat="1" x14ac:dyDescent="0.35"/>
    <row r="196" s="163" customFormat="1" x14ac:dyDescent="0.35"/>
    <row r="197" s="163" customFormat="1" x14ac:dyDescent="0.35"/>
    <row r="198" s="163" customFormat="1" x14ac:dyDescent="0.35"/>
    <row r="199" s="163" customFormat="1" x14ac:dyDescent="0.35"/>
    <row r="200" s="163" customFormat="1" x14ac:dyDescent="0.35"/>
    <row r="201" s="163" customFormat="1" x14ac:dyDescent="0.35"/>
    <row r="202" s="163" customFormat="1" x14ac:dyDescent="0.35"/>
    <row r="203" s="163" customFormat="1" x14ac:dyDescent="0.35"/>
    <row r="204" s="163" customFormat="1" x14ac:dyDescent="0.35"/>
    <row r="205" s="163" customFormat="1" x14ac:dyDescent="0.35"/>
    <row r="206" s="163" customFormat="1" x14ac:dyDescent="0.35"/>
    <row r="207" s="163" customFormat="1" x14ac:dyDescent="0.35"/>
    <row r="208" s="163" customFormat="1" x14ac:dyDescent="0.35"/>
    <row r="209" s="163" customFormat="1" x14ac:dyDescent="0.35"/>
    <row r="210" s="163" customFormat="1" x14ac:dyDescent="0.35"/>
    <row r="211" s="163" customFormat="1" x14ac:dyDescent="0.35"/>
    <row r="212" s="163" customFormat="1" x14ac:dyDescent="0.35"/>
    <row r="213" s="163" customFormat="1" x14ac:dyDescent="0.35"/>
    <row r="214" s="163" customFormat="1" x14ac:dyDescent="0.35"/>
    <row r="215" s="163" customFormat="1" x14ac:dyDescent="0.35"/>
    <row r="216" s="163" customFormat="1" x14ac:dyDescent="0.35"/>
    <row r="217" s="163" customFormat="1" x14ac:dyDescent="0.35"/>
    <row r="218" s="163" customFormat="1" x14ac:dyDescent="0.35"/>
    <row r="219" s="163" customFormat="1" x14ac:dyDescent="0.35"/>
    <row r="220" s="163" customFormat="1" x14ac:dyDescent="0.35"/>
    <row r="221" s="163" customFormat="1" x14ac:dyDescent="0.35"/>
    <row r="222" s="163" customFormat="1" x14ac:dyDescent="0.35"/>
    <row r="223" s="163" customFormat="1" x14ac:dyDescent="0.35"/>
    <row r="224" s="163" customFormat="1" x14ac:dyDescent="0.35"/>
    <row r="225" s="163" customFormat="1" x14ac:dyDescent="0.35"/>
    <row r="226" s="163" customFormat="1" x14ac:dyDescent="0.35"/>
    <row r="227" s="163" customFormat="1" x14ac:dyDescent="0.35"/>
    <row r="228" s="163" customFormat="1" x14ac:dyDescent="0.35"/>
    <row r="229" s="163" customFormat="1" x14ac:dyDescent="0.35"/>
    <row r="230" s="163" customFormat="1" x14ac:dyDescent="0.35"/>
    <row r="231" s="163" customFormat="1" x14ac:dyDescent="0.35"/>
    <row r="232" s="163" customFormat="1" x14ac:dyDescent="0.35"/>
    <row r="233" s="163" customFormat="1" x14ac:dyDescent="0.35"/>
    <row r="234" s="163" customFormat="1" x14ac:dyDescent="0.35"/>
    <row r="235" s="163" customFormat="1" x14ac:dyDescent="0.35"/>
    <row r="236" s="163" customFormat="1" x14ac:dyDescent="0.35"/>
    <row r="237" s="163" customFormat="1" x14ac:dyDescent="0.35"/>
    <row r="238" s="163" customFormat="1" x14ac:dyDescent="0.35"/>
    <row r="239" s="163" customFormat="1" x14ac:dyDescent="0.35"/>
    <row r="240" s="163" customFormat="1" x14ac:dyDescent="0.35"/>
    <row r="241" s="163" customFormat="1" x14ac:dyDescent="0.35"/>
    <row r="242" s="163" customFormat="1" x14ac:dyDescent="0.35"/>
    <row r="243" s="163" customFormat="1" x14ac:dyDescent="0.35"/>
    <row r="244" s="163" customFormat="1" x14ac:dyDescent="0.35"/>
    <row r="245" s="163" customFormat="1" x14ac:dyDescent="0.35"/>
    <row r="246" s="163" customFormat="1" x14ac:dyDescent="0.35"/>
    <row r="247" s="163" customFormat="1" x14ac:dyDescent="0.35"/>
    <row r="248" s="163" customFormat="1" x14ac:dyDescent="0.35"/>
    <row r="249" s="163" customFormat="1" x14ac:dyDescent="0.35"/>
    <row r="250" s="163" customFormat="1" x14ac:dyDescent="0.35"/>
    <row r="251" s="163" customFormat="1" x14ac:dyDescent="0.35"/>
    <row r="252" s="163" customFormat="1" x14ac:dyDescent="0.35"/>
    <row r="253" s="163" customFormat="1" x14ac:dyDescent="0.35"/>
    <row r="254" s="163" customFormat="1" x14ac:dyDescent="0.35"/>
    <row r="255" s="163" customFormat="1" x14ac:dyDescent="0.35"/>
    <row r="256" s="163" customFormat="1" x14ac:dyDescent="0.35"/>
    <row r="257" s="163" customFormat="1" x14ac:dyDescent="0.35"/>
    <row r="258" s="163" customFormat="1" x14ac:dyDescent="0.35"/>
    <row r="259" s="163" customFormat="1" x14ac:dyDescent="0.35"/>
    <row r="260" s="163" customFormat="1" x14ac:dyDescent="0.35"/>
    <row r="261" s="163" customFormat="1" x14ac:dyDescent="0.35"/>
    <row r="262" s="163" customFormat="1" x14ac:dyDescent="0.35"/>
    <row r="263" s="163" customFormat="1" x14ac:dyDescent="0.35"/>
    <row r="264" s="163" customFormat="1" x14ac:dyDescent="0.35"/>
    <row r="265" s="163" customFormat="1" x14ac:dyDescent="0.35"/>
    <row r="266" s="163" customFormat="1" x14ac:dyDescent="0.35"/>
    <row r="267" s="163" customFormat="1" x14ac:dyDescent="0.35"/>
    <row r="268" s="163" customFormat="1" x14ac:dyDescent="0.35"/>
    <row r="269" s="163" customFormat="1" x14ac:dyDescent="0.35"/>
    <row r="270" s="163" customFormat="1" x14ac:dyDescent="0.35"/>
    <row r="271" s="163" customFormat="1" x14ac:dyDescent="0.35"/>
    <row r="272" s="163" customFormat="1" x14ac:dyDescent="0.35"/>
    <row r="273" s="163" customFormat="1" x14ac:dyDescent="0.35"/>
    <row r="274" s="163" customFormat="1" x14ac:dyDescent="0.35"/>
    <row r="275" s="163" customFormat="1" x14ac:dyDescent="0.35"/>
    <row r="276" s="163" customFormat="1" x14ac:dyDescent="0.35"/>
    <row r="277" s="163" customFormat="1" x14ac:dyDescent="0.35"/>
    <row r="278" s="163" customFormat="1" x14ac:dyDescent="0.35"/>
    <row r="279" s="163" customFormat="1" x14ac:dyDescent="0.35"/>
    <row r="280" s="163" customFormat="1" x14ac:dyDescent="0.35"/>
    <row r="281" s="163" customFormat="1" x14ac:dyDescent="0.35"/>
    <row r="282" s="163" customFormat="1" x14ac:dyDescent="0.35"/>
    <row r="283" s="163" customFormat="1" x14ac:dyDescent="0.35"/>
    <row r="284" s="163" customFormat="1" x14ac:dyDescent="0.35"/>
    <row r="285" s="163" customFormat="1" x14ac:dyDescent="0.35"/>
    <row r="286" s="163" customFormat="1" x14ac:dyDescent="0.35"/>
    <row r="287" s="163" customFormat="1" x14ac:dyDescent="0.35"/>
    <row r="288" s="163" customFormat="1" x14ac:dyDescent="0.35"/>
    <row r="289" s="163" customFormat="1" x14ac:dyDescent="0.35"/>
    <row r="290" s="163" customFormat="1" x14ac:dyDescent="0.35"/>
    <row r="291" s="163" customFormat="1" x14ac:dyDescent="0.35"/>
    <row r="292" s="163" customFormat="1" x14ac:dyDescent="0.35"/>
    <row r="293" s="163" customFormat="1" x14ac:dyDescent="0.35"/>
    <row r="294" s="163" customFormat="1" x14ac:dyDescent="0.35"/>
    <row r="295" s="163" customFormat="1" x14ac:dyDescent="0.35"/>
    <row r="296" s="163" customFormat="1" x14ac:dyDescent="0.35"/>
    <row r="297" s="163" customFormat="1" x14ac:dyDescent="0.35"/>
    <row r="298" s="163" customFormat="1" x14ac:dyDescent="0.35"/>
    <row r="299" s="163" customFormat="1" x14ac:dyDescent="0.35"/>
    <row r="300" s="163" customFormat="1" x14ac:dyDescent="0.35"/>
    <row r="301" s="163" customFormat="1" x14ac:dyDescent="0.35"/>
    <row r="302" s="163" customFormat="1" x14ac:dyDescent="0.35"/>
    <row r="303" s="163" customFormat="1" x14ac:dyDescent="0.35"/>
    <row r="304" s="163" customFormat="1" x14ac:dyDescent="0.35"/>
    <row r="305" s="163" customFormat="1" x14ac:dyDescent="0.35"/>
    <row r="306" s="163" customFormat="1" x14ac:dyDescent="0.35"/>
    <row r="307" s="163" customFormat="1" x14ac:dyDescent="0.35"/>
    <row r="308" s="163" customFormat="1" x14ac:dyDescent="0.35"/>
    <row r="309" s="163" customFormat="1" x14ac:dyDescent="0.35"/>
    <row r="310" s="163" customFormat="1" x14ac:dyDescent="0.35"/>
    <row r="311" s="163" customFormat="1" x14ac:dyDescent="0.35"/>
    <row r="312" s="163" customFormat="1" x14ac:dyDescent="0.35"/>
    <row r="313" s="163" customFormat="1" x14ac:dyDescent="0.35"/>
    <row r="314" s="163" customFormat="1" x14ac:dyDescent="0.35"/>
    <row r="315" s="163" customFormat="1" x14ac:dyDescent="0.35"/>
    <row r="316" s="163" customFormat="1" x14ac:dyDescent="0.35"/>
    <row r="317" s="163" customFormat="1" x14ac:dyDescent="0.35"/>
    <row r="318" s="163" customFormat="1" x14ac:dyDescent="0.35"/>
    <row r="319" s="163" customFormat="1" x14ac:dyDescent="0.35"/>
    <row r="320" s="163" customFormat="1" x14ac:dyDescent="0.35"/>
    <row r="321" s="163" customFormat="1" x14ac:dyDescent="0.35"/>
    <row r="322" s="163" customFormat="1" x14ac:dyDescent="0.35"/>
    <row r="323" s="163" customFormat="1" x14ac:dyDescent="0.35"/>
    <row r="324" s="163" customFormat="1" x14ac:dyDescent="0.35"/>
    <row r="325" s="163" customFormat="1" x14ac:dyDescent="0.35"/>
    <row r="326" s="163" customFormat="1" x14ac:dyDescent="0.35"/>
    <row r="327" s="163" customFormat="1" x14ac:dyDescent="0.35"/>
    <row r="328" s="163" customFormat="1" x14ac:dyDescent="0.35"/>
    <row r="329" s="163" customFormat="1" x14ac:dyDescent="0.35"/>
    <row r="330" s="163" customFormat="1" x14ac:dyDescent="0.35"/>
    <row r="331" s="163" customFormat="1" x14ac:dyDescent="0.35"/>
    <row r="332" s="163" customFormat="1" x14ac:dyDescent="0.35"/>
    <row r="333" s="163" customFormat="1" x14ac:dyDescent="0.35"/>
    <row r="334" s="163" customFormat="1" x14ac:dyDescent="0.35"/>
    <row r="335" s="163" customFormat="1" x14ac:dyDescent="0.35"/>
    <row r="336" s="163" customFormat="1" x14ac:dyDescent="0.35"/>
  </sheetData>
  <sheetProtection sheet="1" objects="1" scenarios="1"/>
  <mergeCells count="28">
    <mergeCell ref="C26:E26"/>
    <mergeCell ref="F18:H18"/>
    <mergeCell ref="F19:H19"/>
    <mergeCell ref="F20:H20"/>
    <mergeCell ref="F21:H21"/>
    <mergeCell ref="F22:H22"/>
    <mergeCell ref="F23:H23"/>
    <mergeCell ref="F24:H24"/>
    <mergeCell ref="F25:H25"/>
    <mergeCell ref="F26:H26"/>
    <mergeCell ref="C22:E22"/>
    <mergeCell ref="C23:E23"/>
    <mergeCell ref="J20:N20"/>
    <mergeCell ref="C24:E24"/>
    <mergeCell ref="C25:E25"/>
    <mergeCell ref="J21:O21"/>
    <mergeCell ref="A16:B17"/>
    <mergeCell ref="C18:E18"/>
    <mergeCell ref="C19:E19"/>
    <mergeCell ref="C20:E20"/>
    <mergeCell ref="C21:E21"/>
    <mergeCell ref="P3:P5"/>
    <mergeCell ref="A1:P1"/>
    <mergeCell ref="A2:P2"/>
    <mergeCell ref="A3:A4"/>
    <mergeCell ref="C3:E3"/>
    <mergeCell ref="F3:H3"/>
    <mergeCell ref="I3:K3"/>
  </mergeCells>
  <pageMargins left="0.7" right="0.7" top="0.78740157499999996" bottom="0.78740157499999996" header="0.3" footer="0.3"/>
  <pageSetup paperSize="9" scale="36" orientation="landscape" r:id="rId1"/>
  <headerFooter>
    <oddHeader xml:space="preserve">&amp;LN-Fixierung&amp;C&amp;D&amp;R&amp;G
</oddHeader>
  </headerFooter>
  <colBreaks count="1" manualBreakCount="1">
    <brk id="17" min="27" max="61" man="1"/>
  </colBreaks>
  <drawing r:id="rId2"/>
  <legacyDrawing r:id="rId3"/>
  <legacyDrawingHF r:id="rId4"/>
  <controls>
    <mc:AlternateContent xmlns:mc="http://schemas.openxmlformats.org/markup-compatibility/2006">
      <mc:Choice Requires="x14">
        <control shapeId="25620" r:id="rId5" name="ComboBox1">
          <controlPr defaultSize="0" autoLine="0" linkedCell="A6" listFillRange="$A$29:$A$75" r:id="rId6">
            <anchor moveWithCells="1">
              <from>
                <xdr:col>0</xdr:col>
                <xdr:colOff>19050</xdr:colOff>
                <xdr:row>5</xdr:row>
                <xdr:rowOff>19050</xdr:rowOff>
              </from>
              <to>
                <xdr:col>0</xdr:col>
                <xdr:colOff>3098800</xdr:colOff>
                <xdr:row>6</xdr:row>
                <xdr:rowOff>6350</xdr:rowOff>
              </to>
            </anchor>
          </controlPr>
        </control>
      </mc:Choice>
      <mc:Fallback>
        <control shapeId="25620" r:id="rId5" name="ComboBox1"/>
      </mc:Fallback>
    </mc:AlternateContent>
    <mc:AlternateContent xmlns:mc="http://schemas.openxmlformats.org/markup-compatibility/2006">
      <mc:Choice Requires="x14">
        <control shapeId="25621" r:id="rId7" name="ComboBox2">
          <controlPr defaultSize="0" autoLine="0" linkedCell="A7" listFillRange="$A$29:$A$75" r:id="rId8">
            <anchor moveWithCells="1">
              <from>
                <xdr:col>0</xdr:col>
                <xdr:colOff>19050</xdr:colOff>
                <xdr:row>6</xdr:row>
                <xdr:rowOff>19050</xdr:rowOff>
              </from>
              <to>
                <xdr:col>1</xdr:col>
                <xdr:colOff>0</xdr:colOff>
                <xdr:row>7</xdr:row>
                <xdr:rowOff>6350</xdr:rowOff>
              </to>
            </anchor>
          </controlPr>
        </control>
      </mc:Choice>
      <mc:Fallback>
        <control shapeId="25621" r:id="rId7" name="ComboBox2"/>
      </mc:Fallback>
    </mc:AlternateContent>
    <mc:AlternateContent xmlns:mc="http://schemas.openxmlformats.org/markup-compatibility/2006">
      <mc:Choice Requires="x14">
        <control shapeId="25622" r:id="rId9" name="ComboBox3">
          <controlPr defaultSize="0" autoLine="0" linkedCell="A8" listFillRange="$A$29:$A$75" r:id="rId10">
            <anchor moveWithCells="1">
              <from>
                <xdr:col>0</xdr:col>
                <xdr:colOff>19050</xdr:colOff>
                <xdr:row>7</xdr:row>
                <xdr:rowOff>19050</xdr:rowOff>
              </from>
              <to>
                <xdr:col>1</xdr:col>
                <xdr:colOff>0</xdr:colOff>
                <xdr:row>8</xdr:row>
                <xdr:rowOff>6350</xdr:rowOff>
              </to>
            </anchor>
          </controlPr>
        </control>
      </mc:Choice>
      <mc:Fallback>
        <control shapeId="25622" r:id="rId9" name="ComboBox3"/>
      </mc:Fallback>
    </mc:AlternateContent>
    <mc:AlternateContent xmlns:mc="http://schemas.openxmlformats.org/markup-compatibility/2006">
      <mc:Choice Requires="x14">
        <control shapeId="25623" r:id="rId11" name="ComboBox4">
          <controlPr defaultSize="0" autoLine="0" linkedCell="A9" listFillRange="$A$29:$A$75" r:id="rId12">
            <anchor moveWithCells="1">
              <from>
                <xdr:col>0</xdr:col>
                <xdr:colOff>19050</xdr:colOff>
                <xdr:row>8</xdr:row>
                <xdr:rowOff>19050</xdr:rowOff>
              </from>
              <to>
                <xdr:col>1</xdr:col>
                <xdr:colOff>0</xdr:colOff>
                <xdr:row>9</xdr:row>
                <xdr:rowOff>6350</xdr:rowOff>
              </to>
            </anchor>
          </controlPr>
        </control>
      </mc:Choice>
      <mc:Fallback>
        <control shapeId="25623" r:id="rId11" name="ComboBox4"/>
      </mc:Fallback>
    </mc:AlternateContent>
    <mc:AlternateContent xmlns:mc="http://schemas.openxmlformats.org/markup-compatibility/2006">
      <mc:Choice Requires="x14">
        <control shapeId="25624" r:id="rId13" name="ComboBox5">
          <controlPr defaultSize="0" autoLine="0" linkedCell="A10" listFillRange="$A$29:$A$75" r:id="rId14">
            <anchor moveWithCells="1">
              <from>
                <xdr:col>0</xdr:col>
                <xdr:colOff>19050</xdr:colOff>
                <xdr:row>9</xdr:row>
                <xdr:rowOff>19050</xdr:rowOff>
              </from>
              <to>
                <xdr:col>1</xdr:col>
                <xdr:colOff>0</xdr:colOff>
                <xdr:row>10</xdr:row>
                <xdr:rowOff>6350</xdr:rowOff>
              </to>
            </anchor>
          </controlPr>
        </control>
      </mc:Choice>
      <mc:Fallback>
        <control shapeId="25624" r:id="rId13" name="ComboBox5"/>
      </mc:Fallback>
    </mc:AlternateContent>
    <mc:AlternateContent xmlns:mc="http://schemas.openxmlformats.org/markup-compatibility/2006">
      <mc:Choice Requires="x14">
        <control shapeId="25625" r:id="rId15" name="ComboBox6">
          <controlPr defaultSize="0" autoLine="0" linkedCell="A11" listFillRange="$A$29:$A$75" r:id="rId16">
            <anchor moveWithCells="1">
              <from>
                <xdr:col>0</xdr:col>
                <xdr:colOff>19050</xdr:colOff>
                <xdr:row>10</xdr:row>
                <xdr:rowOff>19050</xdr:rowOff>
              </from>
              <to>
                <xdr:col>1</xdr:col>
                <xdr:colOff>0</xdr:colOff>
                <xdr:row>11</xdr:row>
                <xdr:rowOff>12700</xdr:rowOff>
              </to>
            </anchor>
          </controlPr>
        </control>
      </mc:Choice>
      <mc:Fallback>
        <control shapeId="25625" r:id="rId15" name="ComboBox6"/>
      </mc:Fallback>
    </mc:AlternateContent>
    <mc:AlternateContent xmlns:mc="http://schemas.openxmlformats.org/markup-compatibility/2006">
      <mc:Choice Requires="x14">
        <control shapeId="25626" r:id="rId17" name="ComboBox7">
          <controlPr defaultSize="0" autoLine="0" linkedCell="A12" listFillRange="$A$29:$A$75" r:id="rId18">
            <anchor moveWithCells="1">
              <from>
                <xdr:col>0</xdr:col>
                <xdr:colOff>19050</xdr:colOff>
                <xdr:row>11</xdr:row>
                <xdr:rowOff>19050</xdr:rowOff>
              </from>
              <to>
                <xdr:col>1</xdr:col>
                <xdr:colOff>0</xdr:colOff>
                <xdr:row>12</xdr:row>
                <xdr:rowOff>6350</xdr:rowOff>
              </to>
            </anchor>
          </controlPr>
        </control>
      </mc:Choice>
      <mc:Fallback>
        <control shapeId="25626" r:id="rId17" name="ComboBox7"/>
      </mc:Fallback>
    </mc:AlternateContent>
    <mc:AlternateContent xmlns:mc="http://schemas.openxmlformats.org/markup-compatibility/2006">
      <mc:Choice Requires="x14">
        <control shapeId="25627" r:id="rId19" name="ComboBox8">
          <controlPr defaultSize="0" autoLine="0" linkedCell="A13" listFillRange="$A$29:$A$75" r:id="rId20">
            <anchor moveWithCells="1">
              <from>
                <xdr:col>0</xdr:col>
                <xdr:colOff>19050</xdr:colOff>
                <xdr:row>12</xdr:row>
                <xdr:rowOff>19050</xdr:rowOff>
              </from>
              <to>
                <xdr:col>1</xdr:col>
                <xdr:colOff>0</xdr:colOff>
                <xdr:row>13</xdr:row>
                <xdr:rowOff>6350</xdr:rowOff>
              </to>
            </anchor>
          </controlPr>
        </control>
      </mc:Choice>
      <mc:Fallback>
        <control shapeId="25627" r:id="rId19" name="ComboBox8"/>
      </mc:Fallback>
    </mc:AlternateContent>
    <mc:AlternateContent xmlns:mc="http://schemas.openxmlformats.org/markup-compatibility/2006">
      <mc:Choice Requires="x14">
        <control shapeId="25628" r:id="rId21" name="ComboBox9">
          <controlPr defaultSize="0" autoLine="0" linkedCell="A14" listFillRange="$A$29:$A$75" r:id="rId22">
            <anchor moveWithCells="1">
              <from>
                <xdr:col>0</xdr:col>
                <xdr:colOff>19050</xdr:colOff>
                <xdr:row>13</xdr:row>
                <xdr:rowOff>19050</xdr:rowOff>
              </from>
              <to>
                <xdr:col>1</xdr:col>
                <xdr:colOff>0</xdr:colOff>
                <xdr:row>14</xdr:row>
                <xdr:rowOff>6350</xdr:rowOff>
              </to>
            </anchor>
          </controlPr>
        </control>
      </mc:Choice>
      <mc:Fallback>
        <control shapeId="25628" r:id="rId21" name="ComboBox9"/>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dimension ref="A1:BB38"/>
  <sheetViews>
    <sheetView zoomScale="55" zoomScaleNormal="55" workbookViewId="0">
      <pane xSplit="1" ySplit="5" topLeftCell="B6" activePane="bottomRight" state="frozen"/>
      <selection activeCell="J15" sqref="J15"/>
      <selection pane="topRight" activeCell="J15" sqref="J15"/>
      <selection pane="bottomLeft" activeCell="J15" sqref="J15"/>
      <selection pane="bottomRight" activeCell="A30" sqref="A30:G33"/>
    </sheetView>
  </sheetViews>
  <sheetFormatPr baseColWidth="10" defaultColWidth="11.54296875" defaultRowHeight="15.5" x14ac:dyDescent="0.35"/>
  <cols>
    <col min="1" max="1" width="11.54296875" style="738"/>
    <col min="2" max="2" width="52" style="738" customWidth="1"/>
    <col min="3" max="3" width="35.26953125" style="785" customWidth="1"/>
    <col min="4" max="5" width="11.54296875" style="785"/>
    <col min="6" max="6" width="30.7265625" style="785" customWidth="1"/>
    <col min="7" max="10" width="11.54296875" style="738"/>
    <col min="11" max="11" width="13.26953125" style="738" bestFit="1" customWidth="1"/>
    <col min="12" max="16384" width="11.54296875" style="738"/>
  </cols>
  <sheetData>
    <row r="1" spans="1:54" x14ac:dyDescent="0.35">
      <c r="A1" s="1373" t="s">
        <v>1004</v>
      </c>
      <c r="B1" s="1373"/>
      <c r="C1" s="1373"/>
      <c r="D1" s="1373"/>
      <c r="E1" s="1373"/>
      <c r="F1" s="1373"/>
      <c r="G1" s="1374"/>
    </row>
    <row r="2" spans="1:54" ht="8.65" customHeight="1" thickBot="1" x14ac:dyDescent="0.4">
      <c r="A2" s="820"/>
      <c r="B2" s="820"/>
      <c r="C2" s="821"/>
      <c r="D2" s="821"/>
      <c r="E2" s="821"/>
      <c r="F2" s="821"/>
      <c r="G2" s="1374"/>
      <c r="H2" s="737"/>
      <c r="I2" s="73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737"/>
      <c r="AT2" s="737"/>
      <c r="AU2" s="737"/>
      <c r="AV2" s="737"/>
      <c r="AW2" s="737"/>
      <c r="AX2" s="737"/>
      <c r="AY2" s="737"/>
      <c r="AZ2" s="737"/>
      <c r="BA2" s="737"/>
      <c r="BB2" s="737"/>
    </row>
    <row r="3" spans="1:54" ht="90.65" customHeight="1" thickBot="1" x14ac:dyDescent="0.4">
      <c r="A3" s="1193" t="s">
        <v>1217</v>
      </c>
      <c r="B3" s="1193"/>
      <c r="C3" s="1193"/>
      <c r="D3" s="1193"/>
      <c r="E3" s="1193"/>
      <c r="F3" s="1193"/>
      <c r="G3" s="1374"/>
      <c r="H3" s="1208">
        <f>Betriebsdaten!$B$29</f>
        <v>2022</v>
      </c>
      <c r="I3" s="1209"/>
      <c r="J3" s="1209"/>
      <c r="K3" s="1209"/>
      <c r="L3" s="1209"/>
      <c r="M3" s="1210"/>
      <c r="N3" s="1210"/>
      <c r="O3" s="1209"/>
      <c r="P3" s="1209"/>
      <c r="Q3" s="1209"/>
      <c r="R3" s="1209"/>
      <c r="S3" s="1211"/>
      <c r="T3" s="1212">
        <f>Betriebsdaten!$B$30</f>
        <v>2021</v>
      </c>
      <c r="U3" s="1213"/>
      <c r="V3" s="1213"/>
      <c r="W3" s="1213"/>
      <c r="X3" s="1213"/>
      <c r="Y3" s="1214"/>
      <c r="Z3" s="1214"/>
      <c r="AA3" s="1213"/>
      <c r="AB3" s="1213"/>
      <c r="AC3" s="1213"/>
      <c r="AD3" s="1213"/>
      <c r="AE3" s="1215"/>
      <c r="AF3" s="1216">
        <f>Betriebsdaten!$B$31</f>
        <v>2020</v>
      </c>
      <c r="AG3" s="1217"/>
      <c r="AH3" s="1217"/>
      <c r="AI3" s="1217"/>
      <c r="AJ3" s="1217"/>
      <c r="AK3" s="1218"/>
      <c r="AL3" s="1218"/>
      <c r="AM3" s="1217"/>
      <c r="AN3" s="1217"/>
      <c r="AO3" s="1217"/>
      <c r="AP3" s="1217"/>
      <c r="AQ3" s="1219"/>
      <c r="AR3" s="1220" t="s">
        <v>36</v>
      </c>
      <c r="AS3" s="1221"/>
      <c r="AT3" s="1221"/>
      <c r="AU3" s="1221"/>
      <c r="AV3" s="1222"/>
      <c r="AW3" s="1222"/>
      <c r="AX3" s="1221"/>
      <c r="AY3" s="1221"/>
      <c r="AZ3" s="1221"/>
      <c r="BA3" s="1221"/>
      <c r="BB3" s="1223"/>
    </row>
    <row r="4" spans="1:54" s="824" customFormat="1" ht="18" thickBot="1" x14ac:dyDescent="0.5">
      <c r="A4" s="822" t="s">
        <v>105</v>
      </c>
      <c r="B4" s="822" t="s">
        <v>235</v>
      </c>
      <c r="C4" s="823"/>
      <c r="D4" s="823" t="s">
        <v>237</v>
      </c>
      <c r="E4" s="823" t="s">
        <v>660</v>
      </c>
      <c r="F4" s="823" t="s">
        <v>234</v>
      </c>
      <c r="G4" s="1374"/>
      <c r="H4" s="1224" t="s">
        <v>37</v>
      </c>
      <c r="I4" s="1224" t="s">
        <v>86</v>
      </c>
      <c r="J4" s="745" t="s">
        <v>32</v>
      </c>
      <c r="K4" s="746" t="s">
        <v>13</v>
      </c>
      <c r="L4" s="747" t="s">
        <v>668</v>
      </c>
      <c r="M4" s="748" t="s">
        <v>867</v>
      </c>
      <c r="N4" s="748" t="s">
        <v>868</v>
      </c>
      <c r="O4" s="749" t="s">
        <v>16</v>
      </c>
      <c r="P4" s="748" t="s">
        <v>611</v>
      </c>
      <c r="Q4" s="746" t="s">
        <v>18</v>
      </c>
      <c r="R4" s="746" t="s">
        <v>19</v>
      </c>
      <c r="S4" s="750" t="s">
        <v>20</v>
      </c>
      <c r="T4" s="1226" t="s">
        <v>37</v>
      </c>
      <c r="U4" s="1226" t="s">
        <v>86</v>
      </c>
      <c r="V4" s="751" t="s">
        <v>32</v>
      </c>
      <c r="W4" s="752" t="s">
        <v>13</v>
      </c>
      <c r="X4" s="753" t="s">
        <v>668</v>
      </c>
      <c r="Y4" s="754" t="s">
        <v>867</v>
      </c>
      <c r="Z4" s="754" t="s">
        <v>868</v>
      </c>
      <c r="AA4" s="755" t="s">
        <v>16</v>
      </c>
      <c r="AB4" s="754" t="s">
        <v>611</v>
      </c>
      <c r="AC4" s="752" t="s">
        <v>18</v>
      </c>
      <c r="AD4" s="752" t="s">
        <v>19</v>
      </c>
      <c r="AE4" s="756" t="s">
        <v>20</v>
      </c>
      <c r="AF4" s="1228" t="s">
        <v>37</v>
      </c>
      <c r="AG4" s="1228" t="s">
        <v>86</v>
      </c>
      <c r="AH4" s="757" t="s">
        <v>32</v>
      </c>
      <c r="AI4" s="758" t="s">
        <v>13</v>
      </c>
      <c r="AJ4" s="759" t="s">
        <v>668</v>
      </c>
      <c r="AK4" s="760" t="s">
        <v>867</v>
      </c>
      <c r="AL4" s="760" t="s">
        <v>868</v>
      </c>
      <c r="AM4" s="761" t="s">
        <v>16</v>
      </c>
      <c r="AN4" s="760" t="s">
        <v>611</v>
      </c>
      <c r="AO4" s="758" t="s">
        <v>18</v>
      </c>
      <c r="AP4" s="758" t="s">
        <v>19</v>
      </c>
      <c r="AQ4" s="762" t="s">
        <v>20</v>
      </c>
      <c r="AR4" s="1206" t="s">
        <v>86</v>
      </c>
      <c r="AS4" s="763" t="s">
        <v>32</v>
      </c>
      <c r="AT4" s="764" t="s">
        <v>13</v>
      </c>
      <c r="AU4" s="765" t="s">
        <v>668</v>
      </c>
      <c r="AV4" s="766" t="s">
        <v>867</v>
      </c>
      <c r="AW4" s="766" t="s">
        <v>868</v>
      </c>
      <c r="AX4" s="767" t="s">
        <v>16</v>
      </c>
      <c r="AY4" s="766" t="s">
        <v>611</v>
      </c>
      <c r="AZ4" s="764" t="s">
        <v>18</v>
      </c>
      <c r="BA4" s="764" t="s">
        <v>19</v>
      </c>
      <c r="BB4" s="768" t="s">
        <v>20</v>
      </c>
    </row>
    <row r="5" spans="1:54" ht="37.15" customHeight="1" thickBot="1" x14ac:dyDescent="0.4">
      <c r="A5" s="822"/>
      <c r="B5" s="825" t="str">
        <f>HYPERLINK("#'Wirtschaftsdünger Tabellen'!B66","eigenen Wirtschaftsdünger bzw. Biogasanlagengärrest hinzufügen")</f>
        <v>eigenen Wirtschaftsdünger bzw. Biogasanlagengärrest hinzufügen</v>
      </c>
      <c r="C5" s="823" t="s">
        <v>73</v>
      </c>
      <c r="D5" s="823" t="s">
        <v>807</v>
      </c>
      <c r="E5" s="826" t="s">
        <v>10</v>
      </c>
      <c r="F5" s="823" t="s">
        <v>808</v>
      </c>
      <c r="G5" s="1374"/>
      <c r="H5" s="1225"/>
      <c r="I5" s="1225"/>
      <c r="J5" s="769" t="s">
        <v>1125</v>
      </c>
      <c r="K5" s="769" t="s">
        <v>1125</v>
      </c>
      <c r="L5" s="769" t="s">
        <v>1125</v>
      </c>
      <c r="M5" s="770" t="s">
        <v>1125</v>
      </c>
      <c r="N5" s="770" t="s">
        <v>1125</v>
      </c>
      <c r="O5" s="769" t="s">
        <v>1125</v>
      </c>
      <c r="P5" s="769" t="s">
        <v>1125</v>
      </c>
      <c r="Q5" s="769" t="s">
        <v>1125</v>
      </c>
      <c r="R5" s="769" t="s">
        <v>1125</v>
      </c>
      <c r="S5" s="769" t="s">
        <v>1125</v>
      </c>
      <c r="T5" s="1227"/>
      <c r="U5" s="1227"/>
      <c r="V5" s="771" t="s">
        <v>1125</v>
      </c>
      <c r="W5" s="771" t="s">
        <v>1125</v>
      </c>
      <c r="X5" s="771" t="s">
        <v>1125</v>
      </c>
      <c r="Y5" s="772" t="s">
        <v>1125</v>
      </c>
      <c r="Z5" s="772" t="s">
        <v>1125</v>
      </c>
      <c r="AA5" s="771" t="s">
        <v>1125</v>
      </c>
      <c r="AB5" s="771" t="s">
        <v>1125</v>
      </c>
      <c r="AC5" s="771" t="s">
        <v>1125</v>
      </c>
      <c r="AD5" s="771" t="s">
        <v>1125</v>
      </c>
      <c r="AE5" s="771" t="s">
        <v>1125</v>
      </c>
      <c r="AF5" s="1229"/>
      <c r="AG5" s="1229"/>
      <c r="AH5" s="773" t="s">
        <v>1125</v>
      </c>
      <c r="AI5" s="773" t="s">
        <v>1125</v>
      </c>
      <c r="AJ5" s="773" t="s">
        <v>1125</v>
      </c>
      <c r="AK5" s="774" t="s">
        <v>1125</v>
      </c>
      <c r="AL5" s="774" t="s">
        <v>1125</v>
      </c>
      <c r="AM5" s="773" t="s">
        <v>1125</v>
      </c>
      <c r="AN5" s="773" t="s">
        <v>1125</v>
      </c>
      <c r="AO5" s="773" t="s">
        <v>1125</v>
      </c>
      <c r="AP5" s="773" t="s">
        <v>1125</v>
      </c>
      <c r="AQ5" s="773" t="s">
        <v>1125</v>
      </c>
      <c r="AR5" s="1207"/>
      <c r="AS5" s="775" t="s">
        <v>1125</v>
      </c>
      <c r="AT5" s="775" t="s">
        <v>1125</v>
      </c>
      <c r="AU5" s="775" t="s">
        <v>1125</v>
      </c>
      <c r="AV5" s="776" t="s">
        <v>1125</v>
      </c>
      <c r="AW5" s="776" t="s">
        <v>1125</v>
      </c>
      <c r="AX5" s="775" t="s">
        <v>1125</v>
      </c>
      <c r="AY5" s="775" t="s">
        <v>1125</v>
      </c>
      <c r="AZ5" s="775" t="s">
        <v>1125</v>
      </c>
      <c r="BA5" s="775" t="s">
        <v>1125</v>
      </c>
      <c r="BB5" s="775" t="s">
        <v>1125</v>
      </c>
    </row>
    <row r="6" spans="1:54" ht="23.25" customHeight="1" thickBot="1" x14ac:dyDescent="0.4">
      <c r="A6" s="1360">
        <f>Betriebsdaten!$B$29</f>
        <v>2022</v>
      </c>
      <c r="B6" s="724" t="s">
        <v>669</v>
      </c>
      <c r="C6" s="827"/>
      <c r="D6" s="828"/>
      <c r="E6" s="778"/>
      <c r="F6" s="829">
        <v>0</v>
      </c>
      <c r="G6" s="830"/>
      <c r="H6" s="831">
        <f>VLOOKUP(B6,'Wirtschaftsdünger Tabellen'!$B$3:$C$90,2,FALSE)</f>
        <v>0</v>
      </c>
      <c r="I6" s="831">
        <f t="shared" ref="I6:I13" si="0">F6*1000</f>
        <v>0</v>
      </c>
      <c r="J6" s="831">
        <f>VLOOKUP(H6,'Wirtschaftsdünger Tabellen'!$C$3:$Q$90,5,FALSE)*(I6/1000)</f>
        <v>0</v>
      </c>
      <c r="K6" s="831">
        <f>VLOOKUP(H6,'Wirtschaftsdünger Tabellen'!$C$3:$Q$90,6,FALSE)*(I6/1000)</f>
        <v>0</v>
      </c>
      <c r="L6" s="831">
        <f>VLOOKUP(H6,'Wirtschaftsdünger Tabellen'!$C$3:$Q$90,7,FALSE)*(I6/1000)</f>
        <v>0</v>
      </c>
      <c r="M6" s="831">
        <f>VLOOKUP(H6,'Wirtschaftsdünger Tabellen'!$C$3:$Q$90,8,FALSE)*(I6/1000)</f>
        <v>0</v>
      </c>
      <c r="N6" s="831">
        <f>VLOOKUP(H6,'Wirtschaftsdünger Tabellen'!$C$3:$Q$90,9,FALSE)*(I6/1000)</f>
        <v>0</v>
      </c>
      <c r="O6" s="831">
        <f>VLOOKUP(H6,'Wirtschaftsdünger Tabellen'!$C$3:$Q$90,10,FALSE)*(I6/1000)</f>
        <v>0</v>
      </c>
      <c r="P6" s="831">
        <f>VLOOKUP(H6,'Wirtschaftsdünger Tabellen'!$C$3:$Q$90,11,FALSE)*(I6/1000)</f>
        <v>0</v>
      </c>
      <c r="Q6" s="831">
        <f>VLOOKUP(H6,'Wirtschaftsdünger Tabellen'!$C$3:$Q$90,12,FALSE)*(I6/1000)</f>
        <v>0</v>
      </c>
      <c r="R6" s="831">
        <f>VLOOKUP(H6,'Wirtschaftsdünger Tabellen'!$C$3:$Q$90,13,FALSE)*(I6/1000)</f>
        <v>0</v>
      </c>
      <c r="S6" s="831">
        <f>VLOOKUP(H6,'Wirtschaftsdünger Tabellen'!$C$3:$Q$90,14,FALSE)*(I6/1000)</f>
        <v>0</v>
      </c>
      <c r="T6" s="832"/>
      <c r="U6" s="833"/>
      <c r="V6" s="833"/>
      <c r="W6" s="833"/>
      <c r="X6" s="833"/>
      <c r="Y6" s="833"/>
      <c r="Z6" s="833"/>
      <c r="AA6" s="833"/>
      <c r="AB6" s="833"/>
      <c r="AC6" s="833"/>
      <c r="AD6" s="833"/>
      <c r="AE6" s="833"/>
      <c r="AF6" s="833"/>
      <c r="AG6" s="833"/>
      <c r="AH6" s="833"/>
      <c r="AI6" s="833"/>
      <c r="AJ6" s="833"/>
      <c r="AK6" s="833"/>
      <c r="AL6" s="833"/>
      <c r="AM6" s="833"/>
      <c r="AN6" s="833"/>
      <c r="AO6" s="833"/>
      <c r="AP6" s="833"/>
      <c r="AQ6" s="833"/>
      <c r="AR6" s="780"/>
      <c r="AS6" s="780"/>
      <c r="AT6" s="780"/>
      <c r="AU6" s="780"/>
      <c r="AV6" s="780"/>
      <c r="AW6" s="780"/>
      <c r="AX6" s="780"/>
      <c r="AY6" s="780"/>
      <c r="AZ6" s="780"/>
      <c r="BA6" s="780"/>
      <c r="BB6" s="780"/>
    </row>
    <row r="7" spans="1:54" ht="23.25" customHeight="1" thickBot="1" x14ac:dyDescent="0.4">
      <c r="A7" s="1361"/>
      <c r="B7" s="724" t="s">
        <v>669</v>
      </c>
      <c r="C7" s="827"/>
      <c r="D7" s="828"/>
      <c r="E7" s="778"/>
      <c r="F7" s="829">
        <v>0</v>
      </c>
      <c r="G7" s="830"/>
      <c r="H7" s="831">
        <f>VLOOKUP(B7,'Wirtschaftsdünger Tabellen'!$B$3:$C$90,2,FALSE)</f>
        <v>0</v>
      </c>
      <c r="I7" s="831">
        <f t="shared" si="0"/>
        <v>0</v>
      </c>
      <c r="J7" s="831">
        <f>VLOOKUP(H7,'Wirtschaftsdünger Tabellen'!$C$3:$Q$90,5,FALSE)*(I7/1000)</f>
        <v>0</v>
      </c>
      <c r="K7" s="831">
        <f>VLOOKUP(H7,'Wirtschaftsdünger Tabellen'!$C$3:$Q$90,6,FALSE)*(I7/1000)</f>
        <v>0</v>
      </c>
      <c r="L7" s="831">
        <f>VLOOKUP(H7,'Wirtschaftsdünger Tabellen'!$C$3:$Q$90,7,FALSE)*(I7/1000)</f>
        <v>0</v>
      </c>
      <c r="M7" s="831">
        <f>VLOOKUP(H7,'Wirtschaftsdünger Tabellen'!$C$3:$Q$90,8,FALSE)*(I7/1000)</f>
        <v>0</v>
      </c>
      <c r="N7" s="831">
        <f>VLOOKUP(H7,'Wirtschaftsdünger Tabellen'!$C$3:$Q$90,9,FALSE)*(I7/1000)</f>
        <v>0</v>
      </c>
      <c r="O7" s="831">
        <f>VLOOKUP(H7,'Wirtschaftsdünger Tabellen'!$C$3:$Q$90,10,FALSE)*(I7/1000)</f>
        <v>0</v>
      </c>
      <c r="P7" s="831">
        <f>VLOOKUP(H7,'Wirtschaftsdünger Tabellen'!$C$3:$Q$90,11,FALSE)*(I7/1000)</f>
        <v>0</v>
      </c>
      <c r="Q7" s="831">
        <f>VLOOKUP(H7,'Wirtschaftsdünger Tabellen'!$C$3:$Q$90,12,FALSE)*(I7/1000)</f>
        <v>0</v>
      </c>
      <c r="R7" s="831">
        <f>VLOOKUP(H7,'Wirtschaftsdünger Tabellen'!$C$3:$Q$90,13,FALSE)*(I7/1000)</f>
        <v>0</v>
      </c>
      <c r="S7" s="831">
        <f>VLOOKUP(H7,'Wirtschaftsdünger Tabellen'!$C$3:$Q$90,14,FALSE)*(I7/1000)</f>
        <v>0</v>
      </c>
      <c r="T7" s="832"/>
      <c r="U7" s="833"/>
      <c r="V7" s="833"/>
      <c r="W7" s="833"/>
      <c r="X7" s="833"/>
      <c r="Y7" s="833"/>
      <c r="Z7" s="833"/>
      <c r="AA7" s="833"/>
      <c r="AB7" s="833"/>
      <c r="AC7" s="833"/>
      <c r="AD7" s="833"/>
      <c r="AE7" s="833"/>
      <c r="AF7" s="833"/>
      <c r="AG7" s="833"/>
      <c r="AH7" s="833"/>
      <c r="AI7" s="833"/>
      <c r="AJ7" s="833"/>
      <c r="AK7" s="833"/>
      <c r="AL7" s="833"/>
      <c r="AM7" s="833"/>
      <c r="AN7" s="833"/>
      <c r="AO7" s="833"/>
      <c r="AP7" s="833"/>
      <c r="AQ7" s="833"/>
      <c r="AR7" s="780"/>
      <c r="AS7" s="780"/>
      <c r="AT7" s="780"/>
      <c r="AU7" s="780"/>
      <c r="AV7" s="780"/>
      <c r="AW7" s="780"/>
      <c r="AX7" s="780"/>
      <c r="AY7" s="780"/>
      <c r="AZ7" s="780"/>
      <c r="BA7" s="780"/>
      <c r="BB7" s="780"/>
    </row>
    <row r="8" spans="1:54" ht="23.25" customHeight="1" thickBot="1" x14ac:dyDescent="0.4">
      <c r="A8" s="1361"/>
      <c r="B8" s="724" t="s">
        <v>669</v>
      </c>
      <c r="C8" s="827"/>
      <c r="D8" s="778"/>
      <c r="E8" s="834"/>
      <c r="F8" s="829">
        <v>0</v>
      </c>
      <c r="G8" s="830"/>
      <c r="H8" s="831">
        <f>VLOOKUP(B8,'Wirtschaftsdünger Tabellen'!$B$3:$C$90,2,FALSE)</f>
        <v>0</v>
      </c>
      <c r="I8" s="831">
        <f t="shared" si="0"/>
        <v>0</v>
      </c>
      <c r="J8" s="831">
        <f>VLOOKUP(H8,'Wirtschaftsdünger Tabellen'!$C$3:$Q$90,5,FALSE)*(I8/1000)</f>
        <v>0</v>
      </c>
      <c r="K8" s="831">
        <f>VLOOKUP(H8,'Wirtschaftsdünger Tabellen'!$C$3:$Q$90,6,FALSE)*(I8/1000)</f>
        <v>0</v>
      </c>
      <c r="L8" s="831">
        <f>VLOOKUP(H8,'Wirtschaftsdünger Tabellen'!$C$3:$Q$90,7,FALSE)*(I8/1000)</f>
        <v>0</v>
      </c>
      <c r="M8" s="831">
        <f>VLOOKUP(H8,'Wirtschaftsdünger Tabellen'!$C$3:$Q$90,8,FALSE)*(I8/1000)</f>
        <v>0</v>
      </c>
      <c r="N8" s="831">
        <f>VLOOKUP(H8,'Wirtschaftsdünger Tabellen'!$C$3:$Q$90,9,FALSE)*(I8/1000)</f>
        <v>0</v>
      </c>
      <c r="O8" s="831">
        <f>VLOOKUP(H8,'Wirtschaftsdünger Tabellen'!$C$3:$Q$90,10,FALSE)*(I8/1000)</f>
        <v>0</v>
      </c>
      <c r="P8" s="831">
        <f>VLOOKUP(H8,'Wirtschaftsdünger Tabellen'!$C$3:$Q$90,11,FALSE)*(I8/1000)</f>
        <v>0</v>
      </c>
      <c r="Q8" s="831">
        <f>VLOOKUP(H8,'Wirtschaftsdünger Tabellen'!$C$3:$Q$90,12,FALSE)*(I8/1000)</f>
        <v>0</v>
      </c>
      <c r="R8" s="831">
        <f>VLOOKUP(H8,'Wirtschaftsdünger Tabellen'!$C$3:$Q$90,13,FALSE)*(I8/1000)</f>
        <v>0</v>
      </c>
      <c r="S8" s="831">
        <f>VLOOKUP(H8,'Wirtschaftsdünger Tabellen'!$C$3:$Q$90,14,FALSE)*(I8/1000)</f>
        <v>0</v>
      </c>
      <c r="T8" s="832"/>
      <c r="U8" s="833"/>
      <c r="V8" s="833"/>
      <c r="W8" s="833"/>
      <c r="X8" s="833"/>
      <c r="Y8" s="833"/>
      <c r="Z8" s="833"/>
      <c r="AA8" s="833"/>
      <c r="AB8" s="833"/>
      <c r="AC8" s="833"/>
      <c r="AD8" s="833"/>
      <c r="AE8" s="833"/>
      <c r="AF8" s="833"/>
      <c r="AG8" s="833"/>
      <c r="AH8" s="833"/>
      <c r="AI8" s="833"/>
      <c r="AJ8" s="833"/>
      <c r="AK8" s="833"/>
      <c r="AL8" s="833"/>
      <c r="AM8" s="833"/>
      <c r="AN8" s="833"/>
      <c r="AO8" s="833"/>
      <c r="AP8" s="833"/>
      <c r="AQ8" s="833"/>
      <c r="AR8" s="780"/>
      <c r="AS8" s="780"/>
      <c r="AT8" s="780"/>
      <c r="AU8" s="780"/>
      <c r="AV8" s="780"/>
      <c r="AW8" s="780"/>
      <c r="AX8" s="780"/>
      <c r="AY8" s="780"/>
      <c r="AZ8" s="780"/>
      <c r="BA8" s="780"/>
      <c r="BB8" s="780"/>
    </row>
    <row r="9" spans="1:54" ht="23.25" customHeight="1" thickBot="1" x14ac:dyDescent="0.4">
      <c r="A9" s="1361"/>
      <c r="B9" s="724" t="s">
        <v>669</v>
      </c>
      <c r="C9" s="827"/>
      <c r="D9" s="778"/>
      <c r="E9" s="778"/>
      <c r="F9" s="829">
        <v>0</v>
      </c>
      <c r="G9" s="830"/>
      <c r="H9" s="831">
        <f>VLOOKUP(B9,'Wirtschaftsdünger Tabellen'!$B$3:$C$90,2,FALSE)</f>
        <v>0</v>
      </c>
      <c r="I9" s="831">
        <f t="shared" si="0"/>
        <v>0</v>
      </c>
      <c r="J9" s="831">
        <f>VLOOKUP(H9,'Wirtschaftsdünger Tabellen'!$C$3:$Q$90,5,FALSE)*(I9/1000)</f>
        <v>0</v>
      </c>
      <c r="K9" s="831">
        <f>VLOOKUP(H9,'Wirtschaftsdünger Tabellen'!$C$3:$Q$90,6,FALSE)*(I9/1000)</f>
        <v>0</v>
      </c>
      <c r="L9" s="831">
        <f>VLOOKUP(H9,'Wirtschaftsdünger Tabellen'!$C$3:$Q$90,7,FALSE)*(I9/1000)</f>
        <v>0</v>
      </c>
      <c r="M9" s="831">
        <f>VLOOKUP(H9,'Wirtschaftsdünger Tabellen'!$C$3:$Q$90,8,FALSE)*(I9/1000)</f>
        <v>0</v>
      </c>
      <c r="N9" s="831">
        <f>VLOOKUP(H9,'Wirtschaftsdünger Tabellen'!$C$3:$Q$90,9,FALSE)*(I9/1000)</f>
        <v>0</v>
      </c>
      <c r="O9" s="831">
        <f>VLOOKUP(H9,'Wirtschaftsdünger Tabellen'!$C$3:$Q$90,10,FALSE)*(I9/1000)</f>
        <v>0</v>
      </c>
      <c r="P9" s="831">
        <f>VLOOKUP(H9,'Wirtschaftsdünger Tabellen'!$C$3:$Q$90,11,FALSE)*(I9/1000)</f>
        <v>0</v>
      </c>
      <c r="Q9" s="831">
        <f>VLOOKUP(H9,'Wirtschaftsdünger Tabellen'!$C$3:$Q$90,12,FALSE)*(I9/1000)</f>
        <v>0</v>
      </c>
      <c r="R9" s="831">
        <f>VLOOKUP(H9,'Wirtschaftsdünger Tabellen'!$C$3:$Q$90,13,FALSE)*(I9/1000)</f>
        <v>0</v>
      </c>
      <c r="S9" s="831">
        <f>VLOOKUP(H9,'Wirtschaftsdünger Tabellen'!$C$3:$Q$90,14,FALSE)*(I9/1000)</f>
        <v>0</v>
      </c>
      <c r="T9" s="832"/>
      <c r="U9" s="833"/>
      <c r="V9" s="833"/>
      <c r="W9" s="833"/>
      <c r="X9" s="833"/>
      <c r="Y9" s="833"/>
      <c r="Z9" s="833"/>
      <c r="AA9" s="833"/>
      <c r="AB9" s="833"/>
      <c r="AC9" s="833"/>
      <c r="AD9" s="833"/>
      <c r="AE9" s="833"/>
      <c r="AF9" s="833"/>
      <c r="AG9" s="833"/>
      <c r="AH9" s="833"/>
      <c r="AI9" s="833"/>
      <c r="AJ9" s="833"/>
      <c r="AK9" s="833"/>
      <c r="AL9" s="833"/>
      <c r="AM9" s="833"/>
      <c r="AN9" s="833"/>
      <c r="AO9" s="833"/>
      <c r="AP9" s="833"/>
      <c r="AQ9" s="833"/>
      <c r="AR9" s="780"/>
      <c r="AS9" s="780"/>
      <c r="AT9" s="780"/>
      <c r="AU9" s="780"/>
      <c r="AV9" s="780"/>
      <c r="AW9" s="780"/>
      <c r="AX9" s="780"/>
      <c r="AY9" s="780"/>
      <c r="AZ9" s="780"/>
      <c r="BA9" s="780"/>
      <c r="BB9" s="780"/>
    </row>
    <row r="10" spans="1:54" ht="23.25" customHeight="1" thickBot="1" x14ac:dyDescent="0.4">
      <c r="A10" s="1361"/>
      <c r="B10" s="724" t="s">
        <v>669</v>
      </c>
      <c r="C10" s="827"/>
      <c r="D10" s="778"/>
      <c r="E10" s="778"/>
      <c r="F10" s="829">
        <f t="shared" ref="F10:F29" si="1">E10*D10</f>
        <v>0</v>
      </c>
      <c r="G10" s="830"/>
      <c r="H10" s="831">
        <f>VLOOKUP(B10,'Wirtschaftsdünger Tabellen'!$B$3:$C$90,2,FALSE)</f>
        <v>0</v>
      </c>
      <c r="I10" s="831">
        <f t="shared" si="0"/>
        <v>0</v>
      </c>
      <c r="J10" s="831">
        <f>VLOOKUP(H10,'Wirtschaftsdünger Tabellen'!$C$3:$Q$90,5,FALSE)*(I10/1000)</f>
        <v>0</v>
      </c>
      <c r="K10" s="831">
        <f>VLOOKUP(H10,'Wirtschaftsdünger Tabellen'!$C$3:$Q$90,6,FALSE)*(I10/1000)</f>
        <v>0</v>
      </c>
      <c r="L10" s="831">
        <f>VLOOKUP(H10,'Wirtschaftsdünger Tabellen'!$C$3:$Q$90,7,FALSE)*(I10/1000)</f>
        <v>0</v>
      </c>
      <c r="M10" s="831">
        <f>VLOOKUP(H10,'Wirtschaftsdünger Tabellen'!$C$3:$Q$90,8,FALSE)*(I10/1000)</f>
        <v>0</v>
      </c>
      <c r="N10" s="831">
        <f>VLOOKUP(H10,'Wirtschaftsdünger Tabellen'!$C$3:$Q$90,9,FALSE)*(I10/1000)</f>
        <v>0</v>
      </c>
      <c r="O10" s="831">
        <f>VLOOKUP(H10,'Wirtschaftsdünger Tabellen'!$C$3:$Q$90,10,FALSE)*(I10/1000)</f>
        <v>0</v>
      </c>
      <c r="P10" s="831">
        <f>VLOOKUP(H10,'Wirtschaftsdünger Tabellen'!$C$3:$Q$90,11,FALSE)*(I10/1000)</f>
        <v>0</v>
      </c>
      <c r="Q10" s="831">
        <f>VLOOKUP(H10,'Wirtschaftsdünger Tabellen'!$C$3:$Q$90,12,FALSE)*(I10/1000)</f>
        <v>0</v>
      </c>
      <c r="R10" s="831">
        <f>VLOOKUP(H10,'Wirtschaftsdünger Tabellen'!$C$3:$Q$90,13,FALSE)*(I10/1000)</f>
        <v>0</v>
      </c>
      <c r="S10" s="831">
        <f>VLOOKUP(H10,'Wirtschaftsdünger Tabellen'!$C$3:$Q$90,14,FALSE)*(I10/1000)</f>
        <v>0</v>
      </c>
      <c r="T10" s="832"/>
      <c r="U10" s="833"/>
      <c r="V10" s="833"/>
      <c r="W10" s="833"/>
      <c r="X10" s="833"/>
      <c r="Y10" s="833"/>
      <c r="Z10" s="833"/>
      <c r="AA10" s="833"/>
      <c r="AB10" s="833"/>
      <c r="AC10" s="833"/>
      <c r="AD10" s="833"/>
      <c r="AE10" s="833"/>
      <c r="AF10" s="833"/>
      <c r="AG10" s="833"/>
      <c r="AH10" s="833"/>
      <c r="AI10" s="833"/>
      <c r="AJ10" s="833"/>
      <c r="AK10" s="833"/>
      <c r="AL10" s="833"/>
      <c r="AM10" s="833"/>
      <c r="AN10" s="833"/>
      <c r="AO10" s="833"/>
      <c r="AP10" s="833"/>
      <c r="AQ10" s="833"/>
      <c r="AR10" s="780"/>
      <c r="AS10" s="780"/>
      <c r="AT10" s="780"/>
      <c r="AU10" s="780"/>
      <c r="AV10" s="780"/>
      <c r="AW10" s="780"/>
      <c r="AX10" s="780"/>
      <c r="AY10" s="780"/>
      <c r="AZ10" s="780"/>
      <c r="BA10" s="780"/>
      <c r="BB10" s="780"/>
    </row>
    <row r="11" spans="1:54" ht="23.25" customHeight="1" thickBot="1" x14ac:dyDescent="0.4">
      <c r="A11" s="1361"/>
      <c r="B11" s="724" t="s">
        <v>669</v>
      </c>
      <c r="C11" s="827"/>
      <c r="D11" s="778"/>
      <c r="E11" s="778"/>
      <c r="F11" s="829">
        <f t="shared" si="1"/>
        <v>0</v>
      </c>
      <c r="G11" s="830"/>
      <c r="H11" s="831">
        <f>VLOOKUP(B11,'Wirtschaftsdünger Tabellen'!$B$3:$C$90,2,FALSE)</f>
        <v>0</v>
      </c>
      <c r="I11" s="831">
        <f t="shared" si="0"/>
        <v>0</v>
      </c>
      <c r="J11" s="831">
        <f>VLOOKUP(H11,'Wirtschaftsdünger Tabellen'!$C$3:$Q$90,5,FALSE)*(I11/1000)</f>
        <v>0</v>
      </c>
      <c r="K11" s="831">
        <f>VLOOKUP(H11,'Wirtschaftsdünger Tabellen'!$C$3:$Q$90,6,FALSE)*(I11/1000)</f>
        <v>0</v>
      </c>
      <c r="L11" s="831">
        <f>VLOOKUP(H11,'Wirtschaftsdünger Tabellen'!$C$3:$Q$90,7,FALSE)*(I11/1000)</f>
        <v>0</v>
      </c>
      <c r="M11" s="831">
        <f>VLOOKUP(H11,'Wirtschaftsdünger Tabellen'!$C$3:$Q$90,8,FALSE)*(I11/1000)</f>
        <v>0</v>
      </c>
      <c r="N11" s="831">
        <f>VLOOKUP(H11,'Wirtschaftsdünger Tabellen'!$C$3:$Q$90,9,FALSE)*(I11/1000)</f>
        <v>0</v>
      </c>
      <c r="O11" s="831">
        <f>VLOOKUP(H11,'Wirtschaftsdünger Tabellen'!$C$3:$Q$90,10,FALSE)*(I11/1000)</f>
        <v>0</v>
      </c>
      <c r="P11" s="831">
        <f>VLOOKUP(H11,'Wirtschaftsdünger Tabellen'!$C$3:$Q$90,11,FALSE)*(I11/1000)</f>
        <v>0</v>
      </c>
      <c r="Q11" s="831">
        <f>VLOOKUP(H11,'Wirtschaftsdünger Tabellen'!$C$3:$Q$90,12,FALSE)*(I11/1000)</f>
        <v>0</v>
      </c>
      <c r="R11" s="831">
        <f>VLOOKUP(H11,'Wirtschaftsdünger Tabellen'!$C$3:$Q$90,13,FALSE)*(I11/1000)</f>
        <v>0</v>
      </c>
      <c r="S11" s="831">
        <f>VLOOKUP(H11,'Wirtschaftsdünger Tabellen'!$C$3:$Q$90,14,FALSE)*(I11/1000)</f>
        <v>0</v>
      </c>
      <c r="T11" s="832"/>
      <c r="U11" s="833"/>
      <c r="V11" s="833"/>
      <c r="W11" s="833"/>
      <c r="X11" s="833"/>
      <c r="Y11" s="833"/>
      <c r="Z11" s="833"/>
      <c r="AA11" s="833"/>
      <c r="AB11" s="833"/>
      <c r="AC11" s="833"/>
      <c r="AD11" s="833"/>
      <c r="AE11" s="833"/>
      <c r="AF11" s="833"/>
      <c r="AG11" s="833"/>
      <c r="AH11" s="833"/>
      <c r="AI11" s="833"/>
      <c r="AJ11" s="833"/>
      <c r="AK11" s="833"/>
      <c r="AL11" s="833"/>
      <c r="AM11" s="833"/>
      <c r="AN11" s="833"/>
      <c r="AO11" s="833"/>
      <c r="AP11" s="833"/>
      <c r="AQ11" s="833"/>
      <c r="AR11" s="780"/>
      <c r="AS11" s="780"/>
      <c r="AT11" s="780"/>
      <c r="AU11" s="780"/>
      <c r="AV11" s="780"/>
      <c r="AW11" s="780"/>
      <c r="AX11" s="780"/>
      <c r="AY11" s="780"/>
      <c r="AZ11" s="780"/>
      <c r="BA11" s="780"/>
      <c r="BB11" s="780"/>
    </row>
    <row r="12" spans="1:54" ht="23.25" customHeight="1" thickBot="1" x14ac:dyDescent="0.4">
      <c r="A12" s="1361"/>
      <c r="B12" s="724" t="s">
        <v>669</v>
      </c>
      <c r="C12" s="827"/>
      <c r="D12" s="778"/>
      <c r="E12" s="778"/>
      <c r="F12" s="829">
        <f t="shared" si="1"/>
        <v>0</v>
      </c>
      <c r="G12" s="830"/>
      <c r="H12" s="831">
        <f>VLOOKUP(B12,'Wirtschaftsdünger Tabellen'!$B$3:$C$90,2,FALSE)</f>
        <v>0</v>
      </c>
      <c r="I12" s="831">
        <f t="shared" si="0"/>
        <v>0</v>
      </c>
      <c r="J12" s="831">
        <f>VLOOKUP(H12,'Wirtschaftsdünger Tabellen'!$C$3:$Q$90,5,FALSE)*(I12/1000)</f>
        <v>0</v>
      </c>
      <c r="K12" s="831">
        <f>VLOOKUP(H12,'Wirtschaftsdünger Tabellen'!$C$3:$Q$90,6,FALSE)*(I12/1000)</f>
        <v>0</v>
      </c>
      <c r="L12" s="831">
        <f>VLOOKUP(H12,'Wirtschaftsdünger Tabellen'!$C$3:$Q$90,7,FALSE)*(I12/1000)</f>
        <v>0</v>
      </c>
      <c r="M12" s="831">
        <f>VLOOKUP(H12,'Wirtschaftsdünger Tabellen'!$C$3:$Q$90,8,FALSE)*(I12/1000)</f>
        <v>0</v>
      </c>
      <c r="N12" s="831">
        <f>VLOOKUP(H12,'Wirtschaftsdünger Tabellen'!$C$3:$Q$90,9,FALSE)*(I12/1000)</f>
        <v>0</v>
      </c>
      <c r="O12" s="831">
        <f>VLOOKUP(H12,'Wirtschaftsdünger Tabellen'!$C$3:$Q$90,10,FALSE)*(I12/1000)</f>
        <v>0</v>
      </c>
      <c r="P12" s="831">
        <f>VLOOKUP(H12,'Wirtschaftsdünger Tabellen'!$C$3:$Q$90,11,FALSE)*(I12/1000)</f>
        <v>0</v>
      </c>
      <c r="Q12" s="831">
        <f>VLOOKUP(H12,'Wirtschaftsdünger Tabellen'!$C$3:$Q$90,12,FALSE)*(I12/1000)</f>
        <v>0</v>
      </c>
      <c r="R12" s="831">
        <f>VLOOKUP(H12,'Wirtschaftsdünger Tabellen'!$C$3:$Q$90,13,FALSE)*(I12/1000)</f>
        <v>0</v>
      </c>
      <c r="S12" s="831">
        <f>VLOOKUP(H12,'Wirtschaftsdünger Tabellen'!$C$3:$Q$90,14,FALSE)*(I12/1000)</f>
        <v>0</v>
      </c>
      <c r="T12" s="832"/>
      <c r="U12" s="833"/>
      <c r="V12" s="833"/>
      <c r="W12" s="833"/>
      <c r="X12" s="833"/>
      <c r="Y12" s="833"/>
      <c r="Z12" s="833"/>
      <c r="AA12" s="833"/>
      <c r="AB12" s="833"/>
      <c r="AC12" s="833"/>
      <c r="AD12" s="833"/>
      <c r="AE12" s="833"/>
      <c r="AF12" s="833"/>
      <c r="AG12" s="833"/>
      <c r="AH12" s="833"/>
      <c r="AI12" s="833"/>
      <c r="AJ12" s="833"/>
      <c r="AK12" s="833"/>
      <c r="AL12" s="833"/>
      <c r="AM12" s="833"/>
      <c r="AN12" s="833"/>
      <c r="AO12" s="833"/>
      <c r="AP12" s="833"/>
      <c r="AQ12" s="833"/>
      <c r="AR12" s="780"/>
      <c r="AS12" s="780"/>
      <c r="AT12" s="780"/>
      <c r="AU12" s="780"/>
      <c r="AV12" s="780"/>
      <c r="AW12" s="780"/>
      <c r="AX12" s="780"/>
      <c r="AY12" s="780"/>
      <c r="AZ12" s="780"/>
      <c r="BA12" s="780"/>
      <c r="BB12" s="780"/>
    </row>
    <row r="13" spans="1:54" ht="23.25" customHeight="1" thickBot="1" x14ac:dyDescent="0.4">
      <c r="A13" s="1361"/>
      <c r="B13" s="724" t="s">
        <v>669</v>
      </c>
      <c r="C13" s="827"/>
      <c r="D13" s="778"/>
      <c r="E13" s="778"/>
      <c r="F13" s="829">
        <f t="shared" si="1"/>
        <v>0</v>
      </c>
      <c r="G13" s="830"/>
      <c r="H13" s="831">
        <f>VLOOKUP(B13,'Wirtschaftsdünger Tabellen'!$B$3:$C$90,2,FALSE)</f>
        <v>0</v>
      </c>
      <c r="I13" s="831">
        <f t="shared" si="0"/>
        <v>0</v>
      </c>
      <c r="J13" s="831">
        <f>VLOOKUP(H13,'Wirtschaftsdünger Tabellen'!$C$3:$Q$90,5,FALSE)*(I13/1000)</f>
        <v>0</v>
      </c>
      <c r="K13" s="831">
        <f>VLOOKUP(H13,'Wirtschaftsdünger Tabellen'!$C$3:$Q$90,6,FALSE)*(I13/1000)</f>
        <v>0</v>
      </c>
      <c r="L13" s="831">
        <f>VLOOKUP(H13,'Wirtschaftsdünger Tabellen'!$C$3:$Q$90,7,FALSE)*(I13/1000)</f>
        <v>0</v>
      </c>
      <c r="M13" s="831">
        <f>VLOOKUP(H13,'Wirtschaftsdünger Tabellen'!$C$3:$Q$90,8,FALSE)*(I13/1000)</f>
        <v>0</v>
      </c>
      <c r="N13" s="831">
        <f>VLOOKUP(H13,'Wirtschaftsdünger Tabellen'!$C$3:$Q$90,9,FALSE)*(I13/1000)</f>
        <v>0</v>
      </c>
      <c r="O13" s="831">
        <f>VLOOKUP(H13,'Wirtschaftsdünger Tabellen'!$C$3:$Q$90,10,FALSE)*(I13/1000)</f>
        <v>0</v>
      </c>
      <c r="P13" s="831">
        <f>VLOOKUP(H13,'Wirtschaftsdünger Tabellen'!$C$3:$Q$90,11,FALSE)*(I13/1000)</f>
        <v>0</v>
      </c>
      <c r="Q13" s="831">
        <f>VLOOKUP(H13,'Wirtschaftsdünger Tabellen'!$C$3:$Q$90,12,FALSE)*(I13/1000)</f>
        <v>0</v>
      </c>
      <c r="R13" s="831">
        <f>VLOOKUP(H13,'Wirtschaftsdünger Tabellen'!$C$3:$Q$90,13,FALSE)*(I13/1000)</f>
        <v>0</v>
      </c>
      <c r="S13" s="831">
        <f>VLOOKUP(H13,'Wirtschaftsdünger Tabellen'!$C$3:$Q$90,14,FALSE)*(I13/1000)</f>
        <v>0</v>
      </c>
      <c r="T13" s="832"/>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780"/>
      <c r="AS13" s="780"/>
      <c r="AT13" s="780"/>
      <c r="AU13" s="780"/>
      <c r="AV13" s="780"/>
      <c r="AW13" s="780"/>
      <c r="AX13" s="780"/>
      <c r="AY13" s="780"/>
      <c r="AZ13" s="780"/>
      <c r="BA13" s="780"/>
      <c r="BB13" s="780"/>
    </row>
    <row r="14" spans="1:54" ht="23.25" customHeight="1" thickBot="1" x14ac:dyDescent="0.4">
      <c r="A14" s="1360">
        <f>Betriebsdaten!$B$30</f>
        <v>2021</v>
      </c>
      <c r="B14" s="835" t="s">
        <v>669</v>
      </c>
      <c r="C14" s="827"/>
      <c r="D14" s="778"/>
      <c r="E14" s="778"/>
      <c r="F14" s="829">
        <f t="shared" si="1"/>
        <v>0</v>
      </c>
      <c r="G14" s="836"/>
      <c r="H14" s="837"/>
      <c r="I14" s="838"/>
      <c r="J14" s="838"/>
      <c r="K14" s="838"/>
      <c r="L14" s="838"/>
      <c r="M14" s="838"/>
      <c r="N14" s="838"/>
      <c r="O14" s="838"/>
      <c r="P14" s="838"/>
      <c r="Q14" s="838"/>
      <c r="R14" s="838"/>
      <c r="S14" s="839"/>
      <c r="T14" s="840">
        <f>VLOOKUP(B14,'Wirtschaftsdünger Tabellen'!$B$3:$C$90,2,FALSE)</f>
        <v>0</v>
      </c>
      <c r="U14" s="840">
        <f t="shared" ref="U14" si="2">F14*1000</f>
        <v>0</v>
      </c>
      <c r="V14" s="840">
        <f>VLOOKUP(T14,'Wirtschaftsdünger Tabellen'!$C$3:$Q$90,5,FALSE)*(U14/1000)</f>
        <v>0</v>
      </c>
      <c r="W14" s="840">
        <f>VLOOKUP(T14,'Wirtschaftsdünger Tabellen'!$C$3:$Q$90,6,FALSE)*(U14/1000)</f>
        <v>0</v>
      </c>
      <c r="X14" s="840">
        <f>VLOOKUP(T14,'Wirtschaftsdünger Tabellen'!$C$3:$Q$90,7,FALSE)*(U14/1000)</f>
        <v>0</v>
      </c>
      <c r="Y14" s="840">
        <f>VLOOKUP(T14,'Wirtschaftsdünger Tabellen'!$C$3:$Q$90,8,FALSE)*(U14/1000)</f>
        <v>0</v>
      </c>
      <c r="Z14" s="840">
        <f>VLOOKUP(T14,'Wirtschaftsdünger Tabellen'!$C$3:$Q$90,9,FALSE)*(U14/1000)</f>
        <v>0</v>
      </c>
      <c r="AA14" s="840">
        <f>VLOOKUP(T14,'Wirtschaftsdünger Tabellen'!$C$3:$Q$90,10,FALSE)*(U14/1000)</f>
        <v>0</v>
      </c>
      <c r="AB14" s="840">
        <f>VLOOKUP(T14,'Wirtschaftsdünger Tabellen'!$C$3:$Q$90,11,FALSE)*(U14/1000)</f>
        <v>0</v>
      </c>
      <c r="AC14" s="840">
        <f>VLOOKUP(T14,'Wirtschaftsdünger Tabellen'!$C$3:$Q$90,12,FALSE)*(U14/1000)</f>
        <v>0</v>
      </c>
      <c r="AD14" s="840">
        <f>VLOOKUP(T14,'Wirtschaftsdünger Tabellen'!$C$3:$Q$90,13,FALSE)*(U14/1000)</f>
        <v>0</v>
      </c>
      <c r="AE14" s="840">
        <f>VLOOKUP(T14,'Wirtschaftsdünger Tabellen'!$C$3:$Q$90,14,FALSE)*(U14/1000)</f>
        <v>0</v>
      </c>
      <c r="AF14" s="832"/>
      <c r="AG14" s="833"/>
      <c r="AH14" s="833"/>
      <c r="AI14" s="833"/>
      <c r="AJ14" s="833"/>
      <c r="AK14" s="833"/>
      <c r="AL14" s="833"/>
      <c r="AM14" s="833"/>
      <c r="AN14" s="833"/>
      <c r="AO14" s="833"/>
      <c r="AP14" s="833"/>
      <c r="AQ14" s="833"/>
      <c r="AR14" s="780"/>
      <c r="AS14" s="780"/>
      <c r="AT14" s="780"/>
      <c r="AU14" s="780"/>
      <c r="AV14" s="780"/>
      <c r="AW14" s="780"/>
      <c r="AX14" s="780"/>
      <c r="AY14" s="780"/>
      <c r="AZ14" s="780"/>
      <c r="BA14" s="780"/>
      <c r="BB14" s="780"/>
    </row>
    <row r="15" spans="1:54" ht="23.25" customHeight="1" thickBot="1" x14ac:dyDescent="0.4">
      <c r="A15" s="1361"/>
      <c r="B15" s="724" t="s">
        <v>669</v>
      </c>
      <c r="C15" s="827"/>
      <c r="D15" s="778"/>
      <c r="E15" s="778"/>
      <c r="F15" s="829">
        <f t="shared" si="1"/>
        <v>0</v>
      </c>
      <c r="G15" s="836"/>
      <c r="H15" s="837"/>
      <c r="I15" s="833"/>
      <c r="J15" s="833"/>
      <c r="K15" s="833"/>
      <c r="L15" s="833"/>
      <c r="M15" s="833"/>
      <c r="N15" s="833"/>
      <c r="O15" s="833"/>
      <c r="P15" s="833"/>
      <c r="Q15" s="833"/>
      <c r="R15" s="833"/>
      <c r="S15" s="841"/>
      <c r="T15" s="840">
        <f>VLOOKUP(B15,'Wirtschaftsdünger Tabellen'!$B$3:$C$90,2,FALSE)</f>
        <v>0</v>
      </c>
      <c r="U15" s="840">
        <f t="shared" ref="U15:U21" si="3">F15*1000</f>
        <v>0</v>
      </c>
      <c r="V15" s="840">
        <f>VLOOKUP(T15,'Wirtschaftsdünger Tabellen'!$C$3:$Q$90,5,FALSE)*(U15/1000)</f>
        <v>0</v>
      </c>
      <c r="W15" s="840">
        <f>VLOOKUP(T15,'Wirtschaftsdünger Tabellen'!$C$3:$Q$90,6,FALSE)*(U15/1000)</f>
        <v>0</v>
      </c>
      <c r="X15" s="840">
        <f>VLOOKUP(T15,'Wirtschaftsdünger Tabellen'!$C$3:$Q$90,7,FALSE)*(U15/1000)</f>
        <v>0</v>
      </c>
      <c r="Y15" s="840">
        <f>VLOOKUP(T15,'Wirtschaftsdünger Tabellen'!$C$3:$Q$90,8,FALSE)*(U15/1000)</f>
        <v>0</v>
      </c>
      <c r="Z15" s="840">
        <f>VLOOKUP(T15,'Wirtschaftsdünger Tabellen'!$C$3:$Q$90,9,FALSE)*(U15/1000)</f>
        <v>0</v>
      </c>
      <c r="AA15" s="840">
        <f>VLOOKUP(T15,'Wirtschaftsdünger Tabellen'!$C$3:$Q$90,10,FALSE)*(U15/1000)</f>
        <v>0</v>
      </c>
      <c r="AB15" s="840">
        <f>VLOOKUP(T15,'Wirtschaftsdünger Tabellen'!$C$3:$Q$90,11,FALSE)*(U15/1000)</f>
        <v>0</v>
      </c>
      <c r="AC15" s="840">
        <f>VLOOKUP(T15,'Wirtschaftsdünger Tabellen'!$C$3:$Q$90,12,FALSE)*(U15/1000)</f>
        <v>0</v>
      </c>
      <c r="AD15" s="840">
        <f>VLOOKUP(T15,'Wirtschaftsdünger Tabellen'!$C$3:$Q$90,13,FALSE)*(U15/1000)</f>
        <v>0</v>
      </c>
      <c r="AE15" s="840">
        <f>VLOOKUP(T15,'Wirtschaftsdünger Tabellen'!$C$3:$Q$90,14,FALSE)*(U15/1000)</f>
        <v>0</v>
      </c>
      <c r="AF15" s="832"/>
      <c r="AG15" s="833"/>
      <c r="AH15" s="833"/>
      <c r="AI15" s="833"/>
      <c r="AJ15" s="833"/>
      <c r="AK15" s="833"/>
      <c r="AL15" s="833"/>
      <c r="AM15" s="833"/>
      <c r="AN15" s="833"/>
      <c r="AO15" s="833"/>
      <c r="AP15" s="833"/>
      <c r="AQ15" s="833"/>
      <c r="AR15" s="780"/>
      <c r="AS15" s="780"/>
      <c r="AT15" s="780"/>
      <c r="AU15" s="780"/>
      <c r="AV15" s="780"/>
      <c r="AW15" s="780"/>
      <c r="AX15" s="780"/>
      <c r="AY15" s="780"/>
      <c r="AZ15" s="780"/>
      <c r="BA15" s="780"/>
      <c r="BB15" s="780"/>
    </row>
    <row r="16" spans="1:54" ht="23.25" customHeight="1" thickBot="1" x14ac:dyDescent="0.4">
      <c r="A16" s="1361"/>
      <c r="B16" s="724" t="s">
        <v>669</v>
      </c>
      <c r="C16" s="827"/>
      <c r="D16" s="778"/>
      <c r="E16" s="778"/>
      <c r="F16" s="829">
        <f t="shared" si="1"/>
        <v>0</v>
      </c>
      <c r="G16" s="836"/>
      <c r="H16" s="837"/>
      <c r="I16" s="833"/>
      <c r="J16" s="833"/>
      <c r="K16" s="833"/>
      <c r="L16" s="833"/>
      <c r="M16" s="833"/>
      <c r="N16" s="833"/>
      <c r="O16" s="833"/>
      <c r="P16" s="833"/>
      <c r="Q16" s="833"/>
      <c r="R16" s="833"/>
      <c r="S16" s="841"/>
      <c r="T16" s="840">
        <f>VLOOKUP(B16,'Wirtschaftsdünger Tabellen'!$B$3:$C$90,2,FALSE)</f>
        <v>0</v>
      </c>
      <c r="U16" s="840">
        <f t="shared" si="3"/>
        <v>0</v>
      </c>
      <c r="V16" s="840">
        <f>VLOOKUP(T16,'Wirtschaftsdünger Tabellen'!$C$3:$Q$90,5,FALSE)*(U16/1000)</f>
        <v>0</v>
      </c>
      <c r="W16" s="840">
        <f>VLOOKUP(T16,'Wirtschaftsdünger Tabellen'!$C$3:$Q$90,6,FALSE)*(U16/1000)</f>
        <v>0</v>
      </c>
      <c r="X16" s="840">
        <f>VLOOKUP(T16,'Wirtschaftsdünger Tabellen'!$C$3:$Q$90,7,FALSE)*(U16/1000)</f>
        <v>0</v>
      </c>
      <c r="Y16" s="840">
        <f>VLOOKUP(T16,'Wirtschaftsdünger Tabellen'!$C$3:$Q$90,8,FALSE)*(U16/1000)</f>
        <v>0</v>
      </c>
      <c r="Z16" s="840">
        <f>VLOOKUP(T16,'Wirtschaftsdünger Tabellen'!$C$3:$Q$90,9,FALSE)*(U16/1000)</f>
        <v>0</v>
      </c>
      <c r="AA16" s="840">
        <f>VLOOKUP(T16,'Wirtschaftsdünger Tabellen'!$C$3:$Q$90,10,FALSE)*(U16/1000)</f>
        <v>0</v>
      </c>
      <c r="AB16" s="840">
        <f>VLOOKUP(T16,'Wirtschaftsdünger Tabellen'!$C$3:$Q$90,11,FALSE)*(U16/1000)</f>
        <v>0</v>
      </c>
      <c r="AC16" s="840">
        <f>VLOOKUP(T16,'Wirtschaftsdünger Tabellen'!$C$3:$Q$90,12,FALSE)*(U16/1000)</f>
        <v>0</v>
      </c>
      <c r="AD16" s="840">
        <f>VLOOKUP(T16,'Wirtschaftsdünger Tabellen'!$C$3:$Q$90,13,FALSE)*(U16/1000)</f>
        <v>0</v>
      </c>
      <c r="AE16" s="840">
        <f>VLOOKUP(T16,'Wirtschaftsdünger Tabellen'!$C$3:$Q$90,14,FALSE)*(U16/1000)</f>
        <v>0</v>
      </c>
      <c r="AF16" s="832"/>
      <c r="AG16" s="833"/>
      <c r="AH16" s="833"/>
      <c r="AI16" s="833"/>
      <c r="AJ16" s="833"/>
      <c r="AK16" s="833"/>
      <c r="AL16" s="833"/>
      <c r="AM16" s="833"/>
      <c r="AN16" s="833"/>
      <c r="AO16" s="833"/>
      <c r="AP16" s="833"/>
      <c r="AQ16" s="833"/>
      <c r="AR16" s="780"/>
      <c r="AS16" s="780"/>
      <c r="AT16" s="780"/>
      <c r="AU16" s="780"/>
      <c r="AV16" s="780"/>
      <c r="AW16" s="780"/>
      <c r="AX16" s="780"/>
      <c r="AY16" s="780"/>
      <c r="AZ16" s="780"/>
      <c r="BA16" s="780"/>
      <c r="BB16" s="780"/>
    </row>
    <row r="17" spans="1:54" ht="23.25" customHeight="1" thickBot="1" x14ac:dyDescent="0.4">
      <c r="A17" s="1361"/>
      <c r="B17" s="724" t="s">
        <v>669</v>
      </c>
      <c r="C17" s="827"/>
      <c r="D17" s="778"/>
      <c r="E17" s="778"/>
      <c r="F17" s="829">
        <f t="shared" si="1"/>
        <v>0</v>
      </c>
      <c r="G17" s="836"/>
      <c r="H17" s="837"/>
      <c r="I17" s="833"/>
      <c r="J17" s="833"/>
      <c r="K17" s="833"/>
      <c r="L17" s="833"/>
      <c r="M17" s="833"/>
      <c r="N17" s="833"/>
      <c r="O17" s="833"/>
      <c r="P17" s="833"/>
      <c r="Q17" s="833"/>
      <c r="R17" s="833"/>
      <c r="S17" s="841"/>
      <c r="T17" s="840">
        <f>VLOOKUP(B17,'Wirtschaftsdünger Tabellen'!$B$3:$C$90,2,FALSE)</f>
        <v>0</v>
      </c>
      <c r="U17" s="840">
        <f t="shared" si="3"/>
        <v>0</v>
      </c>
      <c r="V17" s="840">
        <f>VLOOKUP(T17,'Wirtschaftsdünger Tabellen'!$C$3:$Q$90,5,FALSE)*(U17/1000)</f>
        <v>0</v>
      </c>
      <c r="W17" s="840">
        <f>VLOOKUP(T17,'Wirtschaftsdünger Tabellen'!$C$3:$Q$90,6,FALSE)*(U17/1000)</f>
        <v>0</v>
      </c>
      <c r="X17" s="840">
        <f>VLOOKUP(T17,'Wirtschaftsdünger Tabellen'!$C$3:$Q$90,7,FALSE)*(U17/1000)</f>
        <v>0</v>
      </c>
      <c r="Y17" s="840">
        <f>VLOOKUP(T17,'Wirtschaftsdünger Tabellen'!$C$3:$Q$90,8,FALSE)*(U17/1000)</f>
        <v>0</v>
      </c>
      <c r="Z17" s="840">
        <f>VLOOKUP(T17,'Wirtschaftsdünger Tabellen'!$C$3:$Q$90,9,FALSE)*(U17/1000)</f>
        <v>0</v>
      </c>
      <c r="AA17" s="840">
        <f>VLOOKUP(T17,'Wirtschaftsdünger Tabellen'!$C$3:$Q$90,10,FALSE)*(U17/1000)</f>
        <v>0</v>
      </c>
      <c r="AB17" s="840">
        <f>VLOOKUP(T17,'Wirtschaftsdünger Tabellen'!$C$3:$Q$90,11,FALSE)*(U17/1000)</f>
        <v>0</v>
      </c>
      <c r="AC17" s="840">
        <f>VLOOKUP(T17,'Wirtschaftsdünger Tabellen'!$C$3:$Q$90,12,FALSE)*(U17/1000)</f>
        <v>0</v>
      </c>
      <c r="AD17" s="840">
        <f>VLOOKUP(T17,'Wirtschaftsdünger Tabellen'!$C$3:$Q$90,13,FALSE)*(U17/1000)</f>
        <v>0</v>
      </c>
      <c r="AE17" s="840">
        <f>VLOOKUP(T17,'Wirtschaftsdünger Tabellen'!$C$3:$Q$90,14,FALSE)*(U17/1000)</f>
        <v>0</v>
      </c>
      <c r="AF17" s="832"/>
      <c r="AG17" s="833"/>
      <c r="AH17" s="833"/>
      <c r="AI17" s="833"/>
      <c r="AJ17" s="833"/>
      <c r="AK17" s="833"/>
      <c r="AL17" s="833"/>
      <c r="AM17" s="833"/>
      <c r="AN17" s="833"/>
      <c r="AO17" s="833"/>
      <c r="AP17" s="833"/>
      <c r="AQ17" s="833"/>
      <c r="AR17" s="780"/>
      <c r="AS17" s="780"/>
      <c r="AT17" s="780"/>
      <c r="AU17" s="780"/>
      <c r="AV17" s="780"/>
      <c r="AW17" s="780"/>
      <c r="AX17" s="780"/>
      <c r="AY17" s="780"/>
      <c r="AZ17" s="780"/>
      <c r="BA17" s="780"/>
      <c r="BB17" s="780"/>
    </row>
    <row r="18" spans="1:54" ht="23.25" customHeight="1" thickBot="1" x14ac:dyDescent="0.4">
      <c r="A18" s="1361"/>
      <c r="B18" s="724" t="s">
        <v>669</v>
      </c>
      <c r="C18" s="827"/>
      <c r="D18" s="778"/>
      <c r="E18" s="778"/>
      <c r="F18" s="829">
        <f t="shared" si="1"/>
        <v>0</v>
      </c>
      <c r="G18" s="836"/>
      <c r="H18" s="837"/>
      <c r="I18" s="833"/>
      <c r="J18" s="833"/>
      <c r="K18" s="833"/>
      <c r="L18" s="833"/>
      <c r="M18" s="833"/>
      <c r="N18" s="833"/>
      <c r="O18" s="833"/>
      <c r="P18" s="833"/>
      <c r="Q18" s="833"/>
      <c r="R18" s="833"/>
      <c r="S18" s="841"/>
      <c r="T18" s="840">
        <f>VLOOKUP(B18,'Wirtschaftsdünger Tabellen'!$B$3:$C$90,2,FALSE)</f>
        <v>0</v>
      </c>
      <c r="U18" s="840">
        <f t="shared" si="3"/>
        <v>0</v>
      </c>
      <c r="V18" s="840">
        <f>VLOOKUP(T18,'Wirtschaftsdünger Tabellen'!$C$3:$Q$90,5,FALSE)*(U18/1000)</f>
        <v>0</v>
      </c>
      <c r="W18" s="840">
        <f>VLOOKUP(T18,'Wirtschaftsdünger Tabellen'!$C$3:$Q$90,6,FALSE)*(U18/1000)</f>
        <v>0</v>
      </c>
      <c r="X18" s="840">
        <f>VLOOKUP(T18,'Wirtschaftsdünger Tabellen'!$C$3:$Q$90,7,FALSE)*(U18/1000)</f>
        <v>0</v>
      </c>
      <c r="Y18" s="840">
        <f>VLOOKUP(T18,'Wirtschaftsdünger Tabellen'!$C$3:$Q$90,8,FALSE)*(U18/1000)</f>
        <v>0</v>
      </c>
      <c r="Z18" s="840">
        <f>VLOOKUP(T18,'Wirtschaftsdünger Tabellen'!$C$3:$Q$90,9,FALSE)*(U18/1000)</f>
        <v>0</v>
      </c>
      <c r="AA18" s="840">
        <f>VLOOKUP(T18,'Wirtschaftsdünger Tabellen'!$C$3:$Q$90,10,FALSE)*(U18/1000)</f>
        <v>0</v>
      </c>
      <c r="AB18" s="840">
        <f>VLOOKUP(T18,'Wirtschaftsdünger Tabellen'!$C$3:$Q$90,11,FALSE)*(U18/1000)</f>
        <v>0</v>
      </c>
      <c r="AC18" s="840">
        <f>VLOOKUP(T18,'Wirtschaftsdünger Tabellen'!$C$3:$Q$90,12,FALSE)*(U18/1000)</f>
        <v>0</v>
      </c>
      <c r="AD18" s="840">
        <f>VLOOKUP(T18,'Wirtschaftsdünger Tabellen'!$C$3:$Q$90,13,FALSE)*(U18/1000)</f>
        <v>0</v>
      </c>
      <c r="AE18" s="840">
        <f>VLOOKUP(T18,'Wirtschaftsdünger Tabellen'!$C$3:$Q$90,14,FALSE)*(U18/1000)</f>
        <v>0</v>
      </c>
      <c r="AF18" s="832"/>
      <c r="AG18" s="833"/>
      <c r="AH18" s="833"/>
      <c r="AI18" s="833"/>
      <c r="AJ18" s="833"/>
      <c r="AK18" s="833"/>
      <c r="AL18" s="833"/>
      <c r="AM18" s="833"/>
      <c r="AN18" s="833"/>
      <c r="AO18" s="833"/>
      <c r="AP18" s="833"/>
      <c r="AQ18" s="833"/>
      <c r="AR18" s="780"/>
      <c r="AS18" s="780"/>
      <c r="AT18" s="780"/>
      <c r="AU18" s="780"/>
      <c r="AV18" s="780"/>
      <c r="AW18" s="780"/>
      <c r="AX18" s="780"/>
      <c r="AY18" s="780"/>
      <c r="AZ18" s="780"/>
      <c r="BA18" s="780"/>
      <c r="BB18" s="780"/>
    </row>
    <row r="19" spans="1:54" ht="23.25" customHeight="1" thickBot="1" x14ac:dyDescent="0.4">
      <c r="A19" s="1361"/>
      <c r="B19" s="724" t="s">
        <v>669</v>
      </c>
      <c r="C19" s="827"/>
      <c r="D19" s="778"/>
      <c r="E19" s="778"/>
      <c r="F19" s="829">
        <f t="shared" si="1"/>
        <v>0</v>
      </c>
      <c r="G19" s="836"/>
      <c r="H19" s="837"/>
      <c r="I19" s="833"/>
      <c r="J19" s="833"/>
      <c r="K19" s="833"/>
      <c r="L19" s="833"/>
      <c r="M19" s="833"/>
      <c r="N19" s="833"/>
      <c r="O19" s="833"/>
      <c r="P19" s="833"/>
      <c r="Q19" s="833"/>
      <c r="R19" s="833"/>
      <c r="S19" s="841"/>
      <c r="T19" s="840">
        <f>VLOOKUP(B19,'Wirtschaftsdünger Tabellen'!$B$3:$C$90,2,FALSE)</f>
        <v>0</v>
      </c>
      <c r="U19" s="840">
        <f t="shared" si="3"/>
        <v>0</v>
      </c>
      <c r="V19" s="840">
        <f>VLOOKUP(T19,'Wirtschaftsdünger Tabellen'!$C$3:$Q$90,5,FALSE)*(U19/1000)</f>
        <v>0</v>
      </c>
      <c r="W19" s="840">
        <f>VLOOKUP(T19,'Wirtschaftsdünger Tabellen'!$C$3:$Q$90,6,FALSE)*(U19/1000)</f>
        <v>0</v>
      </c>
      <c r="X19" s="840">
        <f>VLOOKUP(T19,'Wirtschaftsdünger Tabellen'!$C$3:$Q$90,7,FALSE)*(U19/1000)</f>
        <v>0</v>
      </c>
      <c r="Y19" s="840">
        <f>VLOOKUP(T19,'Wirtschaftsdünger Tabellen'!$C$3:$Q$90,8,FALSE)*(U19/1000)</f>
        <v>0</v>
      </c>
      <c r="Z19" s="840">
        <f>VLOOKUP(T19,'Wirtschaftsdünger Tabellen'!$C$3:$Q$90,9,FALSE)*(U19/1000)</f>
        <v>0</v>
      </c>
      <c r="AA19" s="840">
        <f>VLOOKUP(T19,'Wirtschaftsdünger Tabellen'!$C$3:$Q$90,10,FALSE)*(U19/1000)</f>
        <v>0</v>
      </c>
      <c r="AB19" s="840">
        <f>VLOOKUP(T19,'Wirtschaftsdünger Tabellen'!$C$3:$Q$90,11,FALSE)*(U19/1000)</f>
        <v>0</v>
      </c>
      <c r="AC19" s="840">
        <f>VLOOKUP(T19,'Wirtschaftsdünger Tabellen'!$C$3:$Q$90,12,FALSE)*(U19/1000)</f>
        <v>0</v>
      </c>
      <c r="AD19" s="840">
        <f>VLOOKUP(T19,'Wirtschaftsdünger Tabellen'!$C$3:$Q$90,13,FALSE)*(U19/1000)</f>
        <v>0</v>
      </c>
      <c r="AE19" s="840">
        <f>VLOOKUP(T19,'Wirtschaftsdünger Tabellen'!$C$3:$Q$90,14,FALSE)*(U19/1000)</f>
        <v>0</v>
      </c>
      <c r="AF19" s="832"/>
      <c r="AG19" s="833"/>
      <c r="AH19" s="833"/>
      <c r="AI19" s="833"/>
      <c r="AJ19" s="833"/>
      <c r="AK19" s="833"/>
      <c r="AL19" s="833"/>
      <c r="AM19" s="833"/>
      <c r="AN19" s="833"/>
      <c r="AO19" s="833"/>
      <c r="AP19" s="833"/>
      <c r="AQ19" s="833"/>
      <c r="AR19" s="780"/>
      <c r="AS19" s="780"/>
      <c r="AT19" s="780"/>
      <c r="AU19" s="780"/>
      <c r="AV19" s="780"/>
      <c r="AW19" s="780"/>
      <c r="AX19" s="780"/>
      <c r="AY19" s="780"/>
      <c r="AZ19" s="780"/>
      <c r="BA19" s="780"/>
      <c r="BB19" s="780"/>
    </row>
    <row r="20" spans="1:54" ht="23.25" customHeight="1" thickBot="1" x14ac:dyDescent="0.4">
      <c r="A20" s="1361"/>
      <c r="B20" s="724" t="s">
        <v>669</v>
      </c>
      <c r="C20" s="827"/>
      <c r="D20" s="778"/>
      <c r="E20" s="778"/>
      <c r="F20" s="829">
        <f t="shared" si="1"/>
        <v>0</v>
      </c>
      <c r="G20" s="836"/>
      <c r="H20" s="837"/>
      <c r="I20" s="833"/>
      <c r="J20" s="833"/>
      <c r="K20" s="833"/>
      <c r="L20" s="833"/>
      <c r="M20" s="833"/>
      <c r="N20" s="833"/>
      <c r="O20" s="833"/>
      <c r="P20" s="833"/>
      <c r="Q20" s="833"/>
      <c r="R20" s="833"/>
      <c r="S20" s="841"/>
      <c r="T20" s="840">
        <f>VLOOKUP(B20,'Wirtschaftsdünger Tabellen'!$B$3:$C$90,2,FALSE)</f>
        <v>0</v>
      </c>
      <c r="U20" s="840">
        <f t="shared" si="3"/>
        <v>0</v>
      </c>
      <c r="V20" s="840">
        <f>VLOOKUP(T20,'Wirtschaftsdünger Tabellen'!$C$3:$Q$90,5,FALSE)*(U20/1000)</f>
        <v>0</v>
      </c>
      <c r="W20" s="840">
        <f>VLOOKUP(T20,'Wirtschaftsdünger Tabellen'!$C$3:$Q$90,6,FALSE)*(U20/1000)</f>
        <v>0</v>
      </c>
      <c r="X20" s="840">
        <f>VLOOKUP(T20,'Wirtschaftsdünger Tabellen'!$C$3:$Q$90,7,FALSE)*(U20/1000)</f>
        <v>0</v>
      </c>
      <c r="Y20" s="840">
        <f>VLOOKUP(T20,'Wirtschaftsdünger Tabellen'!$C$3:$Q$90,8,FALSE)*(U20/1000)</f>
        <v>0</v>
      </c>
      <c r="Z20" s="840">
        <f>VLOOKUP(T20,'Wirtschaftsdünger Tabellen'!$C$3:$Q$90,9,FALSE)*(U20/1000)</f>
        <v>0</v>
      </c>
      <c r="AA20" s="840">
        <f>VLOOKUP(T20,'Wirtschaftsdünger Tabellen'!$C$3:$Q$90,10,FALSE)*(U20/1000)</f>
        <v>0</v>
      </c>
      <c r="AB20" s="840">
        <f>VLOOKUP(T20,'Wirtschaftsdünger Tabellen'!$C$3:$Q$90,11,FALSE)*(U20/1000)</f>
        <v>0</v>
      </c>
      <c r="AC20" s="840">
        <f>VLOOKUP(T20,'Wirtschaftsdünger Tabellen'!$C$3:$Q$90,12,FALSE)*(U20/1000)</f>
        <v>0</v>
      </c>
      <c r="AD20" s="840">
        <f>VLOOKUP(T20,'Wirtschaftsdünger Tabellen'!$C$3:$Q$90,13,FALSE)*(U20/1000)</f>
        <v>0</v>
      </c>
      <c r="AE20" s="840">
        <f>VLOOKUP(T20,'Wirtschaftsdünger Tabellen'!$C$3:$Q$90,14,FALSE)*(U20/1000)</f>
        <v>0</v>
      </c>
      <c r="AF20" s="832"/>
      <c r="AG20" s="833"/>
      <c r="AH20" s="833"/>
      <c r="AI20" s="833"/>
      <c r="AJ20" s="833"/>
      <c r="AK20" s="833"/>
      <c r="AL20" s="833"/>
      <c r="AM20" s="833"/>
      <c r="AN20" s="833"/>
      <c r="AO20" s="833"/>
      <c r="AP20" s="833"/>
      <c r="AQ20" s="833"/>
      <c r="AR20" s="780"/>
      <c r="AS20" s="780"/>
      <c r="AT20" s="780"/>
      <c r="AU20" s="780"/>
      <c r="AV20" s="780"/>
      <c r="AW20" s="780"/>
      <c r="AX20" s="780"/>
      <c r="AY20" s="780"/>
      <c r="AZ20" s="780"/>
      <c r="BA20" s="780"/>
      <c r="BB20" s="780"/>
    </row>
    <row r="21" spans="1:54" ht="23.25" customHeight="1" thickBot="1" x14ac:dyDescent="0.4">
      <c r="A21" s="1361"/>
      <c r="B21" s="724" t="s">
        <v>669</v>
      </c>
      <c r="C21" s="827"/>
      <c r="D21" s="778"/>
      <c r="E21" s="778"/>
      <c r="F21" s="829">
        <f t="shared" si="1"/>
        <v>0</v>
      </c>
      <c r="G21" s="836"/>
      <c r="H21" s="837"/>
      <c r="I21" s="833"/>
      <c r="J21" s="833"/>
      <c r="K21" s="833"/>
      <c r="L21" s="833"/>
      <c r="M21" s="833"/>
      <c r="N21" s="833"/>
      <c r="O21" s="833"/>
      <c r="P21" s="833"/>
      <c r="Q21" s="833"/>
      <c r="R21" s="833"/>
      <c r="S21" s="841"/>
      <c r="T21" s="840">
        <f>VLOOKUP(B21,'Wirtschaftsdünger Tabellen'!$B$3:$C$90,2,FALSE)</f>
        <v>0</v>
      </c>
      <c r="U21" s="840">
        <f t="shared" si="3"/>
        <v>0</v>
      </c>
      <c r="V21" s="840">
        <f>VLOOKUP(T21,'Wirtschaftsdünger Tabellen'!$C$3:$Q$90,5,FALSE)*(U21/1000)</f>
        <v>0</v>
      </c>
      <c r="W21" s="840">
        <f>VLOOKUP(T21,'Wirtschaftsdünger Tabellen'!$C$3:$Q$90,6,FALSE)*(U21/1000)</f>
        <v>0</v>
      </c>
      <c r="X21" s="840">
        <f>VLOOKUP(T21,'Wirtschaftsdünger Tabellen'!$C$3:$Q$90,7,FALSE)*(U21/1000)</f>
        <v>0</v>
      </c>
      <c r="Y21" s="840">
        <f>VLOOKUP(T21,'Wirtschaftsdünger Tabellen'!$C$3:$Q$90,8,FALSE)*(U21/1000)</f>
        <v>0</v>
      </c>
      <c r="Z21" s="840">
        <f>VLOOKUP(T21,'Wirtschaftsdünger Tabellen'!$C$3:$Q$90,9,FALSE)*(U21/1000)</f>
        <v>0</v>
      </c>
      <c r="AA21" s="840">
        <f>VLOOKUP(T21,'Wirtschaftsdünger Tabellen'!$C$3:$Q$90,10,FALSE)*(U21/1000)</f>
        <v>0</v>
      </c>
      <c r="AB21" s="840">
        <f>VLOOKUP(T21,'Wirtschaftsdünger Tabellen'!$C$3:$Q$90,11,FALSE)*(U21/1000)</f>
        <v>0</v>
      </c>
      <c r="AC21" s="840">
        <f>VLOOKUP(T21,'Wirtschaftsdünger Tabellen'!$C$3:$Q$90,12,FALSE)*(U21/1000)</f>
        <v>0</v>
      </c>
      <c r="AD21" s="840">
        <f>VLOOKUP(T21,'Wirtschaftsdünger Tabellen'!$C$3:$Q$90,13,FALSE)*(U21/1000)</f>
        <v>0</v>
      </c>
      <c r="AE21" s="840">
        <f>VLOOKUP(T21,'Wirtschaftsdünger Tabellen'!$C$3:$Q$90,14,FALSE)*(U21/1000)</f>
        <v>0</v>
      </c>
      <c r="AF21" s="1134"/>
      <c r="AG21" s="1127"/>
      <c r="AH21" s="1127"/>
      <c r="AI21" s="1127"/>
      <c r="AJ21" s="1127"/>
      <c r="AK21" s="1127"/>
      <c r="AL21" s="1127"/>
      <c r="AM21" s="1127"/>
      <c r="AN21" s="1127"/>
      <c r="AO21" s="1127"/>
      <c r="AP21" s="1127"/>
      <c r="AQ21" s="1127"/>
      <c r="AR21" s="780"/>
      <c r="AS21" s="780"/>
      <c r="AT21" s="780"/>
      <c r="AU21" s="780"/>
      <c r="AV21" s="780"/>
      <c r="AW21" s="780"/>
      <c r="AX21" s="780"/>
      <c r="AY21" s="780"/>
      <c r="AZ21" s="780"/>
      <c r="BA21" s="780"/>
      <c r="BB21" s="780"/>
    </row>
    <row r="22" spans="1:54" ht="23.25" customHeight="1" thickBot="1" x14ac:dyDescent="0.4">
      <c r="A22" s="1360">
        <f>Betriebsdaten!$B$31</f>
        <v>2020</v>
      </c>
      <c r="B22" s="724" t="s">
        <v>669</v>
      </c>
      <c r="C22" s="827"/>
      <c r="D22" s="778"/>
      <c r="E22" s="778"/>
      <c r="F22" s="829">
        <f t="shared" si="1"/>
        <v>0</v>
      </c>
      <c r="G22" s="836"/>
      <c r="H22" s="837"/>
      <c r="I22" s="833"/>
      <c r="J22" s="833"/>
      <c r="K22" s="833"/>
      <c r="L22" s="833"/>
      <c r="M22" s="833"/>
      <c r="N22" s="833"/>
      <c r="O22" s="833"/>
      <c r="P22" s="833"/>
      <c r="Q22" s="833"/>
      <c r="R22" s="833"/>
      <c r="S22" s="833"/>
      <c r="T22" s="838"/>
      <c r="U22" s="838"/>
      <c r="V22" s="838"/>
      <c r="W22" s="838"/>
      <c r="X22" s="838"/>
      <c r="Y22" s="838"/>
      <c r="Z22" s="838"/>
      <c r="AA22" s="838"/>
      <c r="AB22" s="838"/>
      <c r="AC22" s="838"/>
      <c r="AD22" s="838"/>
      <c r="AE22" s="839"/>
      <c r="AF22" s="842">
        <f>VLOOKUP(B22,'Wirtschaftsdünger Tabellen'!$B$3:$C$90,2,FALSE)</f>
        <v>0</v>
      </c>
      <c r="AG22" s="1126">
        <f t="shared" ref="AG22" si="4">F22*1000</f>
        <v>0</v>
      </c>
      <c r="AH22" s="842">
        <f>VLOOKUP(AF22,'Wirtschaftsdünger Tabellen'!$C$3:$Q$90,5,FALSE)*(AG22/1000)</f>
        <v>0</v>
      </c>
      <c r="AI22" s="842">
        <f>VLOOKUP(AF22,'Wirtschaftsdünger Tabellen'!$C$3:$Q$90,6,FALSE)*(AG22/1000)</f>
        <v>0</v>
      </c>
      <c r="AJ22" s="842">
        <f>VLOOKUP(AF22,'Wirtschaftsdünger Tabellen'!$C$3:$Q$90,7,FALSE)*(AG22/1000)</f>
        <v>0</v>
      </c>
      <c r="AK22" s="1128">
        <f>VLOOKUP(AF22,'Wirtschaftsdünger Tabellen'!$C$3:$Q$90,8,FALSE)*(AG22/1000)</f>
        <v>0</v>
      </c>
      <c r="AL22" s="1129">
        <f>VLOOKUP(AF22,'Wirtschaftsdünger Tabellen'!$C$3:$Q$90,9,FALSE)*(AG22/1000)</f>
        <v>0</v>
      </c>
      <c r="AM22" s="842">
        <f>VLOOKUP(AF22,'Wirtschaftsdünger Tabellen'!$C$3:$Q$90,10,FALSE)*(AG22/1000)</f>
        <v>0</v>
      </c>
      <c r="AN22" s="1129">
        <f>VLOOKUP(AF22,'Wirtschaftsdünger Tabellen'!$C$3:$Q$90,11,FALSE)*(AG22/1000)</f>
        <v>0</v>
      </c>
      <c r="AO22" s="842">
        <f>VLOOKUP(AF22,'Wirtschaftsdünger Tabellen'!$C$3:$Q$90,12,FALSE)*(AG22/1000)</f>
        <v>0</v>
      </c>
      <c r="AP22" s="1129">
        <f>VLOOKUP(AF22,'Wirtschaftsdünger Tabellen'!$C$3:$Q$90,13,FALSE)*(AG22/1000)</f>
        <v>0</v>
      </c>
      <c r="AQ22" s="842">
        <f>VLOOKUP(AF22,'Wirtschaftsdünger Tabellen'!$C$3:$Q$90,14,FALSE)*(AG22/1000)</f>
        <v>0</v>
      </c>
      <c r="AR22" s="843">
        <f t="shared" ref="AR22:BB29" si="5">AVERAGE(I6,U14,AG22)</f>
        <v>0</v>
      </c>
      <c r="AS22" s="780">
        <f t="shared" si="5"/>
        <v>0</v>
      </c>
      <c r="AT22" s="780">
        <f t="shared" si="5"/>
        <v>0</v>
      </c>
      <c r="AU22" s="780">
        <f t="shared" si="5"/>
        <v>0</v>
      </c>
      <c r="AV22" s="780">
        <f t="shared" si="5"/>
        <v>0</v>
      </c>
      <c r="AW22" s="780">
        <f t="shared" si="5"/>
        <v>0</v>
      </c>
      <c r="AX22" s="780">
        <f t="shared" si="5"/>
        <v>0</v>
      </c>
      <c r="AY22" s="780">
        <f t="shared" si="5"/>
        <v>0</v>
      </c>
      <c r="AZ22" s="780">
        <f t="shared" si="5"/>
        <v>0</v>
      </c>
      <c r="BA22" s="780">
        <f t="shared" si="5"/>
        <v>0</v>
      </c>
      <c r="BB22" s="780">
        <f t="shared" si="5"/>
        <v>0</v>
      </c>
    </row>
    <row r="23" spans="1:54" ht="23.25" customHeight="1" thickBot="1" x14ac:dyDescent="0.4">
      <c r="A23" s="1361"/>
      <c r="B23" s="724" t="s">
        <v>669</v>
      </c>
      <c r="C23" s="827"/>
      <c r="D23" s="778"/>
      <c r="E23" s="778"/>
      <c r="F23" s="829">
        <f t="shared" si="1"/>
        <v>0</v>
      </c>
      <c r="G23" s="836"/>
      <c r="H23" s="837"/>
      <c r="I23" s="833"/>
      <c r="J23" s="833"/>
      <c r="K23" s="833"/>
      <c r="L23" s="833"/>
      <c r="M23" s="833"/>
      <c r="N23" s="833"/>
      <c r="O23" s="833"/>
      <c r="P23" s="833"/>
      <c r="Q23" s="833"/>
      <c r="R23" s="833"/>
      <c r="S23" s="833"/>
      <c r="T23" s="833"/>
      <c r="U23" s="833"/>
      <c r="V23" s="833"/>
      <c r="W23" s="833"/>
      <c r="X23" s="833"/>
      <c r="Y23" s="833"/>
      <c r="Z23" s="833"/>
      <c r="AA23" s="833"/>
      <c r="AB23" s="833"/>
      <c r="AC23" s="833"/>
      <c r="AD23" s="833"/>
      <c r="AE23" s="841"/>
      <c r="AF23" s="842">
        <f>VLOOKUP(B23,'Wirtschaftsdünger Tabellen'!$B$3:$C$90,2,FALSE)</f>
        <v>0</v>
      </c>
      <c r="AG23" s="842">
        <f t="shared" ref="AG23:AG29" si="6">F23*1000</f>
        <v>0</v>
      </c>
      <c r="AH23" s="842">
        <f>VLOOKUP(AF23,'Wirtschaftsdünger Tabellen'!$C$3:$Q$90,5,FALSE)*(AG23/1000)</f>
        <v>0</v>
      </c>
      <c r="AI23" s="842">
        <f>VLOOKUP(AF23,'Wirtschaftsdünger Tabellen'!$C$3:$Q$90,6,FALSE)*(AG23/1000)</f>
        <v>0</v>
      </c>
      <c r="AJ23" s="1126">
        <f>VLOOKUP(AF23,'Wirtschaftsdünger Tabellen'!$C$3:$Q$90,7,FALSE)*(AG23/1000)</f>
        <v>0</v>
      </c>
      <c r="AK23" s="842">
        <f>VLOOKUP(AF23,'Wirtschaftsdünger Tabellen'!$C$3:$Q$90,8,FALSE)*(AG23/1000)</f>
        <v>0</v>
      </c>
      <c r="AL23" s="1129">
        <f>VLOOKUP(AF23,'Wirtschaftsdünger Tabellen'!$C$3:$Q$90,9,FALSE)*(AG23/1000)</f>
        <v>0</v>
      </c>
      <c r="AM23" s="842">
        <f>VLOOKUP(AF23,'Wirtschaftsdünger Tabellen'!$C$3:$Q$90,10,FALSE)*(AG23/1000)</f>
        <v>0</v>
      </c>
      <c r="AN23" s="1129">
        <f>VLOOKUP(AF23,'Wirtschaftsdünger Tabellen'!$C$3:$Q$90,11,FALSE)*(AG23/1000)</f>
        <v>0</v>
      </c>
      <c r="AO23" s="842">
        <f>VLOOKUP(AF23,'Wirtschaftsdünger Tabellen'!$C$3:$Q$90,12,FALSE)*(AG23/1000)</f>
        <v>0</v>
      </c>
      <c r="AP23" s="1129">
        <f>VLOOKUP(AF23,'Wirtschaftsdünger Tabellen'!$C$3:$Q$90,13,FALSE)*(AG23/1000)</f>
        <v>0</v>
      </c>
      <c r="AQ23" s="842">
        <f>VLOOKUP(AF23,'Wirtschaftsdünger Tabellen'!$C$3:$Q$90,14,FALSE)*(AG23/1000)</f>
        <v>0</v>
      </c>
      <c r="AR23" s="843">
        <f t="shared" si="5"/>
        <v>0</v>
      </c>
      <c r="AS23" s="780">
        <f t="shared" si="5"/>
        <v>0</v>
      </c>
      <c r="AT23" s="780">
        <f t="shared" si="5"/>
        <v>0</v>
      </c>
      <c r="AU23" s="780">
        <f t="shared" si="5"/>
        <v>0</v>
      </c>
      <c r="AV23" s="780">
        <f t="shared" si="5"/>
        <v>0</v>
      </c>
      <c r="AW23" s="780">
        <f t="shared" si="5"/>
        <v>0</v>
      </c>
      <c r="AX23" s="780">
        <f t="shared" si="5"/>
        <v>0</v>
      </c>
      <c r="AY23" s="780">
        <f t="shared" si="5"/>
        <v>0</v>
      </c>
      <c r="AZ23" s="780">
        <f t="shared" si="5"/>
        <v>0</v>
      </c>
      <c r="BA23" s="780">
        <f t="shared" si="5"/>
        <v>0</v>
      </c>
      <c r="BB23" s="780">
        <f t="shared" si="5"/>
        <v>0</v>
      </c>
    </row>
    <row r="24" spans="1:54" ht="23.25" customHeight="1" thickBot="1" x14ac:dyDescent="0.4">
      <c r="A24" s="1361"/>
      <c r="B24" s="724" t="s">
        <v>669</v>
      </c>
      <c r="C24" s="827"/>
      <c r="D24" s="778"/>
      <c r="E24" s="778"/>
      <c r="F24" s="829">
        <f t="shared" si="1"/>
        <v>0</v>
      </c>
      <c r="G24" s="836"/>
      <c r="H24" s="837"/>
      <c r="I24" s="833"/>
      <c r="J24" s="833"/>
      <c r="K24" s="833"/>
      <c r="L24" s="833"/>
      <c r="M24" s="833"/>
      <c r="N24" s="833"/>
      <c r="O24" s="833"/>
      <c r="P24" s="833"/>
      <c r="Q24" s="833"/>
      <c r="R24" s="833"/>
      <c r="S24" s="833"/>
      <c r="T24" s="833"/>
      <c r="U24" s="833"/>
      <c r="V24" s="833"/>
      <c r="W24" s="833"/>
      <c r="X24" s="833"/>
      <c r="Y24" s="833"/>
      <c r="Z24" s="833"/>
      <c r="AA24" s="833"/>
      <c r="AB24" s="833"/>
      <c r="AC24" s="833"/>
      <c r="AD24" s="833"/>
      <c r="AE24" s="841"/>
      <c r="AF24" s="842">
        <f>VLOOKUP(B24,'Wirtschaftsdünger Tabellen'!$B$3:$C$90,2,FALSE)</f>
        <v>0</v>
      </c>
      <c r="AG24" s="842">
        <f t="shared" si="6"/>
        <v>0</v>
      </c>
      <c r="AH24" s="1131">
        <f>VLOOKUP(AF24,'Wirtschaftsdünger Tabellen'!$C$3:$Q$90,5,FALSE)*(AG24/1000)</f>
        <v>0</v>
      </c>
      <c r="AI24" s="1131">
        <f>VLOOKUP(AF24,'Wirtschaftsdünger Tabellen'!$C$3:$Q$90,6,FALSE)*(AG24/1000)</f>
        <v>0</v>
      </c>
      <c r="AJ24" s="1130">
        <f>VLOOKUP(AF24,'Wirtschaftsdünger Tabellen'!$C$3:$Q$90,7,FALSE)*(AG24/1000)</f>
        <v>0</v>
      </c>
      <c r="AK24" s="1132">
        <f>VLOOKUP(AF24,'Wirtschaftsdünger Tabellen'!$C$3:$Q$90,8,FALSE)*(AG24/1000)</f>
        <v>0</v>
      </c>
      <c r="AL24" s="1133">
        <f>VLOOKUP(AF24,'Wirtschaftsdünger Tabellen'!$C$3:$Q$90,9,FALSE)*(AG24/1000)</f>
        <v>0</v>
      </c>
      <c r="AM24" s="1131">
        <f>VLOOKUP(AF24,'Wirtschaftsdünger Tabellen'!$C$3:$Q$90,10,FALSE)*(AG24/1000)</f>
        <v>0</v>
      </c>
      <c r="AN24" s="1133">
        <f>VLOOKUP(AF24,'Wirtschaftsdünger Tabellen'!$C$3:$Q$90,11,FALSE)*(AG24/1000)</f>
        <v>0</v>
      </c>
      <c r="AO24" s="1131">
        <f>VLOOKUP(AF24,'Wirtschaftsdünger Tabellen'!$C$3:$Q$90,12,FALSE)*(AG24/1000)</f>
        <v>0</v>
      </c>
      <c r="AP24" s="1133">
        <f>VLOOKUP(AF24,'Wirtschaftsdünger Tabellen'!$C$3:$Q$90,13,FALSE)*(AG24/1000)</f>
        <v>0</v>
      </c>
      <c r="AQ24" s="1131">
        <f>VLOOKUP(AF24,'Wirtschaftsdünger Tabellen'!$C$3:$Q$90,14,FALSE)*(AG24/1000)</f>
        <v>0</v>
      </c>
      <c r="AR24" s="843">
        <f t="shared" si="5"/>
        <v>0</v>
      </c>
      <c r="AS24" s="780">
        <f t="shared" si="5"/>
        <v>0</v>
      </c>
      <c r="AT24" s="780">
        <f t="shared" si="5"/>
        <v>0</v>
      </c>
      <c r="AU24" s="780">
        <f t="shared" si="5"/>
        <v>0</v>
      </c>
      <c r="AV24" s="780">
        <f t="shared" si="5"/>
        <v>0</v>
      </c>
      <c r="AW24" s="780">
        <f t="shared" si="5"/>
        <v>0</v>
      </c>
      <c r="AX24" s="780">
        <f t="shared" si="5"/>
        <v>0</v>
      </c>
      <c r="AY24" s="780">
        <f t="shared" si="5"/>
        <v>0</v>
      </c>
      <c r="AZ24" s="780">
        <f t="shared" si="5"/>
        <v>0</v>
      </c>
      <c r="BA24" s="780">
        <f t="shared" si="5"/>
        <v>0</v>
      </c>
      <c r="BB24" s="780">
        <f t="shared" si="5"/>
        <v>0</v>
      </c>
    </row>
    <row r="25" spans="1:54" ht="23.25" customHeight="1" thickBot="1" x14ac:dyDescent="0.4">
      <c r="A25" s="1361"/>
      <c r="B25" s="724" t="s">
        <v>669</v>
      </c>
      <c r="C25" s="827"/>
      <c r="D25" s="778"/>
      <c r="E25" s="778"/>
      <c r="F25" s="829">
        <f t="shared" si="1"/>
        <v>0</v>
      </c>
      <c r="G25" s="836"/>
      <c r="H25" s="837"/>
      <c r="I25" s="833"/>
      <c r="J25" s="833"/>
      <c r="K25" s="833"/>
      <c r="L25" s="833"/>
      <c r="M25" s="833"/>
      <c r="N25" s="833"/>
      <c r="O25" s="833"/>
      <c r="P25" s="833"/>
      <c r="Q25" s="833"/>
      <c r="R25" s="833"/>
      <c r="S25" s="833"/>
      <c r="T25" s="833"/>
      <c r="U25" s="833"/>
      <c r="V25" s="833"/>
      <c r="W25" s="833"/>
      <c r="X25" s="833"/>
      <c r="Y25" s="833"/>
      <c r="Z25" s="833"/>
      <c r="AA25" s="833"/>
      <c r="AB25" s="833"/>
      <c r="AC25" s="833"/>
      <c r="AD25" s="833"/>
      <c r="AE25" s="841"/>
      <c r="AF25" s="842">
        <f>VLOOKUP(B25,'Wirtschaftsdünger Tabellen'!$B$3:$C$90,2,FALSE)</f>
        <v>0</v>
      </c>
      <c r="AG25" s="842">
        <f t="shared" si="6"/>
        <v>0</v>
      </c>
      <c r="AH25" s="842">
        <f>VLOOKUP(AF25,'Wirtschaftsdünger Tabellen'!$C$3:$Q$90,5,FALSE)*(AG25/1000)</f>
        <v>0</v>
      </c>
      <c r="AI25" s="842">
        <f>VLOOKUP(AF25,'Wirtschaftsdünger Tabellen'!$C$3:$Q$90,6,FALSE)*(AG25/1000)</f>
        <v>0</v>
      </c>
      <c r="AJ25" s="842">
        <f>VLOOKUP(AF25,'Wirtschaftsdünger Tabellen'!$C$3:$Q$90,7,FALSE)*(AG25/1000)</f>
        <v>0</v>
      </c>
      <c r="AK25" s="1128">
        <f>VLOOKUP(AF25,'Wirtschaftsdünger Tabellen'!$C$3:$Q$90,8,FALSE)*(AG25/1000)</f>
        <v>0</v>
      </c>
      <c r="AL25" s="1129">
        <f>VLOOKUP(AF25,'Wirtschaftsdünger Tabellen'!$C$3:$Q$90,9,FALSE)*(AG25/1000)</f>
        <v>0</v>
      </c>
      <c r="AM25" s="842">
        <f>VLOOKUP(AF25,'Wirtschaftsdünger Tabellen'!$C$3:$Q$90,10,FALSE)*(AG25/1000)</f>
        <v>0</v>
      </c>
      <c r="AN25" s="1129">
        <f>VLOOKUP(AF25,'Wirtschaftsdünger Tabellen'!$C$3:$Q$90,11,FALSE)*(AG25/1000)</f>
        <v>0</v>
      </c>
      <c r="AO25" s="842">
        <f>VLOOKUP(AF25,'Wirtschaftsdünger Tabellen'!$C$3:$Q$90,12,FALSE)*(AG25/1000)</f>
        <v>0</v>
      </c>
      <c r="AP25" s="1129">
        <f>VLOOKUP(AF25,'Wirtschaftsdünger Tabellen'!$C$3:$Q$90,13,FALSE)*(AG25/1000)</f>
        <v>0</v>
      </c>
      <c r="AQ25" s="842">
        <f>VLOOKUP(AF25,'Wirtschaftsdünger Tabellen'!$C$3:$Q$90,14,FALSE)*(AG25/1000)</f>
        <v>0</v>
      </c>
      <c r="AR25" s="843">
        <f t="shared" si="5"/>
        <v>0</v>
      </c>
      <c r="AS25" s="780">
        <f t="shared" si="5"/>
        <v>0</v>
      </c>
      <c r="AT25" s="780">
        <f t="shared" si="5"/>
        <v>0</v>
      </c>
      <c r="AU25" s="780">
        <f t="shared" si="5"/>
        <v>0</v>
      </c>
      <c r="AV25" s="780">
        <f t="shared" si="5"/>
        <v>0</v>
      </c>
      <c r="AW25" s="780">
        <f t="shared" si="5"/>
        <v>0</v>
      </c>
      <c r="AX25" s="780">
        <f t="shared" si="5"/>
        <v>0</v>
      </c>
      <c r="AY25" s="780">
        <f t="shared" si="5"/>
        <v>0</v>
      </c>
      <c r="AZ25" s="780">
        <f t="shared" si="5"/>
        <v>0</v>
      </c>
      <c r="BA25" s="780">
        <f t="shared" si="5"/>
        <v>0</v>
      </c>
      <c r="BB25" s="780">
        <f t="shared" si="5"/>
        <v>0</v>
      </c>
    </row>
    <row r="26" spans="1:54" ht="23.25" customHeight="1" thickBot="1" x14ac:dyDescent="0.4">
      <c r="A26" s="1361"/>
      <c r="B26" s="724" t="s">
        <v>669</v>
      </c>
      <c r="C26" s="827"/>
      <c r="D26" s="778"/>
      <c r="E26" s="778"/>
      <c r="F26" s="829">
        <f t="shared" si="1"/>
        <v>0</v>
      </c>
      <c r="G26" s="836"/>
      <c r="H26" s="837"/>
      <c r="I26" s="833"/>
      <c r="J26" s="833"/>
      <c r="K26" s="833"/>
      <c r="L26" s="833"/>
      <c r="M26" s="833"/>
      <c r="N26" s="833"/>
      <c r="O26" s="833"/>
      <c r="P26" s="833"/>
      <c r="Q26" s="833"/>
      <c r="R26" s="833"/>
      <c r="S26" s="833"/>
      <c r="T26" s="833"/>
      <c r="U26" s="833"/>
      <c r="V26" s="833"/>
      <c r="W26" s="833"/>
      <c r="X26" s="833"/>
      <c r="Y26" s="833"/>
      <c r="Z26" s="833"/>
      <c r="AA26" s="833"/>
      <c r="AB26" s="833"/>
      <c r="AC26" s="833"/>
      <c r="AD26" s="833"/>
      <c r="AE26" s="841"/>
      <c r="AF26" s="842">
        <f>VLOOKUP(B26,'Wirtschaftsdünger Tabellen'!$B$3:$C$90,2,FALSE)</f>
        <v>0</v>
      </c>
      <c r="AG26" s="842">
        <f t="shared" si="6"/>
        <v>0</v>
      </c>
      <c r="AH26" s="1131">
        <f>VLOOKUP(AF26,'Wirtschaftsdünger Tabellen'!$C$3:$Q$90,5,FALSE)*(AG26/1000)</f>
        <v>0</v>
      </c>
      <c r="AI26" s="1131">
        <f>VLOOKUP(AF26,'Wirtschaftsdünger Tabellen'!$C$3:$Q$90,6,FALSE)*(AG26/1000)</f>
        <v>0</v>
      </c>
      <c r="AJ26" s="1131">
        <f>VLOOKUP(AF26,'Wirtschaftsdünger Tabellen'!$C$3:$Q$90,7,FALSE)*(AG26/1000)</f>
        <v>0</v>
      </c>
      <c r="AK26" s="1132">
        <f>VLOOKUP(AF26,'Wirtschaftsdünger Tabellen'!$C$3:$Q$90,8,FALSE)*(AG26/1000)</f>
        <v>0</v>
      </c>
      <c r="AL26" s="1133">
        <f>VLOOKUP(AF26,'Wirtschaftsdünger Tabellen'!$C$3:$Q$90,9,FALSE)*(AG26/1000)</f>
        <v>0</v>
      </c>
      <c r="AM26" s="1131">
        <f>VLOOKUP(AF26,'Wirtschaftsdünger Tabellen'!$C$3:$Q$90,10,FALSE)*(AG26/1000)</f>
        <v>0</v>
      </c>
      <c r="AN26" s="1133">
        <f>VLOOKUP(AF26,'Wirtschaftsdünger Tabellen'!$C$3:$Q$90,11,FALSE)*(AG26/1000)</f>
        <v>0</v>
      </c>
      <c r="AO26" s="1131">
        <f>VLOOKUP(AF26,'Wirtschaftsdünger Tabellen'!$C$3:$Q$90,12,FALSE)*(AG26/1000)</f>
        <v>0</v>
      </c>
      <c r="AP26" s="1133">
        <f>VLOOKUP(AF26,'Wirtschaftsdünger Tabellen'!$C$3:$Q$90,13,FALSE)*(AG26/1000)</f>
        <v>0</v>
      </c>
      <c r="AQ26" s="1131">
        <f>VLOOKUP(AF26,'Wirtschaftsdünger Tabellen'!$C$3:$Q$90,14,FALSE)*(AG26/1000)</f>
        <v>0</v>
      </c>
      <c r="AR26" s="843">
        <f t="shared" si="5"/>
        <v>0</v>
      </c>
      <c r="AS26" s="780">
        <f t="shared" si="5"/>
        <v>0</v>
      </c>
      <c r="AT26" s="780">
        <f t="shared" si="5"/>
        <v>0</v>
      </c>
      <c r="AU26" s="780">
        <f t="shared" si="5"/>
        <v>0</v>
      </c>
      <c r="AV26" s="780">
        <f t="shared" si="5"/>
        <v>0</v>
      </c>
      <c r="AW26" s="780">
        <f t="shared" si="5"/>
        <v>0</v>
      </c>
      <c r="AX26" s="780">
        <f t="shared" si="5"/>
        <v>0</v>
      </c>
      <c r="AY26" s="780">
        <f t="shared" si="5"/>
        <v>0</v>
      </c>
      <c r="AZ26" s="780">
        <f t="shared" si="5"/>
        <v>0</v>
      </c>
      <c r="BA26" s="780">
        <f t="shared" si="5"/>
        <v>0</v>
      </c>
      <c r="BB26" s="780">
        <f t="shared" si="5"/>
        <v>0</v>
      </c>
    </row>
    <row r="27" spans="1:54" ht="23.25" customHeight="1" thickBot="1" x14ac:dyDescent="0.4">
      <c r="A27" s="1361"/>
      <c r="B27" s="724" t="s">
        <v>669</v>
      </c>
      <c r="C27" s="827"/>
      <c r="D27" s="778"/>
      <c r="E27" s="778"/>
      <c r="F27" s="829">
        <f t="shared" si="1"/>
        <v>0</v>
      </c>
      <c r="G27" s="836"/>
      <c r="H27" s="837"/>
      <c r="I27" s="833"/>
      <c r="J27" s="833"/>
      <c r="K27" s="833"/>
      <c r="L27" s="833"/>
      <c r="M27" s="833"/>
      <c r="N27" s="833"/>
      <c r="O27" s="833"/>
      <c r="P27" s="833"/>
      <c r="Q27" s="833"/>
      <c r="R27" s="833"/>
      <c r="S27" s="833"/>
      <c r="T27" s="833"/>
      <c r="U27" s="833"/>
      <c r="V27" s="833"/>
      <c r="W27" s="833"/>
      <c r="X27" s="833"/>
      <c r="Y27" s="833"/>
      <c r="Z27" s="833"/>
      <c r="AA27" s="833"/>
      <c r="AB27" s="833"/>
      <c r="AC27" s="833"/>
      <c r="AD27" s="833"/>
      <c r="AE27" s="841"/>
      <c r="AF27" s="842">
        <f>VLOOKUP(B27,'Wirtschaftsdünger Tabellen'!$B$3:$C$90,2,FALSE)</f>
        <v>0</v>
      </c>
      <c r="AG27" s="842">
        <f t="shared" si="6"/>
        <v>0</v>
      </c>
      <c r="AH27" s="842">
        <f>VLOOKUP(AF27,'Wirtschaftsdünger Tabellen'!$C$3:$Q$90,5,FALSE)*(AG27/1000)</f>
        <v>0</v>
      </c>
      <c r="AI27" s="842">
        <f>VLOOKUP(AF27,'Wirtschaftsdünger Tabellen'!$C$3:$Q$90,6,FALSE)*(AG27/1000)</f>
        <v>0</v>
      </c>
      <c r="AJ27" s="842">
        <f>VLOOKUP(AF27,'Wirtschaftsdünger Tabellen'!$C$3:$Q$90,7,FALSE)*(AG27/1000)</f>
        <v>0</v>
      </c>
      <c r="AK27" s="1128">
        <f>VLOOKUP(AF27,'Wirtschaftsdünger Tabellen'!$C$3:$Q$90,8,FALSE)*(AG27/1000)</f>
        <v>0</v>
      </c>
      <c r="AL27" s="1129">
        <f>VLOOKUP(AF27,'Wirtschaftsdünger Tabellen'!$C$3:$Q$90,9,FALSE)*(AG27/1000)</f>
        <v>0</v>
      </c>
      <c r="AM27" s="842">
        <f>VLOOKUP(AF27,'Wirtschaftsdünger Tabellen'!$C$3:$Q$90,10,FALSE)*(AG27/1000)</f>
        <v>0</v>
      </c>
      <c r="AN27" s="1129">
        <f>VLOOKUP(AF27,'Wirtschaftsdünger Tabellen'!$C$3:$Q$90,11,FALSE)*(AG27/1000)</f>
        <v>0</v>
      </c>
      <c r="AO27" s="842">
        <f>VLOOKUP(AF27,'Wirtschaftsdünger Tabellen'!$C$3:$Q$90,12,FALSE)*(AG27/1000)</f>
        <v>0</v>
      </c>
      <c r="AP27" s="1129">
        <f>VLOOKUP(AF27,'Wirtschaftsdünger Tabellen'!$C$3:$Q$90,13,FALSE)*(AG27/1000)</f>
        <v>0</v>
      </c>
      <c r="AQ27" s="842">
        <f>VLOOKUP(AF27,'Wirtschaftsdünger Tabellen'!$C$3:$Q$90,14,FALSE)*(AG27/1000)</f>
        <v>0</v>
      </c>
      <c r="AR27" s="843">
        <f t="shared" si="5"/>
        <v>0</v>
      </c>
      <c r="AS27" s="780">
        <f t="shared" si="5"/>
        <v>0</v>
      </c>
      <c r="AT27" s="780">
        <f t="shared" si="5"/>
        <v>0</v>
      </c>
      <c r="AU27" s="780">
        <f t="shared" si="5"/>
        <v>0</v>
      </c>
      <c r="AV27" s="780">
        <f t="shared" si="5"/>
        <v>0</v>
      </c>
      <c r="AW27" s="780">
        <f t="shared" si="5"/>
        <v>0</v>
      </c>
      <c r="AX27" s="780">
        <f t="shared" si="5"/>
        <v>0</v>
      </c>
      <c r="AY27" s="780">
        <f t="shared" si="5"/>
        <v>0</v>
      </c>
      <c r="AZ27" s="780">
        <f t="shared" si="5"/>
        <v>0</v>
      </c>
      <c r="BA27" s="780">
        <f t="shared" si="5"/>
        <v>0</v>
      </c>
      <c r="BB27" s="780">
        <f t="shared" si="5"/>
        <v>0</v>
      </c>
    </row>
    <row r="28" spans="1:54" ht="23.25" customHeight="1" thickBot="1" x14ac:dyDescent="0.4">
      <c r="A28" s="1361"/>
      <c r="B28" s="724" t="s">
        <v>669</v>
      </c>
      <c r="C28" s="827"/>
      <c r="D28" s="778"/>
      <c r="E28" s="778"/>
      <c r="F28" s="829">
        <f t="shared" si="1"/>
        <v>0</v>
      </c>
      <c r="G28" s="836"/>
      <c r="H28" s="837"/>
      <c r="I28" s="833"/>
      <c r="J28" s="833"/>
      <c r="K28" s="833"/>
      <c r="L28" s="833"/>
      <c r="M28" s="833"/>
      <c r="N28" s="833"/>
      <c r="O28" s="833"/>
      <c r="P28" s="833"/>
      <c r="Q28" s="833"/>
      <c r="R28" s="833"/>
      <c r="S28" s="833"/>
      <c r="T28" s="833"/>
      <c r="U28" s="833"/>
      <c r="V28" s="833"/>
      <c r="W28" s="833"/>
      <c r="X28" s="833"/>
      <c r="Y28" s="833"/>
      <c r="Z28" s="833"/>
      <c r="AA28" s="833"/>
      <c r="AB28" s="833"/>
      <c r="AC28" s="833"/>
      <c r="AD28" s="833"/>
      <c r="AE28" s="841"/>
      <c r="AF28" s="842">
        <f>VLOOKUP(B28,'Wirtschaftsdünger Tabellen'!$B$3:$C$90,2,FALSE)</f>
        <v>0</v>
      </c>
      <c r="AG28" s="842">
        <f t="shared" si="6"/>
        <v>0</v>
      </c>
      <c r="AH28" s="1131">
        <f>VLOOKUP(AF28,'Wirtschaftsdünger Tabellen'!$C$3:$Q$90,5,FALSE)*(AG28/1000)</f>
        <v>0</v>
      </c>
      <c r="AI28" s="1131">
        <f>VLOOKUP(AF28,'Wirtschaftsdünger Tabellen'!$C$3:$Q$90,6,FALSE)*(AG28/1000)</f>
        <v>0</v>
      </c>
      <c r="AJ28" s="1131">
        <f>VLOOKUP(AF28,'Wirtschaftsdünger Tabellen'!$C$3:$Q$90,7,FALSE)*(AG28/1000)</f>
        <v>0</v>
      </c>
      <c r="AK28" s="1132">
        <f>VLOOKUP(AF28,'Wirtschaftsdünger Tabellen'!$C$3:$Q$90,8,FALSE)*(AG28/1000)</f>
        <v>0</v>
      </c>
      <c r="AL28" s="1133">
        <f>VLOOKUP(AF28,'Wirtschaftsdünger Tabellen'!$C$3:$Q$90,9,FALSE)*(AG28/1000)</f>
        <v>0</v>
      </c>
      <c r="AM28" s="1131">
        <f>VLOOKUP(AF28,'Wirtschaftsdünger Tabellen'!$C$3:$Q$90,10,FALSE)*(AG28/1000)</f>
        <v>0</v>
      </c>
      <c r="AN28" s="1133">
        <f>VLOOKUP(AF28,'Wirtschaftsdünger Tabellen'!$C$3:$Q$90,11,FALSE)*(AG28/1000)</f>
        <v>0</v>
      </c>
      <c r="AO28" s="1131">
        <f>VLOOKUP(AF28,'Wirtschaftsdünger Tabellen'!$C$3:$Q$90,12,FALSE)*(AG28/1000)</f>
        <v>0</v>
      </c>
      <c r="AP28" s="1133">
        <f>VLOOKUP(AF28,'Wirtschaftsdünger Tabellen'!$C$3:$Q$90,13,FALSE)*(AG28/1000)</f>
        <v>0</v>
      </c>
      <c r="AQ28" s="1131">
        <f>VLOOKUP(AF28,'Wirtschaftsdünger Tabellen'!$C$3:$Q$90,14,FALSE)*(AG28/1000)</f>
        <v>0</v>
      </c>
      <c r="AR28" s="843">
        <f t="shared" si="5"/>
        <v>0</v>
      </c>
      <c r="AS28" s="780">
        <f t="shared" si="5"/>
        <v>0</v>
      </c>
      <c r="AT28" s="780">
        <f t="shared" si="5"/>
        <v>0</v>
      </c>
      <c r="AU28" s="780">
        <f t="shared" si="5"/>
        <v>0</v>
      </c>
      <c r="AV28" s="780">
        <f t="shared" si="5"/>
        <v>0</v>
      </c>
      <c r="AW28" s="780">
        <f t="shared" si="5"/>
        <v>0</v>
      </c>
      <c r="AX28" s="780">
        <f t="shared" si="5"/>
        <v>0</v>
      </c>
      <c r="AY28" s="780">
        <f t="shared" si="5"/>
        <v>0</v>
      </c>
      <c r="AZ28" s="780">
        <f t="shared" si="5"/>
        <v>0</v>
      </c>
      <c r="BA28" s="780">
        <f t="shared" si="5"/>
        <v>0</v>
      </c>
      <c r="BB28" s="780">
        <f t="shared" si="5"/>
        <v>0</v>
      </c>
    </row>
    <row r="29" spans="1:54" ht="23.25" customHeight="1" thickBot="1" x14ac:dyDescent="0.4">
      <c r="A29" s="1361"/>
      <c r="B29" s="724" t="s">
        <v>669</v>
      </c>
      <c r="C29" s="827"/>
      <c r="D29" s="778"/>
      <c r="E29" s="778"/>
      <c r="F29" s="829">
        <f t="shared" si="1"/>
        <v>0</v>
      </c>
      <c r="G29" s="836"/>
      <c r="H29" s="837"/>
      <c r="I29" s="833"/>
      <c r="J29" s="833"/>
      <c r="K29" s="833"/>
      <c r="L29" s="833"/>
      <c r="M29" s="833"/>
      <c r="N29" s="833"/>
      <c r="O29" s="833"/>
      <c r="P29" s="833"/>
      <c r="Q29" s="833"/>
      <c r="R29" s="833"/>
      <c r="S29" s="833"/>
      <c r="T29" s="833"/>
      <c r="U29" s="833"/>
      <c r="V29" s="833"/>
      <c r="W29" s="833"/>
      <c r="X29" s="833"/>
      <c r="Y29" s="833"/>
      <c r="Z29" s="833"/>
      <c r="AA29" s="833"/>
      <c r="AB29" s="833"/>
      <c r="AC29" s="833"/>
      <c r="AD29" s="833"/>
      <c r="AE29" s="841"/>
      <c r="AF29" s="842">
        <f>VLOOKUP(B29,'Wirtschaftsdünger Tabellen'!$B$3:$C$90,2,FALSE)</f>
        <v>0</v>
      </c>
      <c r="AG29" s="842">
        <f t="shared" si="6"/>
        <v>0</v>
      </c>
      <c r="AH29" s="842">
        <f>VLOOKUP(AF29,'Wirtschaftsdünger Tabellen'!$C$3:$Q$90,5,FALSE)*(AG29/1000)</f>
        <v>0</v>
      </c>
      <c r="AI29" s="842">
        <f>VLOOKUP(AF29,'Wirtschaftsdünger Tabellen'!$C$3:$Q$90,6,FALSE)*(AG29/1000)</f>
        <v>0</v>
      </c>
      <c r="AJ29" s="842">
        <f>VLOOKUP(AF29,'Wirtschaftsdünger Tabellen'!$C$3:$Q$90,7,FALSE)*(AG29/1000)</f>
        <v>0</v>
      </c>
      <c r="AK29" s="1128">
        <f>VLOOKUP(AF29,'Wirtschaftsdünger Tabellen'!$C$3:$Q$90,8,FALSE)*(AG29/1000)</f>
        <v>0</v>
      </c>
      <c r="AL29" s="1129">
        <f>VLOOKUP(AF29,'Wirtschaftsdünger Tabellen'!$C$3:$Q$90,9,FALSE)*(AG29/1000)</f>
        <v>0</v>
      </c>
      <c r="AM29" s="842">
        <f>VLOOKUP(AF29,'Wirtschaftsdünger Tabellen'!$C$3:$Q$90,10,FALSE)*(AG29/1000)</f>
        <v>0</v>
      </c>
      <c r="AN29" s="1129">
        <f>VLOOKUP(AF29,'Wirtschaftsdünger Tabellen'!$C$3:$Q$90,11,FALSE)*(AG29/1000)</f>
        <v>0</v>
      </c>
      <c r="AO29" s="842">
        <f>VLOOKUP(AF29,'Wirtschaftsdünger Tabellen'!$C$3:$Q$90,12,FALSE)*(AG29/1000)</f>
        <v>0</v>
      </c>
      <c r="AP29" s="1129">
        <f>VLOOKUP(AF29,'Wirtschaftsdünger Tabellen'!$C$3:$Q$90,13,FALSE)*(AG29/1000)</f>
        <v>0</v>
      </c>
      <c r="AQ29" s="842">
        <f>VLOOKUP(AF29,'Wirtschaftsdünger Tabellen'!$C$3:$Q$90,14,FALSE)*(AG29/1000)</f>
        <v>0</v>
      </c>
      <c r="AR29" s="843">
        <f t="shared" si="5"/>
        <v>0</v>
      </c>
      <c r="AS29" s="780">
        <f t="shared" si="5"/>
        <v>0</v>
      </c>
      <c r="AT29" s="780">
        <f t="shared" si="5"/>
        <v>0</v>
      </c>
      <c r="AU29" s="780">
        <f t="shared" si="5"/>
        <v>0</v>
      </c>
      <c r="AV29" s="780">
        <f t="shared" si="5"/>
        <v>0</v>
      </c>
      <c r="AW29" s="780">
        <f t="shared" si="5"/>
        <v>0</v>
      </c>
      <c r="AX29" s="780">
        <f t="shared" si="5"/>
        <v>0</v>
      </c>
      <c r="AY29" s="780">
        <f t="shared" si="5"/>
        <v>0</v>
      </c>
      <c r="AZ29" s="780">
        <f t="shared" si="5"/>
        <v>0</v>
      </c>
      <c r="BA29" s="780">
        <f t="shared" si="5"/>
        <v>0</v>
      </c>
      <c r="BB29" s="780">
        <f t="shared" si="5"/>
        <v>0</v>
      </c>
    </row>
    <row r="30" spans="1:54" x14ac:dyDescent="0.35">
      <c r="A30" s="1365" t="s">
        <v>43</v>
      </c>
      <c r="B30" s="1365"/>
      <c r="C30" s="1365"/>
      <c r="D30" s="1365"/>
      <c r="E30" s="1365"/>
      <c r="F30" s="1365"/>
      <c r="G30" s="1366"/>
      <c r="H30" s="1208">
        <f>Betriebsdaten!$B$29</f>
        <v>2022</v>
      </c>
      <c r="I30" s="1209"/>
      <c r="J30" s="1209"/>
      <c r="K30" s="1209"/>
      <c r="L30" s="1209"/>
      <c r="M30" s="1210"/>
      <c r="N30" s="1210"/>
      <c r="O30" s="1209"/>
      <c r="P30" s="1209"/>
      <c r="Q30" s="1209"/>
      <c r="R30" s="1209"/>
      <c r="S30" s="1211"/>
      <c r="T30" s="1212">
        <f>Betriebsdaten!$B$30</f>
        <v>2021</v>
      </c>
      <c r="U30" s="1213"/>
      <c r="V30" s="1213"/>
      <c r="W30" s="1213"/>
      <c r="X30" s="1213"/>
      <c r="Y30" s="1214"/>
      <c r="Z30" s="1214"/>
      <c r="AA30" s="1213"/>
      <c r="AB30" s="1213"/>
      <c r="AC30" s="1213"/>
      <c r="AD30" s="1213"/>
      <c r="AE30" s="1215"/>
      <c r="AF30" s="1362">
        <f>Betriebsdaten!$B$31</f>
        <v>2020</v>
      </c>
      <c r="AG30" s="1363"/>
      <c r="AH30" s="1363"/>
      <c r="AI30" s="1363"/>
      <c r="AJ30" s="1363"/>
      <c r="AK30" s="1364"/>
      <c r="AL30" s="1364"/>
      <c r="AM30" s="1363"/>
      <c r="AN30" s="1363"/>
      <c r="AO30" s="1363"/>
      <c r="AP30" s="1363"/>
      <c r="AQ30" s="1363"/>
      <c r="AR30" s="1220" t="s">
        <v>36</v>
      </c>
      <c r="AS30" s="1221"/>
      <c r="AT30" s="1221"/>
      <c r="AU30" s="1221"/>
      <c r="AV30" s="1222"/>
      <c r="AW30" s="1222"/>
      <c r="AX30" s="1221"/>
      <c r="AY30" s="1221"/>
      <c r="AZ30" s="1221"/>
      <c r="BA30" s="1221"/>
      <c r="BB30" s="1223"/>
    </row>
    <row r="31" spans="1:54" ht="17.5" x14ac:dyDescent="0.45">
      <c r="A31" s="1365"/>
      <c r="B31" s="1365"/>
      <c r="C31" s="1365"/>
      <c r="D31" s="1365"/>
      <c r="E31" s="1365"/>
      <c r="F31" s="1365"/>
      <c r="G31" s="1366"/>
      <c r="H31" s="1234" t="s">
        <v>38</v>
      </c>
      <c r="I31" s="1235"/>
      <c r="J31" s="745" t="s">
        <v>32</v>
      </c>
      <c r="K31" s="746" t="s">
        <v>13</v>
      </c>
      <c r="L31" s="747" t="s">
        <v>668</v>
      </c>
      <c r="M31" s="748" t="s">
        <v>867</v>
      </c>
      <c r="N31" s="748" t="s">
        <v>868</v>
      </c>
      <c r="O31" s="749" t="s">
        <v>16</v>
      </c>
      <c r="P31" s="748" t="s">
        <v>611</v>
      </c>
      <c r="Q31" s="746" t="s">
        <v>18</v>
      </c>
      <c r="R31" s="746" t="s">
        <v>19</v>
      </c>
      <c r="S31" s="750" t="s">
        <v>20</v>
      </c>
      <c r="T31" s="1240" t="s">
        <v>38</v>
      </c>
      <c r="U31" s="1240"/>
      <c r="V31" s="751" t="s">
        <v>32</v>
      </c>
      <c r="W31" s="752" t="s">
        <v>13</v>
      </c>
      <c r="X31" s="753" t="s">
        <v>668</v>
      </c>
      <c r="Y31" s="754" t="s">
        <v>867</v>
      </c>
      <c r="Z31" s="754" t="s">
        <v>868</v>
      </c>
      <c r="AA31" s="755" t="s">
        <v>16</v>
      </c>
      <c r="AB31" s="754" t="s">
        <v>611</v>
      </c>
      <c r="AC31" s="752" t="s">
        <v>18</v>
      </c>
      <c r="AD31" s="752" t="s">
        <v>19</v>
      </c>
      <c r="AE31" s="756" t="s">
        <v>20</v>
      </c>
      <c r="AF31" s="1370" t="s">
        <v>38</v>
      </c>
      <c r="AG31" s="1370"/>
      <c r="AH31" s="757" t="s">
        <v>32</v>
      </c>
      <c r="AI31" s="758" t="s">
        <v>13</v>
      </c>
      <c r="AJ31" s="759" t="s">
        <v>668</v>
      </c>
      <c r="AK31" s="760" t="s">
        <v>867</v>
      </c>
      <c r="AL31" s="760" t="s">
        <v>868</v>
      </c>
      <c r="AM31" s="761" t="s">
        <v>16</v>
      </c>
      <c r="AN31" s="760" t="s">
        <v>611</v>
      </c>
      <c r="AO31" s="758" t="s">
        <v>18</v>
      </c>
      <c r="AP31" s="758" t="s">
        <v>19</v>
      </c>
      <c r="AQ31" s="762" t="s">
        <v>20</v>
      </c>
      <c r="AR31" s="1242" t="s">
        <v>38</v>
      </c>
      <c r="AS31" s="763" t="s">
        <v>32</v>
      </c>
      <c r="AT31" s="764" t="s">
        <v>13</v>
      </c>
      <c r="AU31" s="765" t="s">
        <v>668</v>
      </c>
      <c r="AV31" s="766" t="s">
        <v>867</v>
      </c>
      <c r="AW31" s="766" t="s">
        <v>868</v>
      </c>
      <c r="AX31" s="767" t="s">
        <v>16</v>
      </c>
      <c r="AY31" s="766" t="s">
        <v>611</v>
      </c>
      <c r="AZ31" s="764" t="s">
        <v>18</v>
      </c>
      <c r="BA31" s="764" t="s">
        <v>19</v>
      </c>
      <c r="BB31" s="768" t="s">
        <v>20</v>
      </c>
    </row>
    <row r="32" spans="1:54" ht="19" thickBot="1" x14ac:dyDescent="0.4">
      <c r="A32" s="1365"/>
      <c r="B32" s="1365"/>
      <c r="C32" s="1365"/>
      <c r="D32" s="1365"/>
      <c r="E32" s="1365"/>
      <c r="F32" s="1365"/>
      <c r="G32" s="1366"/>
      <c r="H32" s="1236"/>
      <c r="I32" s="1237"/>
      <c r="J32" s="769" t="s">
        <v>1125</v>
      </c>
      <c r="K32" s="769" t="s">
        <v>1125</v>
      </c>
      <c r="L32" s="769" t="s">
        <v>1125</v>
      </c>
      <c r="M32" s="770" t="s">
        <v>1125</v>
      </c>
      <c r="N32" s="770" t="s">
        <v>1125</v>
      </c>
      <c r="O32" s="769" t="s">
        <v>1125</v>
      </c>
      <c r="P32" s="769" t="s">
        <v>1125</v>
      </c>
      <c r="Q32" s="769" t="s">
        <v>1125</v>
      </c>
      <c r="R32" s="769" t="s">
        <v>1125</v>
      </c>
      <c r="S32" s="769" t="s">
        <v>1125</v>
      </c>
      <c r="T32" s="1241"/>
      <c r="U32" s="1241"/>
      <c r="V32" s="771" t="s">
        <v>1125</v>
      </c>
      <c r="W32" s="771" t="s">
        <v>1125</v>
      </c>
      <c r="X32" s="771" t="s">
        <v>1125</v>
      </c>
      <c r="Y32" s="772" t="s">
        <v>1125</v>
      </c>
      <c r="Z32" s="772" t="s">
        <v>1125</v>
      </c>
      <c r="AA32" s="771" t="s">
        <v>1125</v>
      </c>
      <c r="AB32" s="771" t="s">
        <v>1125</v>
      </c>
      <c r="AC32" s="771" t="s">
        <v>1125</v>
      </c>
      <c r="AD32" s="771" t="s">
        <v>1125</v>
      </c>
      <c r="AE32" s="771" t="s">
        <v>1125</v>
      </c>
      <c r="AF32" s="1371"/>
      <c r="AG32" s="1371"/>
      <c r="AH32" s="773" t="s">
        <v>1125</v>
      </c>
      <c r="AI32" s="773" t="s">
        <v>1125</v>
      </c>
      <c r="AJ32" s="773" t="s">
        <v>1125</v>
      </c>
      <c r="AK32" s="774" t="s">
        <v>1125</v>
      </c>
      <c r="AL32" s="774" t="s">
        <v>1125</v>
      </c>
      <c r="AM32" s="773" t="s">
        <v>1125</v>
      </c>
      <c r="AN32" s="773" t="s">
        <v>1125</v>
      </c>
      <c r="AO32" s="773" t="s">
        <v>1125</v>
      </c>
      <c r="AP32" s="773" t="s">
        <v>1125</v>
      </c>
      <c r="AQ32" s="773" t="s">
        <v>1125</v>
      </c>
      <c r="AR32" s="1243"/>
      <c r="AS32" s="775" t="s">
        <v>1125</v>
      </c>
      <c r="AT32" s="775" t="s">
        <v>1125</v>
      </c>
      <c r="AU32" s="775" t="s">
        <v>1125</v>
      </c>
      <c r="AV32" s="776" t="s">
        <v>1125</v>
      </c>
      <c r="AW32" s="776" t="s">
        <v>1125</v>
      </c>
      <c r="AX32" s="775" t="s">
        <v>1125</v>
      </c>
      <c r="AY32" s="775" t="s">
        <v>1125</v>
      </c>
      <c r="AZ32" s="775" t="s">
        <v>1125</v>
      </c>
      <c r="BA32" s="775" t="s">
        <v>1125</v>
      </c>
      <c r="BB32" s="775" t="s">
        <v>1125</v>
      </c>
    </row>
    <row r="33" spans="1:54" ht="16.5" thickTop="1" thickBot="1" x14ac:dyDescent="0.4">
      <c r="A33" s="1365"/>
      <c r="B33" s="1365"/>
      <c r="C33" s="1365"/>
      <c r="D33" s="1365"/>
      <c r="E33" s="1365"/>
      <c r="F33" s="1365"/>
      <c r="G33" s="1366"/>
      <c r="H33" s="1367"/>
      <c r="I33" s="1368"/>
      <c r="J33" s="844">
        <f>SUM(J6:J13)</f>
        <v>0</v>
      </c>
      <c r="K33" s="844">
        <f t="shared" ref="K33:S33" si="7">SUM(K6:K13)</f>
        <v>0</v>
      </c>
      <c r="L33" s="844">
        <f t="shared" si="7"/>
        <v>0</v>
      </c>
      <c r="M33" s="844">
        <f t="shared" si="7"/>
        <v>0</v>
      </c>
      <c r="N33" s="844">
        <f t="shared" si="7"/>
        <v>0</v>
      </c>
      <c r="O33" s="844">
        <f t="shared" si="7"/>
        <v>0</v>
      </c>
      <c r="P33" s="844">
        <f t="shared" si="7"/>
        <v>0</v>
      </c>
      <c r="Q33" s="844">
        <f t="shared" si="7"/>
        <v>0</v>
      </c>
      <c r="R33" s="844">
        <f t="shared" si="7"/>
        <v>0</v>
      </c>
      <c r="S33" s="844">
        <f t="shared" si="7"/>
        <v>0</v>
      </c>
      <c r="T33" s="1369"/>
      <c r="U33" s="1369"/>
      <c r="V33" s="844">
        <f>SUM(V14:V21)</f>
        <v>0</v>
      </c>
      <c r="W33" s="844">
        <f t="shared" ref="W33:AE33" si="8">SUM(W14:W21)</f>
        <v>0</v>
      </c>
      <c r="X33" s="844">
        <f t="shared" si="8"/>
        <v>0</v>
      </c>
      <c r="Y33" s="844">
        <f t="shared" si="8"/>
        <v>0</v>
      </c>
      <c r="Z33" s="844">
        <f t="shared" si="8"/>
        <v>0</v>
      </c>
      <c r="AA33" s="844">
        <f t="shared" si="8"/>
        <v>0</v>
      </c>
      <c r="AB33" s="844">
        <f t="shared" si="8"/>
        <v>0</v>
      </c>
      <c r="AC33" s="844">
        <f t="shared" si="8"/>
        <v>0</v>
      </c>
      <c r="AD33" s="844">
        <f t="shared" si="8"/>
        <v>0</v>
      </c>
      <c r="AE33" s="844">
        <f t="shared" si="8"/>
        <v>0</v>
      </c>
      <c r="AF33" s="1372"/>
      <c r="AG33" s="1372"/>
      <c r="AH33" s="844">
        <f t="shared" ref="AH33:AQ33" si="9">SUM(AH22:AH29)</f>
        <v>0</v>
      </c>
      <c r="AI33" s="844">
        <f>SUM(AI22:AI29)</f>
        <v>0</v>
      </c>
      <c r="AJ33" s="844">
        <f t="shared" si="9"/>
        <v>0</v>
      </c>
      <c r="AK33" s="844">
        <f t="shared" si="9"/>
        <v>0</v>
      </c>
      <c r="AL33" s="844">
        <f t="shared" si="9"/>
        <v>0</v>
      </c>
      <c r="AM33" s="844">
        <f t="shared" si="9"/>
        <v>0</v>
      </c>
      <c r="AN33" s="844">
        <f t="shared" si="9"/>
        <v>0</v>
      </c>
      <c r="AO33" s="844">
        <f t="shared" si="9"/>
        <v>0</v>
      </c>
      <c r="AP33" s="844">
        <f t="shared" si="9"/>
        <v>0</v>
      </c>
      <c r="AQ33" s="844">
        <f t="shared" si="9"/>
        <v>0</v>
      </c>
      <c r="AR33" s="1359"/>
      <c r="AS33" s="845">
        <f>SUM(AS22:AS29)</f>
        <v>0</v>
      </c>
      <c r="AT33" s="845">
        <f t="shared" ref="AT33:BB33" si="10">SUM(AT22:AT29)</f>
        <v>0</v>
      </c>
      <c r="AU33" s="845">
        <f t="shared" si="10"/>
        <v>0</v>
      </c>
      <c r="AV33" s="845">
        <f t="shared" si="10"/>
        <v>0</v>
      </c>
      <c r="AW33" s="845">
        <f t="shared" si="10"/>
        <v>0</v>
      </c>
      <c r="AX33" s="845">
        <f t="shared" si="10"/>
        <v>0</v>
      </c>
      <c r="AY33" s="845">
        <f t="shared" si="10"/>
        <v>0</v>
      </c>
      <c r="AZ33" s="845">
        <f t="shared" si="10"/>
        <v>0</v>
      </c>
      <c r="BA33" s="845">
        <f t="shared" si="10"/>
        <v>0</v>
      </c>
      <c r="BB33" s="845">
        <f t="shared" si="10"/>
        <v>0</v>
      </c>
    </row>
    <row r="34" spans="1:54" ht="16" thickTop="1" x14ac:dyDescent="0.35">
      <c r="A34" s="846"/>
      <c r="B34" s="846"/>
      <c r="C34" s="846"/>
      <c r="D34" s="846"/>
      <c r="E34" s="846"/>
      <c r="F34" s="846"/>
      <c r="G34" s="847"/>
      <c r="H34" s="846"/>
      <c r="I34" s="846"/>
      <c r="J34" s="846"/>
      <c r="K34" s="846"/>
      <c r="L34" s="846"/>
      <c r="M34" s="846"/>
      <c r="N34" s="846"/>
      <c r="O34" s="846"/>
      <c r="P34" s="846"/>
      <c r="Q34" s="846"/>
      <c r="R34" s="846"/>
      <c r="S34" s="846"/>
      <c r="T34" s="846"/>
      <c r="U34" s="846"/>
      <c r="V34" s="846"/>
      <c r="W34" s="846"/>
      <c r="X34" s="846"/>
      <c r="Y34" s="846"/>
      <c r="Z34" s="846"/>
      <c r="AA34" s="846"/>
      <c r="AB34" s="846"/>
      <c r="AC34" s="846"/>
      <c r="AD34" s="846"/>
      <c r="AE34" s="846"/>
      <c r="AF34" s="846"/>
      <c r="AG34" s="846"/>
      <c r="AH34" s="846"/>
      <c r="AI34" s="846"/>
      <c r="AJ34" s="846"/>
      <c r="AK34" s="846"/>
      <c r="AL34" s="846"/>
      <c r="AM34" s="846"/>
      <c r="AN34" s="846"/>
      <c r="AO34" s="846"/>
      <c r="AP34" s="846"/>
      <c r="AQ34" s="846"/>
      <c r="AR34" s="846"/>
      <c r="AS34" s="846"/>
      <c r="AT34" s="846"/>
      <c r="AU34" s="846"/>
      <c r="AV34" s="846"/>
      <c r="AW34" s="846"/>
      <c r="AX34" s="846"/>
      <c r="AY34" s="846"/>
      <c r="AZ34" s="846"/>
      <c r="BA34" s="846"/>
      <c r="BB34" s="846"/>
    </row>
    <row r="35" spans="1:54" x14ac:dyDescent="0.35">
      <c r="A35" s="846"/>
      <c r="B35" s="846"/>
      <c r="C35" s="846"/>
      <c r="D35" s="846"/>
      <c r="E35" s="846"/>
      <c r="F35" s="846"/>
      <c r="G35" s="847"/>
      <c r="H35" s="846"/>
      <c r="I35" s="846"/>
      <c r="J35" s="846"/>
      <c r="K35" s="846"/>
      <c r="L35" s="846"/>
      <c r="M35" s="846"/>
      <c r="N35" s="846"/>
      <c r="O35" s="846"/>
      <c r="P35" s="846"/>
      <c r="Q35" s="846"/>
      <c r="R35" s="846"/>
      <c r="S35" s="846"/>
      <c r="T35" s="846"/>
      <c r="U35" s="846"/>
      <c r="V35" s="846"/>
      <c r="W35" s="846"/>
      <c r="X35" s="846"/>
      <c r="Y35" s="846"/>
      <c r="Z35" s="846"/>
      <c r="AA35" s="846"/>
      <c r="AB35" s="846"/>
      <c r="AC35" s="846"/>
      <c r="AD35" s="846"/>
      <c r="AE35" s="846"/>
      <c r="AF35" s="846"/>
      <c r="AG35" s="846"/>
      <c r="AH35" s="846"/>
      <c r="AI35" s="846"/>
      <c r="AJ35" s="846"/>
      <c r="AK35" s="846"/>
      <c r="AL35" s="846"/>
      <c r="AM35" s="846"/>
      <c r="AN35" s="846"/>
      <c r="AO35" s="846"/>
      <c r="AP35" s="846"/>
      <c r="AQ35" s="846"/>
      <c r="AR35" s="846"/>
      <c r="AS35" s="846"/>
      <c r="AT35" s="846"/>
      <c r="AU35" s="846"/>
      <c r="AV35" s="846"/>
      <c r="AW35" s="846"/>
      <c r="AX35" s="846"/>
      <c r="AY35" s="846"/>
      <c r="AZ35" s="846"/>
      <c r="BA35" s="846"/>
      <c r="BB35" s="846"/>
    </row>
    <row r="36" spans="1:54" x14ac:dyDescent="0.35">
      <c r="A36" s="846"/>
      <c r="B36" s="846"/>
      <c r="C36" s="846"/>
      <c r="D36" s="846"/>
      <c r="E36" s="846"/>
      <c r="F36" s="846"/>
      <c r="G36" s="847"/>
      <c r="H36" s="846"/>
      <c r="I36" s="846"/>
      <c r="J36" s="846"/>
      <c r="K36" s="846"/>
      <c r="L36" s="846"/>
      <c r="M36" s="846"/>
      <c r="N36" s="846"/>
      <c r="O36" s="846"/>
      <c r="P36" s="846"/>
      <c r="Q36" s="846"/>
      <c r="R36" s="846"/>
      <c r="S36" s="846"/>
      <c r="T36" s="846"/>
      <c r="U36" s="846"/>
      <c r="V36" s="846"/>
      <c r="W36" s="846"/>
      <c r="X36" s="846"/>
      <c r="Y36" s="846"/>
      <c r="Z36" s="846"/>
      <c r="AA36" s="846"/>
      <c r="AB36" s="846"/>
      <c r="AC36" s="846"/>
      <c r="AD36" s="846"/>
      <c r="AE36" s="846"/>
      <c r="AF36" s="846"/>
      <c r="AG36" s="846"/>
      <c r="AH36" s="846"/>
      <c r="AI36" s="846"/>
      <c r="AJ36" s="846"/>
      <c r="AK36" s="846"/>
      <c r="AL36" s="846"/>
      <c r="AM36" s="846"/>
      <c r="AN36" s="846"/>
      <c r="AO36" s="846"/>
      <c r="AP36" s="846"/>
      <c r="AQ36" s="846"/>
      <c r="AR36" s="846"/>
      <c r="AS36" s="846"/>
      <c r="AT36" s="846"/>
      <c r="AU36" s="846"/>
      <c r="AV36" s="846"/>
      <c r="AW36" s="846"/>
      <c r="AX36" s="846"/>
      <c r="AY36" s="846"/>
      <c r="AZ36" s="846"/>
      <c r="BA36" s="846"/>
      <c r="BB36" s="846"/>
    </row>
    <row r="37" spans="1:54" x14ac:dyDescent="0.35">
      <c r="A37" s="846"/>
      <c r="B37" s="846"/>
      <c r="C37" s="846"/>
      <c r="D37" s="846"/>
      <c r="E37" s="846"/>
      <c r="F37" s="846"/>
      <c r="G37" s="847"/>
      <c r="H37" s="846"/>
      <c r="I37" s="846"/>
      <c r="J37" s="846"/>
      <c r="K37" s="846"/>
      <c r="L37" s="846"/>
      <c r="M37" s="846"/>
      <c r="N37" s="846"/>
      <c r="O37" s="846"/>
      <c r="P37" s="846"/>
      <c r="Q37" s="846"/>
      <c r="R37" s="846"/>
      <c r="S37" s="846"/>
      <c r="T37" s="846"/>
      <c r="U37" s="846"/>
      <c r="V37" s="846"/>
      <c r="W37" s="846"/>
      <c r="X37" s="846"/>
      <c r="Y37" s="846"/>
      <c r="Z37" s="846"/>
      <c r="AA37" s="846"/>
      <c r="AB37" s="846"/>
      <c r="AC37" s="846"/>
      <c r="AD37" s="846"/>
      <c r="AE37" s="846"/>
      <c r="AF37" s="846"/>
      <c r="AG37" s="846"/>
      <c r="AH37" s="846"/>
      <c r="AI37" s="846"/>
      <c r="AJ37" s="846"/>
      <c r="AK37" s="846"/>
      <c r="AL37" s="846"/>
      <c r="AM37" s="846"/>
      <c r="AN37" s="846"/>
      <c r="AO37" s="846"/>
      <c r="AP37" s="846"/>
      <c r="AQ37" s="846"/>
      <c r="AR37" s="846"/>
      <c r="AS37" s="846"/>
      <c r="AT37" s="846"/>
      <c r="AU37" s="846"/>
      <c r="AV37" s="846"/>
      <c r="AW37" s="846"/>
      <c r="AX37" s="846"/>
      <c r="AY37" s="846"/>
      <c r="AZ37" s="846"/>
      <c r="BA37" s="846"/>
      <c r="BB37" s="846"/>
    </row>
    <row r="38" spans="1:54" x14ac:dyDescent="0.35">
      <c r="A38" s="846"/>
      <c r="B38" s="846"/>
      <c r="C38" s="846"/>
      <c r="D38" s="846"/>
      <c r="E38" s="846"/>
      <c r="F38" s="846"/>
      <c r="G38" s="847"/>
      <c r="H38" s="846"/>
      <c r="I38" s="846"/>
      <c r="J38" s="846"/>
      <c r="K38" s="846"/>
      <c r="L38" s="846"/>
      <c r="M38" s="846"/>
      <c r="N38" s="846"/>
      <c r="O38" s="846"/>
      <c r="P38" s="846"/>
      <c r="Q38" s="846"/>
      <c r="R38" s="846"/>
      <c r="S38" s="846"/>
      <c r="T38" s="846"/>
      <c r="U38" s="846"/>
      <c r="V38" s="846"/>
      <c r="W38" s="846"/>
      <c r="X38" s="846"/>
      <c r="Y38" s="846"/>
      <c r="Z38" s="846"/>
      <c r="AA38" s="846"/>
      <c r="AB38" s="846"/>
      <c r="AC38" s="846"/>
      <c r="AD38" s="846"/>
      <c r="AE38" s="846"/>
      <c r="AF38" s="846"/>
      <c r="AG38" s="846"/>
      <c r="AH38" s="846"/>
      <c r="AI38" s="846"/>
      <c r="AJ38" s="846"/>
      <c r="AK38" s="846"/>
      <c r="AL38" s="846"/>
      <c r="AM38" s="846"/>
      <c r="AN38" s="846"/>
      <c r="AO38" s="846"/>
      <c r="AP38" s="846"/>
      <c r="AQ38" s="846"/>
      <c r="AR38" s="846"/>
      <c r="AS38" s="846"/>
      <c r="AT38" s="846"/>
      <c r="AU38" s="846"/>
      <c r="AV38" s="846"/>
      <c r="AW38" s="846"/>
      <c r="AX38" s="846"/>
      <c r="AY38" s="846"/>
      <c r="AZ38" s="846"/>
      <c r="BA38" s="846"/>
      <c r="BB38" s="846"/>
    </row>
  </sheetData>
  <mergeCells count="26">
    <mergeCell ref="A1:F1"/>
    <mergeCell ref="AR3:BB3"/>
    <mergeCell ref="H4:H5"/>
    <mergeCell ref="I4:I5"/>
    <mergeCell ref="T4:T5"/>
    <mergeCell ref="U4:U5"/>
    <mergeCell ref="AF4:AF5"/>
    <mergeCell ref="A3:F3"/>
    <mergeCell ref="H3:S3"/>
    <mergeCell ref="T3:AE3"/>
    <mergeCell ref="AF3:AQ3"/>
    <mergeCell ref="G1:G5"/>
    <mergeCell ref="AR31:AR33"/>
    <mergeCell ref="AG4:AG5"/>
    <mergeCell ref="AR4:AR5"/>
    <mergeCell ref="A6:A13"/>
    <mergeCell ref="A14:A21"/>
    <mergeCell ref="A22:A29"/>
    <mergeCell ref="H30:S30"/>
    <mergeCell ref="T30:AE30"/>
    <mergeCell ref="AF30:AQ30"/>
    <mergeCell ref="AR30:BB30"/>
    <mergeCell ref="A30:G33"/>
    <mergeCell ref="H31:I33"/>
    <mergeCell ref="T31:U33"/>
    <mergeCell ref="AF31:AG33"/>
  </mergeCells>
  <pageMargins left="0.7" right="0.7" top="0.78740157499999996" bottom="0.78740157499999996" header="0.3" footer="0.3"/>
  <pageSetup paperSize="9" scale="30" orientation="portrait" r:id="rId1"/>
  <headerFooter>
    <oddHeader xml:space="preserve">&amp;LWirtschaftsdüngeraufnahme&amp;C&amp;D
&amp;R&amp;G
</oddHeader>
  </headerFooter>
  <colBreaks count="2" manualBreakCount="2">
    <brk id="6" max="1048575" man="1"/>
    <brk id="31" max="38" man="1"/>
  </colBreaks>
  <ignoredErrors>
    <ignoredError sqref="F10:F13 F14:F21 F22:F29" unlockedFormula="1"/>
  </ignoredErrors>
  <drawing r:id="rId2"/>
  <legacyDrawing r:id="rId3"/>
  <legacyDrawingHF r:id="rId4"/>
  <controls>
    <mc:AlternateContent xmlns:mc="http://schemas.openxmlformats.org/markup-compatibility/2006">
      <mc:Choice Requires="x14">
        <control shapeId="90175" r:id="rId5" name="ComboBox54">
          <controlPr defaultSize="0" autoLine="0" linkedCell="B29" listFillRange="'Wirtschaftsdünger Tabellen'!$B$3:$B$90" r:id="rId6">
            <anchor moveWithCells="1">
              <from>
                <xdr:col>1</xdr:col>
                <xdr:colOff>0</xdr:colOff>
                <xdr:row>28</xdr:row>
                <xdr:rowOff>0</xdr:rowOff>
              </from>
              <to>
                <xdr:col>2</xdr:col>
                <xdr:colOff>25400</xdr:colOff>
                <xdr:row>29</xdr:row>
                <xdr:rowOff>12700</xdr:rowOff>
              </to>
            </anchor>
          </controlPr>
        </control>
      </mc:Choice>
      <mc:Fallback>
        <control shapeId="90175" r:id="rId5" name="ComboBox54"/>
      </mc:Fallback>
    </mc:AlternateContent>
    <mc:AlternateContent xmlns:mc="http://schemas.openxmlformats.org/markup-compatibility/2006">
      <mc:Choice Requires="x14">
        <control shapeId="90174" r:id="rId7" name="ComboBox53">
          <controlPr defaultSize="0" autoLine="0" linkedCell="B28" listFillRange="'Wirtschaftsdünger Tabellen'!$B$3:$B$90" r:id="rId8">
            <anchor moveWithCells="1">
              <from>
                <xdr:col>1</xdr:col>
                <xdr:colOff>0</xdr:colOff>
                <xdr:row>27</xdr:row>
                <xdr:rowOff>0</xdr:rowOff>
              </from>
              <to>
                <xdr:col>2</xdr:col>
                <xdr:colOff>25400</xdr:colOff>
                <xdr:row>28</xdr:row>
                <xdr:rowOff>0</xdr:rowOff>
              </to>
            </anchor>
          </controlPr>
        </control>
      </mc:Choice>
      <mc:Fallback>
        <control shapeId="90174" r:id="rId7" name="ComboBox53"/>
      </mc:Fallback>
    </mc:AlternateContent>
    <mc:AlternateContent xmlns:mc="http://schemas.openxmlformats.org/markup-compatibility/2006">
      <mc:Choice Requires="x14">
        <control shapeId="90173" r:id="rId9" name="ComboBox52">
          <controlPr defaultSize="0" autoLine="0" linkedCell="B27" listFillRange="'Wirtschaftsdünger Tabellen'!$B$3:$B$90" r:id="rId10">
            <anchor moveWithCells="1">
              <from>
                <xdr:col>1</xdr:col>
                <xdr:colOff>0</xdr:colOff>
                <xdr:row>26</xdr:row>
                <xdr:rowOff>0</xdr:rowOff>
              </from>
              <to>
                <xdr:col>2</xdr:col>
                <xdr:colOff>25400</xdr:colOff>
                <xdr:row>27</xdr:row>
                <xdr:rowOff>0</xdr:rowOff>
              </to>
            </anchor>
          </controlPr>
        </control>
      </mc:Choice>
      <mc:Fallback>
        <control shapeId="90173" r:id="rId9" name="ComboBox52"/>
      </mc:Fallback>
    </mc:AlternateContent>
    <mc:AlternateContent xmlns:mc="http://schemas.openxmlformats.org/markup-compatibility/2006">
      <mc:Choice Requires="x14">
        <control shapeId="90172" r:id="rId11" name="ComboBox51">
          <controlPr defaultSize="0" autoLine="0" linkedCell="B26" listFillRange="'Wirtschaftsdünger Tabellen'!$B$3:$B$90" r:id="rId12">
            <anchor moveWithCells="1">
              <from>
                <xdr:col>1</xdr:col>
                <xdr:colOff>0</xdr:colOff>
                <xdr:row>25</xdr:row>
                <xdr:rowOff>0</xdr:rowOff>
              </from>
              <to>
                <xdr:col>2</xdr:col>
                <xdr:colOff>25400</xdr:colOff>
                <xdr:row>26</xdr:row>
                <xdr:rowOff>12700</xdr:rowOff>
              </to>
            </anchor>
          </controlPr>
        </control>
      </mc:Choice>
      <mc:Fallback>
        <control shapeId="90172" r:id="rId11" name="ComboBox51"/>
      </mc:Fallback>
    </mc:AlternateContent>
    <mc:AlternateContent xmlns:mc="http://schemas.openxmlformats.org/markup-compatibility/2006">
      <mc:Choice Requires="x14">
        <control shapeId="90171" r:id="rId13" name="ComboBox50">
          <controlPr defaultSize="0" autoLine="0" linkedCell="B25" listFillRange="'Wirtschaftsdünger Tabellen'!$B$3:$B$90" r:id="rId14">
            <anchor moveWithCells="1">
              <from>
                <xdr:col>1</xdr:col>
                <xdr:colOff>0</xdr:colOff>
                <xdr:row>24</xdr:row>
                <xdr:rowOff>0</xdr:rowOff>
              </from>
              <to>
                <xdr:col>2</xdr:col>
                <xdr:colOff>25400</xdr:colOff>
                <xdr:row>25</xdr:row>
                <xdr:rowOff>12700</xdr:rowOff>
              </to>
            </anchor>
          </controlPr>
        </control>
      </mc:Choice>
      <mc:Fallback>
        <control shapeId="90171" r:id="rId13" name="ComboBox50"/>
      </mc:Fallback>
    </mc:AlternateContent>
    <mc:AlternateContent xmlns:mc="http://schemas.openxmlformats.org/markup-compatibility/2006">
      <mc:Choice Requires="x14">
        <control shapeId="90170" r:id="rId15" name="ComboBox49">
          <controlPr defaultSize="0" autoLine="0" linkedCell="B24" listFillRange="'Wirtschaftsdünger Tabellen'!$B$3:$B$90" r:id="rId16">
            <anchor moveWithCells="1">
              <from>
                <xdr:col>1</xdr:col>
                <xdr:colOff>0</xdr:colOff>
                <xdr:row>23</xdr:row>
                <xdr:rowOff>0</xdr:rowOff>
              </from>
              <to>
                <xdr:col>2</xdr:col>
                <xdr:colOff>25400</xdr:colOff>
                <xdr:row>24</xdr:row>
                <xdr:rowOff>12700</xdr:rowOff>
              </to>
            </anchor>
          </controlPr>
        </control>
      </mc:Choice>
      <mc:Fallback>
        <control shapeId="90170" r:id="rId15" name="ComboBox49"/>
      </mc:Fallback>
    </mc:AlternateContent>
    <mc:AlternateContent xmlns:mc="http://schemas.openxmlformats.org/markup-compatibility/2006">
      <mc:Choice Requires="x14">
        <control shapeId="90169" r:id="rId17" name="ComboBox48">
          <controlPr defaultSize="0" autoLine="0" linkedCell="B23" listFillRange="'Wirtschaftsdünger Tabellen'!$B$3:$B$90" r:id="rId18">
            <anchor moveWithCells="1">
              <from>
                <xdr:col>1</xdr:col>
                <xdr:colOff>0</xdr:colOff>
                <xdr:row>22</xdr:row>
                <xdr:rowOff>0</xdr:rowOff>
              </from>
              <to>
                <xdr:col>2</xdr:col>
                <xdr:colOff>25400</xdr:colOff>
                <xdr:row>23</xdr:row>
                <xdr:rowOff>12700</xdr:rowOff>
              </to>
            </anchor>
          </controlPr>
        </control>
      </mc:Choice>
      <mc:Fallback>
        <control shapeId="90169" r:id="rId17" name="ComboBox48"/>
      </mc:Fallback>
    </mc:AlternateContent>
    <mc:AlternateContent xmlns:mc="http://schemas.openxmlformats.org/markup-compatibility/2006">
      <mc:Choice Requires="x14">
        <control shapeId="90168" r:id="rId19" name="ComboBox47">
          <controlPr defaultSize="0" autoLine="0" linkedCell="B22" listFillRange="'Wirtschaftsdünger Tabellen'!$B$3:$B$90" r:id="rId20">
            <anchor moveWithCells="1">
              <from>
                <xdr:col>1</xdr:col>
                <xdr:colOff>0</xdr:colOff>
                <xdr:row>21</xdr:row>
                <xdr:rowOff>0</xdr:rowOff>
              </from>
              <to>
                <xdr:col>2</xdr:col>
                <xdr:colOff>25400</xdr:colOff>
                <xdr:row>22</xdr:row>
                <xdr:rowOff>12700</xdr:rowOff>
              </to>
            </anchor>
          </controlPr>
        </control>
      </mc:Choice>
      <mc:Fallback>
        <control shapeId="90168" r:id="rId19" name="ComboBox47"/>
      </mc:Fallback>
    </mc:AlternateContent>
    <mc:AlternateContent xmlns:mc="http://schemas.openxmlformats.org/markup-compatibility/2006">
      <mc:Choice Requires="x14">
        <control shapeId="90167" r:id="rId21" name="ComboBox46">
          <controlPr defaultSize="0" autoLine="0" linkedCell="B21" listFillRange="'Wirtschaftsdünger Tabellen'!$B$3:$B$90" r:id="rId22">
            <anchor moveWithCells="1">
              <from>
                <xdr:col>1</xdr:col>
                <xdr:colOff>0</xdr:colOff>
                <xdr:row>20</xdr:row>
                <xdr:rowOff>0</xdr:rowOff>
              </from>
              <to>
                <xdr:col>2</xdr:col>
                <xdr:colOff>25400</xdr:colOff>
                <xdr:row>21</xdr:row>
                <xdr:rowOff>12700</xdr:rowOff>
              </to>
            </anchor>
          </controlPr>
        </control>
      </mc:Choice>
      <mc:Fallback>
        <control shapeId="90167" r:id="rId21" name="ComboBox46"/>
      </mc:Fallback>
    </mc:AlternateContent>
    <mc:AlternateContent xmlns:mc="http://schemas.openxmlformats.org/markup-compatibility/2006">
      <mc:Choice Requires="x14">
        <control shapeId="90166" r:id="rId23" name="ComboBox45">
          <controlPr defaultSize="0" autoLine="0" linkedCell="B20" listFillRange="'Wirtschaftsdünger Tabellen'!$B$3:$B$90" r:id="rId24">
            <anchor moveWithCells="1">
              <from>
                <xdr:col>1</xdr:col>
                <xdr:colOff>0</xdr:colOff>
                <xdr:row>19</xdr:row>
                <xdr:rowOff>0</xdr:rowOff>
              </from>
              <to>
                <xdr:col>2</xdr:col>
                <xdr:colOff>25400</xdr:colOff>
                <xdr:row>20</xdr:row>
                <xdr:rowOff>12700</xdr:rowOff>
              </to>
            </anchor>
          </controlPr>
        </control>
      </mc:Choice>
      <mc:Fallback>
        <control shapeId="90166" r:id="rId23" name="ComboBox45"/>
      </mc:Fallback>
    </mc:AlternateContent>
    <mc:AlternateContent xmlns:mc="http://schemas.openxmlformats.org/markup-compatibility/2006">
      <mc:Choice Requires="x14">
        <control shapeId="90165" r:id="rId25" name="ComboBox44">
          <controlPr defaultSize="0" autoLine="0" linkedCell="B19" listFillRange="'Wirtschaftsdünger Tabellen'!$B$3:$B$90" r:id="rId26">
            <anchor moveWithCells="1">
              <from>
                <xdr:col>1</xdr:col>
                <xdr:colOff>0</xdr:colOff>
                <xdr:row>18</xdr:row>
                <xdr:rowOff>0</xdr:rowOff>
              </from>
              <to>
                <xdr:col>2</xdr:col>
                <xdr:colOff>25400</xdr:colOff>
                <xdr:row>19</xdr:row>
                <xdr:rowOff>12700</xdr:rowOff>
              </to>
            </anchor>
          </controlPr>
        </control>
      </mc:Choice>
      <mc:Fallback>
        <control shapeId="90165" r:id="rId25" name="ComboBox44"/>
      </mc:Fallback>
    </mc:AlternateContent>
    <mc:AlternateContent xmlns:mc="http://schemas.openxmlformats.org/markup-compatibility/2006">
      <mc:Choice Requires="x14">
        <control shapeId="90164" r:id="rId27" name="ComboBox43">
          <controlPr defaultSize="0" autoLine="0" linkedCell="B18" listFillRange="'Wirtschaftsdünger Tabellen'!$B$3:$B$90" r:id="rId28">
            <anchor moveWithCells="1">
              <from>
                <xdr:col>1</xdr:col>
                <xdr:colOff>0</xdr:colOff>
                <xdr:row>17</xdr:row>
                <xdr:rowOff>0</xdr:rowOff>
              </from>
              <to>
                <xdr:col>2</xdr:col>
                <xdr:colOff>25400</xdr:colOff>
                <xdr:row>18</xdr:row>
                <xdr:rowOff>12700</xdr:rowOff>
              </to>
            </anchor>
          </controlPr>
        </control>
      </mc:Choice>
      <mc:Fallback>
        <control shapeId="90164" r:id="rId27" name="ComboBox43"/>
      </mc:Fallback>
    </mc:AlternateContent>
    <mc:AlternateContent xmlns:mc="http://schemas.openxmlformats.org/markup-compatibility/2006">
      <mc:Choice Requires="x14">
        <control shapeId="90163" r:id="rId29" name="ComboBox42">
          <controlPr defaultSize="0" autoLine="0" linkedCell="B17" listFillRange="'Wirtschaftsdünger Tabellen'!$B$3:$B$90" r:id="rId30">
            <anchor moveWithCells="1">
              <from>
                <xdr:col>1</xdr:col>
                <xdr:colOff>0</xdr:colOff>
                <xdr:row>16</xdr:row>
                <xdr:rowOff>0</xdr:rowOff>
              </from>
              <to>
                <xdr:col>2</xdr:col>
                <xdr:colOff>25400</xdr:colOff>
                <xdr:row>17</xdr:row>
                <xdr:rowOff>12700</xdr:rowOff>
              </to>
            </anchor>
          </controlPr>
        </control>
      </mc:Choice>
      <mc:Fallback>
        <control shapeId="90163" r:id="rId29" name="ComboBox42"/>
      </mc:Fallback>
    </mc:AlternateContent>
    <mc:AlternateContent xmlns:mc="http://schemas.openxmlformats.org/markup-compatibility/2006">
      <mc:Choice Requires="x14">
        <control shapeId="90162" r:id="rId31" name="ComboBox41">
          <controlPr defaultSize="0" autoLine="0" linkedCell="B16" listFillRange="'Wirtschaftsdünger Tabellen'!$B$3:$B$90" r:id="rId32">
            <anchor moveWithCells="1">
              <from>
                <xdr:col>1</xdr:col>
                <xdr:colOff>0</xdr:colOff>
                <xdr:row>15</xdr:row>
                <xdr:rowOff>0</xdr:rowOff>
              </from>
              <to>
                <xdr:col>2</xdr:col>
                <xdr:colOff>25400</xdr:colOff>
                <xdr:row>16</xdr:row>
                <xdr:rowOff>0</xdr:rowOff>
              </to>
            </anchor>
          </controlPr>
        </control>
      </mc:Choice>
      <mc:Fallback>
        <control shapeId="90162" r:id="rId31" name="ComboBox41"/>
      </mc:Fallback>
    </mc:AlternateContent>
    <mc:AlternateContent xmlns:mc="http://schemas.openxmlformats.org/markup-compatibility/2006">
      <mc:Choice Requires="x14">
        <control shapeId="90161" r:id="rId33" name="ComboBox40">
          <controlPr defaultSize="0" autoLine="0" linkedCell="B15" listFillRange="'Wirtschaftsdünger Tabellen'!$B$3:$B$90" r:id="rId34">
            <anchor moveWithCells="1">
              <from>
                <xdr:col>1</xdr:col>
                <xdr:colOff>0</xdr:colOff>
                <xdr:row>14</xdr:row>
                <xdr:rowOff>0</xdr:rowOff>
              </from>
              <to>
                <xdr:col>2</xdr:col>
                <xdr:colOff>25400</xdr:colOff>
                <xdr:row>15</xdr:row>
                <xdr:rowOff>0</xdr:rowOff>
              </to>
            </anchor>
          </controlPr>
        </control>
      </mc:Choice>
      <mc:Fallback>
        <control shapeId="90161" r:id="rId33" name="ComboBox40"/>
      </mc:Fallback>
    </mc:AlternateContent>
    <mc:AlternateContent xmlns:mc="http://schemas.openxmlformats.org/markup-compatibility/2006">
      <mc:Choice Requires="x14">
        <control shapeId="90160" r:id="rId35" name="ComboBox39">
          <controlPr defaultSize="0" autoLine="0" linkedCell="B14" listFillRange="'Wirtschaftsdünger Tabellen'!$B$3:$B$90" r:id="rId36">
            <anchor moveWithCells="1">
              <from>
                <xdr:col>1</xdr:col>
                <xdr:colOff>0</xdr:colOff>
                <xdr:row>13</xdr:row>
                <xdr:rowOff>0</xdr:rowOff>
              </from>
              <to>
                <xdr:col>2</xdr:col>
                <xdr:colOff>25400</xdr:colOff>
                <xdr:row>14</xdr:row>
                <xdr:rowOff>12700</xdr:rowOff>
              </to>
            </anchor>
          </controlPr>
        </control>
      </mc:Choice>
      <mc:Fallback>
        <control shapeId="90160" r:id="rId35" name="ComboBox39"/>
      </mc:Fallback>
    </mc:AlternateContent>
    <mc:AlternateContent xmlns:mc="http://schemas.openxmlformats.org/markup-compatibility/2006">
      <mc:Choice Requires="x14">
        <control shapeId="90115" r:id="rId37" name="ComboBox1">
          <controlPr defaultSize="0" autoLine="0" autoPict="0" linkedCell="B6" listFillRange="'Wirtschaftsdünger Tabellen'!$B$3:$B$90" r:id="rId38">
            <anchor moveWithCells="1">
              <from>
                <xdr:col>0</xdr:col>
                <xdr:colOff>781050</xdr:colOff>
                <xdr:row>5</xdr:row>
                <xdr:rowOff>0</xdr:rowOff>
              </from>
              <to>
                <xdr:col>2</xdr:col>
                <xdr:colOff>0</xdr:colOff>
                <xdr:row>6</xdr:row>
                <xdr:rowOff>0</xdr:rowOff>
              </to>
            </anchor>
          </controlPr>
        </control>
      </mc:Choice>
      <mc:Fallback>
        <control shapeId="90115" r:id="rId37" name="ComboBox1"/>
      </mc:Fallback>
    </mc:AlternateContent>
    <mc:AlternateContent xmlns:mc="http://schemas.openxmlformats.org/markup-compatibility/2006">
      <mc:Choice Requires="x14">
        <control shapeId="90122" r:id="rId39" name="ComboBox2">
          <controlPr defaultSize="0" autoLine="0" linkedCell="B7" listFillRange="'Wirtschaftsdünger Tabellen'!$B$3:$B$90" r:id="rId40">
            <anchor moveWithCells="1">
              <from>
                <xdr:col>1</xdr:col>
                <xdr:colOff>0</xdr:colOff>
                <xdr:row>6</xdr:row>
                <xdr:rowOff>0</xdr:rowOff>
              </from>
              <to>
                <xdr:col>2</xdr:col>
                <xdr:colOff>25400</xdr:colOff>
                <xdr:row>7</xdr:row>
                <xdr:rowOff>12700</xdr:rowOff>
              </to>
            </anchor>
          </controlPr>
        </control>
      </mc:Choice>
      <mc:Fallback>
        <control shapeId="90122" r:id="rId39" name="ComboBox2"/>
      </mc:Fallback>
    </mc:AlternateContent>
    <mc:AlternateContent xmlns:mc="http://schemas.openxmlformats.org/markup-compatibility/2006">
      <mc:Choice Requires="x14">
        <control shapeId="90123" r:id="rId41" name="ComboBox3">
          <controlPr defaultSize="0" autoLine="0" linkedCell="B8" listFillRange="'Wirtschaftsdünger Tabellen'!$B$3:$B$90" r:id="rId42">
            <anchor moveWithCells="1">
              <from>
                <xdr:col>1</xdr:col>
                <xdr:colOff>0</xdr:colOff>
                <xdr:row>7</xdr:row>
                <xdr:rowOff>0</xdr:rowOff>
              </from>
              <to>
                <xdr:col>2</xdr:col>
                <xdr:colOff>25400</xdr:colOff>
                <xdr:row>8</xdr:row>
                <xdr:rowOff>0</xdr:rowOff>
              </to>
            </anchor>
          </controlPr>
        </control>
      </mc:Choice>
      <mc:Fallback>
        <control shapeId="90123" r:id="rId41" name="ComboBox3"/>
      </mc:Fallback>
    </mc:AlternateContent>
    <mc:AlternateContent xmlns:mc="http://schemas.openxmlformats.org/markup-compatibility/2006">
      <mc:Choice Requires="x14">
        <control shapeId="90124" r:id="rId43" name="ComboBox4">
          <controlPr defaultSize="0" autoLine="0" linkedCell="B9" listFillRange="'Wirtschaftsdünger Tabellen'!$B$3:$B$90" r:id="rId44">
            <anchor moveWithCells="1">
              <from>
                <xdr:col>1</xdr:col>
                <xdr:colOff>0</xdr:colOff>
                <xdr:row>8</xdr:row>
                <xdr:rowOff>0</xdr:rowOff>
              </from>
              <to>
                <xdr:col>2</xdr:col>
                <xdr:colOff>25400</xdr:colOff>
                <xdr:row>9</xdr:row>
                <xdr:rowOff>12700</xdr:rowOff>
              </to>
            </anchor>
          </controlPr>
        </control>
      </mc:Choice>
      <mc:Fallback>
        <control shapeId="90124" r:id="rId43" name="ComboBox4"/>
      </mc:Fallback>
    </mc:AlternateContent>
    <mc:AlternateContent xmlns:mc="http://schemas.openxmlformats.org/markup-compatibility/2006">
      <mc:Choice Requires="x14">
        <control shapeId="90125" r:id="rId45" name="ComboBox5">
          <controlPr defaultSize="0" autoLine="0" linkedCell="B10" listFillRange="'Wirtschaftsdünger Tabellen'!$B$3:$B$90" r:id="rId46">
            <anchor moveWithCells="1">
              <from>
                <xdr:col>1</xdr:col>
                <xdr:colOff>0</xdr:colOff>
                <xdr:row>9</xdr:row>
                <xdr:rowOff>0</xdr:rowOff>
              </from>
              <to>
                <xdr:col>2</xdr:col>
                <xdr:colOff>25400</xdr:colOff>
                <xdr:row>10</xdr:row>
                <xdr:rowOff>0</xdr:rowOff>
              </to>
            </anchor>
          </controlPr>
        </control>
      </mc:Choice>
      <mc:Fallback>
        <control shapeId="90125" r:id="rId45" name="ComboBox5"/>
      </mc:Fallback>
    </mc:AlternateContent>
    <mc:AlternateContent xmlns:mc="http://schemas.openxmlformats.org/markup-compatibility/2006">
      <mc:Choice Requires="x14">
        <control shapeId="90126" r:id="rId47" name="ComboBox6">
          <controlPr defaultSize="0" autoLine="0" linkedCell="B11" listFillRange="'Wirtschaftsdünger Tabellen'!$B$3:$B$90" r:id="rId48">
            <anchor moveWithCells="1">
              <from>
                <xdr:col>1</xdr:col>
                <xdr:colOff>0</xdr:colOff>
                <xdr:row>10</xdr:row>
                <xdr:rowOff>0</xdr:rowOff>
              </from>
              <to>
                <xdr:col>2</xdr:col>
                <xdr:colOff>25400</xdr:colOff>
                <xdr:row>11</xdr:row>
                <xdr:rowOff>0</xdr:rowOff>
              </to>
            </anchor>
          </controlPr>
        </control>
      </mc:Choice>
      <mc:Fallback>
        <control shapeId="90126" r:id="rId47" name="ComboBox6"/>
      </mc:Fallback>
    </mc:AlternateContent>
    <mc:AlternateContent xmlns:mc="http://schemas.openxmlformats.org/markup-compatibility/2006">
      <mc:Choice Requires="x14">
        <control shapeId="90127" r:id="rId49" name="ComboBox7">
          <controlPr defaultSize="0" autoLine="0" linkedCell="B12" listFillRange="'Wirtschaftsdünger Tabellen'!$B$3:$B$90" r:id="rId50">
            <anchor moveWithCells="1">
              <from>
                <xdr:col>1</xdr:col>
                <xdr:colOff>0</xdr:colOff>
                <xdr:row>11</xdr:row>
                <xdr:rowOff>0</xdr:rowOff>
              </from>
              <to>
                <xdr:col>2</xdr:col>
                <xdr:colOff>25400</xdr:colOff>
                <xdr:row>12</xdr:row>
                <xdr:rowOff>12700</xdr:rowOff>
              </to>
            </anchor>
          </controlPr>
        </control>
      </mc:Choice>
      <mc:Fallback>
        <control shapeId="90127" r:id="rId49" name="ComboBox7"/>
      </mc:Fallback>
    </mc:AlternateContent>
    <mc:AlternateContent xmlns:mc="http://schemas.openxmlformats.org/markup-compatibility/2006">
      <mc:Choice Requires="x14">
        <control shapeId="90128" r:id="rId51" name="ComboBox8">
          <controlPr defaultSize="0" autoLine="0" linkedCell="B13" listFillRange="'Wirtschaftsdünger Tabellen'!$B$3:$B$90" r:id="rId52">
            <anchor moveWithCells="1">
              <from>
                <xdr:col>1</xdr:col>
                <xdr:colOff>0</xdr:colOff>
                <xdr:row>12</xdr:row>
                <xdr:rowOff>0</xdr:rowOff>
              </from>
              <to>
                <xdr:col>2</xdr:col>
                <xdr:colOff>25400</xdr:colOff>
                <xdr:row>13</xdr:row>
                <xdr:rowOff>0</xdr:rowOff>
              </to>
            </anchor>
          </controlPr>
        </control>
      </mc:Choice>
      <mc:Fallback>
        <control shapeId="90128" r:id="rId51" name="ComboBox8"/>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F31"/>
  <sheetViews>
    <sheetView zoomScale="55" zoomScaleNormal="55" workbookViewId="0">
      <pane ySplit="5" topLeftCell="A6" activePane="bottomLeft" state="frozen"/>
      <selection activeCell="J15" sqref="J15"/>
      <selection pane="bottomLeft" activeCell="A23" sqref="A23:K26"/>
    </sheetView>
  </sheetViews>
  <sheetFormatPr baseColWidth="10" defaultColWidth="11.54296875" defaultRowHeight="15.5" x14ac:dyDescent="0.35"/>
  <cols>
    <col min="1" max="1" width="44.26953125" style="738" customWidth="1"/>
    <col min="2" max="3" width="11.54296875" style="738"/>
    <col min="4" max="4" width="16" style="738" customWidth="1"/>
    <col min="5" max="6" width="11.54296875" style="738"/>
    <col min="7" max="7" width="16" style="738" customWidth="1"/>
    <col min="8" max="9" width="11.54296875" style="738"/>
    <col min="10" max="10" width="16" style="738" customWidth="1"/>
    <col min="11" max="16384" width="11.54296875" style="738"/>
  </cols>
  <sheetData>
    <row r="1" spans="1:58" ht="25.9" customHeight="1" thickBot="1" x14ac:dyDescent="0.4">
      <c r="A1" s="1384" t="s">
        <v>320</v>
      </c>
      <c r="B1" s="1385"/>
      <c r="C1" s="1385"/>
      <c r="D1" s="1385"/>
      <c r="E1" s="1385"/>
      <c r="F1" s="1385"/>
      <c r="G1" s="1385"/>
      <c r="H1" s="1385"/>
      <c r="I1" s="1385"/>
      <c r="J1" s="1385"/>
      <c r="K1" s="212"/>
      <c r="L1" s="212"/>
      <c r="M1" s="212"/>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c r="AN1" s="848"/>
      <c r="AO1" s="848"/>
      <c r="AP1" s="848"/>
      <c r="AQ1" s="848"/>
      <c r="AR1" s="848"/>
      <c r="AS1" s="848"/>
      <c r="AT1" s="848"/>
      <c r="AU1" s="848"/>
      <c r="AV1" s="848"/>
      <c r="AW1" s="848"/>
      <c r="AX1" s="848"/>
      <c r="AY1" s="848"/>
      <c r="AZ1" s="848"/>
      <c r="BA1" s="848"/>
      <c r="BB1" s="848"/>
      <c r="BC1" s="848"/>
      <c r="BD1" s="848"/>
      <c r="BE1" s="848"/>
      <c r="BF1" s="849"/>
    </row>
    <row r="2" spans="1:58" ht="82.15" customHeight="1" thickBot="1" x14ac:dyDescent="0.4">
      <c r="A2" s="1386" t="s">
        <v>1126</v>
      </c>
      <c r="B2" s="1387"/>
      <c r="C2" s="1387"/>
      <c r="D2" s="1387"/>
      <c r="E2" s="1387"/>
      <c r="F2" s="1387"/>
      <c r="G2" s="1387"/>
      <c r="H2" s="1387"/>
      <c r="I2" s="1387"/>
      <c r="J2" s="1388"/>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1"/>
    </row>
    <row r="3" spans="1:58" ht="15" customHeight="1" thickBot="1" x14ac:dyDescent="0.4">
      <c r="A3" s="1395" t="s">
        <v>647</v>
      </c>
      <c r="B3" s="1398">
        <f>Betriebsdaten!$B$29</f>
        <v>2022</v>
      </c>
      <c r="C3" s="1399"/>
      <c r="D3" s="1400"/>
      <c r="E3" s="1389">
        <f>Betriebsdaten!B30</f>
        <v>2021</v>
      </c>
      <c r="F3" s="1389"/>
      <c r="G3" s="1390"/>
      <c r="H3" s="1389">
        <f>Betriebsdaten!B31</f>
        <v>2020</v>
      </c>
      <c r="I3" s="1389"/>
      <c r="J3" s="1390"/>
      <c r="L3" s="1375">
        <f>Betriebsdaten!$B$29</f>
        <v>2022</v>
      </c>
      <c r="M3" s="1376"/>
      <c r="N3" s="1376"/>
      <c r="O3" s="1376"/>
      <c r="P3" s="1376"/>
      <c r="Q3" s="1377"/>
      <c r="R3" s="1377"/>
      <c r="S3" s="1376"/>
      <c r="T3" s="1376"/>
      <c r="U3" s="1376"/>
      <c r="V3" s="1376"/>
      <c r="W3" s="1378"/>
      <c r="X3" s="1379">
        <f>Betriebsdaten!$B$30</f>
        <v>2021</v>
      </c>
      <c r="Y3" s="1380"/>
      <c r="Z3" s="1380"/>
      <c r="AA3" s="1380"/>
      <c r="AB3" s="1380"/>
      <c r="AC3" s="1381"/>
      <c r="AD3" s="1381"/>
      <c r="AE3" s="1380"/>
      <c r="AF3" s="1380"/>
      <c r="AG3" s="1380"/>
      <c r="AH3" s="1380"/>
      <c r="AI3" s="1382"/>
      <c r="AJ3" s="1362">
        <f>Betriebsdaten!$B$31</f>
        <v>2020</v>
      </c>
      <c r="AK3" s="1363"/>
      <c r="AL3" s="1363"/>
      <c r="AM3" s="1363"/>
      <c r="AN3" s="1363"/>
      <c r="AO3" s="1364"/>
      <c r="AP3" s="1364"/>
      <c r="AQ3" s="1363"/>
      <c r="AR3" s="1363"/>
      <c r="AS3" s="1363"/>
      <c r="AT3" s="1363"/>
      <c r="AU3" s="1383"/>
      <c r="AV3" s="1391" t="s">
        <v>36</v>
      </c>
      <c r="AW3" s="1392"/>
      <c r="AX3" s="1392"/>
      <c r="AY3" s="1392"/>
      <c r="AZ3" s="1393"/>
      <c r="BA3" s="1393"/>
      <c r="BB3" s="1392"/>
      <c r="BC3" s="1392"/>
      <c r="BD3" s="1392"/>
      <c r="BE3" s="1392"/>
      <c r="BF3" s="1394"/>
    </row>
    <row r="4" spans="1:58" ht="28.15" customHeight="1" thickBot="1" x14ac:dyDescent="0.5">
      <c r="A4" s="1396"/>
      <c r="B4" s="852" t="s">
        <v>237</v>
      </c>
      <c r="C4" s="852" t="s">
        <v>750</v>
      </c>
      <c r="D4" s="852"/>
      <c r="E4" s="852" t="s">
        <v>237</v>
      </c>
      <c r="F4" s="852" t="s">
        <v>750</v>
      </c>
      <c r="G4" s="852"/>
      <c r="H4" s="852" t="s">
        <v>237</v>
      </c>
      <c r="I4" s="852" t="s">
        <v>750</v>
      </c>
      <c r="J4" s="852"/>
      <c r="L4" s="1224" t="s">
        <v>37</v>
      </c>
      <c r="M4" s="1224" t="s">
        <v>86</v>
      </c>
      <c r="N4" s="745" t="s">
        <v>32</v>
      </c>
      <c r="O4" s="746" t="s">
        <v>13</v>
      </c>
      <c r="P4" s="747" t="s">
        <v>668</v>
      </c>
      <c r="Q4" s="748" t="s">
        <v>867</v>
      </c>
      <c r="R4" s="748" t="s">
        <v>868</v>
      </c>
      <c r="S4" s="749" t="s">
        <v>16</v>
      </c>
      <c r="T4" s="748" t="s">
        <v>611</v>
      </c>
      <c r="U4" s="746" t="s">
        <v>18</v>
      </c>
      <c r="V4" s="746" t="s">
        <v>19</v>
      </c>
      <c r="W4" s="750" t="s">
        <v>20</v>
      </c>
      <c r="X4" s="1226" t="s">
        <v>37</v>
      </c>
      <c r="Y4" s="1226" t="s">
        <v>86</v>
      </c>
      <c r="Z4" s="751" t="s">
        <v>32</v>
      </c>
      <c r="AA4" s="752" t="s">
        <v>13</v>
      </c>
      <c r="AB4" s="753" t="s">
        <v>668</v>
      </c>
      <c r="AC4" s="754" t="s">
        <v>867</v>
      </c>
      <c r="AD4" s="754" t="s">
        <v>868</v>
      </c>
      <c r="AE4" s="755" t="s">
        <v>16</v>
      </c>
      <c r="AF4" s="754" t="s">
        <v>611</v>
      </c>
      <c r="AG4" s="752" t="s">
        <v>18</v>
      </c>
      <c r="AH4" s="752" t="s">
        <v>19</v>
      </c>
      <c r="AI4" s="756" t="s">
        <v>20</v>
      </c>
      <c r="AJ4" s="1228" t="s">
        <v>37</v>
      </c>
      <c r="AK4" s="1228" t="s">
        <v>86</v>
      </c>
      <c r="AL4" s="757" t="s">
        <v>32</v>
      </c>
      <c r="AM4" s="758" t="s">
        <v>13</v>
      </c>
      <c r="AN4" s="759" t="s">
        <v>668</v>
      </c>
      <c r="AO4" s="760" t="s">
        <v>867</v>
      </c>
      <c r="AP4" s="760" t="s">
        <v>868</v>
      </c>
      <c r="AQ4" s="761" t="s">
        <v>16</v>
      </c>
      <c r="AR4" s="760" t="s">
        <v>611</v>
      </c>
      <c r="AS4" s="758" t="s">
        <v>18</v>
      </c>
      <c r="AT4" s="758" t="s">
        <v>19</v>
      </c>
      <c r="AU4" s="762" t="s">
        <v>20</v>
      </c>
      <c r="AV4" s="1206" t="s">
        <v>86</v>
      </c>
      <c r="AW4" s="763" t="s">
        <v>32</v>
      </c>
      <c r="AX4" s="764" t="s">
        <v>13</v>
      </c>
      <c r="AY4" s="765" t="s">
        <v>668</v>
      </c>
      <c r="AZ4" s="766" t="s">
        <v>867</v>
      </c>
      <c r="BA4" s="766" t="s">
        <v>868</v>
      </c>
      <c r="BB4" s="767" t="s">
        <v>16</v>
      </c>
      <c r="BC4" s="766" t="s">
        <v>611</v>
      </c>
      <c r="BD4" s="764" t="s">
        <v>18</v>
      </c>
      <c r="BE4" s="764" t="s">
        <v>19</v>
      </c>
      <c r="BF4" s="768" t="s">
        <v>20</v>
      </c>
    </row>
    <row r="5" spans="1:58" ht="18" customHeight="1" thickBot="1" x14ac:dyDescent="0.4">
      <c r="A5" s="858" t="str">
        <f>HYPERLINK("#Futtermitteltabelle!B173","eigene Futtermittel hinzufügen")</f>
        <v>eigene Futtermittel hinzufügen</v>
      </c>
      <c r="B5" s="853"/>
      <c r="C5" s="854" t="s">
        <v>12</v>
      </c>
      <c r="D5" s="853" t="s">
        <v>73</v>
      </c>
      <c r="E5" s="853"/>
      <c r="F5" s="854" t="s">
        <v>12</v>
      </c>
      <c r="G5" s="853" t="s">
        <v>73</v>
      </c>
      <c r="H5" s="853"/>
      <c r="I5" s="854" t="s">
        <v>12</v>
      </c>
      <c r="J5" s="853" t="s">
        <v>73</v>
      </c>
      <c r="L5" s="1225"/>
      <c r="M5" s="1225"/>
      <c r="N5" s="769" t="s">
        <v>1125</v>
      </c>
      <c r="O5" s="769" t="s">
        <v>1125</v>
      </c>
      <c r="P5" s="769" t="s">
        <v>1125</v>
      </c>
      <c r="Q5" s="770" t="s">
        <v>1125</v>
      </c>
      <c r="R5" s="770" t="s">
        <v>1125</v>
      </c>
      <c r="S5" s="769" t="s">
        <v>1125</v>
      </c>
      <c r="T5" s="769" t="s">
        <v>1125</v>
      </c>
      <c r="U5" s="769" t="s">
        <v>1125</v>
      </c>
      <c r="V5" s="769" t="s">
        <v>1125</v>
      </c>
      <c r="W5" s="769" t="s">
        <v>1125</v>
      </c>
      <c r="X5" s="1227"/>
      <c r="Y5" s="1227"/>
      <c r="Z5" s="771" t="s">
        <v>1125</v>
      </c>
      <c r="AA5" s="771" t="s">
        <v>1125</v>
      </c>
      <c r="AB5" s="771" t="s">
        <v>1125</v>
      </c>
      <c r="AC5" s="772" t="s">
        <v>1125</v>
      </c>
      <c r="AD5" s="772" t="s">
        <v>1125</v>
      </c>
      <c r="AE5" s="771" t="s">
        <v>1125</v>
      </c>
      <c r="AF5" s="771" t="s">
        <v>1125</v>
      </c>
      <c r="AG5" s="771" t="s">
        <v>1125</v>
      </c>
      <c r="AH5" s="771" t="s">
        <v>1125</v>
      </c>
      <c r="AI5" s="771" t="s">
        <v>1125</v>
      </c>
      <c r="AJ5" s="1229"/>
      <c r="AK5" s="1229"/>
      <c r="AL5" s="773" t="s">
        <v>1125</v>
      </c>
      <c r="AM5" s="773" t="s">
        <v>1125</v>
      </c>
      <c r="AN5" s="773" t="s">
        <v>1125</v>
      </c>
      <c r="AO5" s="774" t="s">
        <v>1125</v>
      </c>
      <c r="AP5" s="774" t="s">
        <v>1125</v>
      </c>
      <c r="AQ5" s="773" t="s">
        <v>1125</v>
      </c>
      <c r="AR5" s="773" t="s">
        <v>1125</v>
      </c>
      <c r="AS5" s="773" t="s">
        <v>1125</v>
      </c>
      <c r="AT5" s="773" t="s">
        <v>1125</v>
      </c>
      <c r="AU5" s="773" t="s">
        <v>1125</v>
      </c>
      <c r="AV5" s="1207"/>
      <c r="AW5" s="775" t="s">
        <v>1125</v>
      </c>
      <c r="AX5" s="775" t="s">
        <v>1125</v>
      </c>
      <c r="AY5" s="775" t="s">
        <v>1125</v>
      </c>
      <c r="AZ5" s="776" t="s">
        <v>1125</v>
      </c>
      <c r="BA5" s="776" t="s">
        <v>1125</v>
      </c>
      <c r="BB5" s="775" t="s">
        <v>1125</v>
      </c>
      <c r="BC5" s="775" t="s">
        <v>1125</v>
      </c>
      <c r="BD5" s="775" t="s">
        <v>1125</v>
      </c>
      <c r="BE5" s="775" t="s">
        <v>1125</v>
      </c>
      <c r="BF5" s="775" t="s">
        <v>1125</v>
      </c>
    </row>
    <row r="6" spans="1:58" ht="19.149999999999999" customHeight="1" thickBot="1" x14ac:dyDescent="0.4">
      <c r="A6" s="855" t="s">
        <v>669</v>
      </c>
      <c r="B6" s="804"/>
      <c r="C6" s="856">
        <f>VLOOKUP(A6,Futtermitteltabelle!$B$3:$F$193,5,FALSE)</f>
        <v>0</v>
      </c>
      <c r="D6" s="411"/>
      <c r="E6" s="804"/>
      <c r="F6" s="856">
        <f>VLOOKUP(A6,Futtermitteltabelle!$B$3:$F$193,5,FALSE)</f>
        <v>0</v>
      </c>
      <c r="G6" s="411"/>
      <c r="H6" s="804"/>
      <c r="I6" s="856">
        <f>VLOOKUP(A6,Futtermitteltabelle!$B$3:$F$193,5,FALSE)</f>
        <v>0</v>
      </c>
      <c r="J6" s="411"/>
      <c r="L6" s="780">
        <f>VLOOKUP(A6,Futtermitteltabelle!$B$3:$E$193,4,FALSE)</f>
        <v>0</v>
      </c>
      <c r="M6" s="780">
        <f t="shared" ref="M6:M22" si="0">B6*1000</f>
        <v>0</v>
      </c>
      <c r="N6" s="780">
        <f>VLOOKUP(L6,Futtermitteltabelle!$E$3:$R$193,5,FALSE)*(M6/1000)</f>
        <v>0</v>
      </c>
      <c r="O6" s="780">
        <f>VLOOKUP(L6,Futtermitteltabelle!$E$3:$R$193,6,FALSE)*(M6/1000)</f>
        <v>0</v>
      </c>
      <c r="P6" s="780">
        <f>VLOOKUP(L6,Futtermitteltabelle!$E$3:$R$193,7,FALSE)*(M6/1000)</f>
        <v>0</v>
      </c>
      <c r="Q6" s="780">
        <f>VLOOKUP(L6,Futtermitteltabelle!$E$3:$R$193,8,FALSE)*(M6/1000)</f>
        <v>0</v>
      </c>
      <c r="R6" s="780">
        <f>VLOOKUP(L6,Futtermitteltabelle!$E$3:$R$193,9,FALSE)*(M6/1000)</f>
        <v>0</v>
      </c>
      <c r="S6" s="780">
        <f>VLOOKUP(L6,Futtermitteltabelle!$E$3:$R$193,10,FALSE)*(M6/1000)</f>
        <v>0</v>
      </c>
      <c r="T6" s="780">
        <f>VLOOKUP(L6,Futtermitteltabelle!$E$3:$R$193,11,FALSE)*(M6/1000)</f>
        <v>0</v>
      </c>
      <c r="U6" s="780">
        <f>VLOOKUP(L6,Futtermitteltabelle!$E$3:$R$193,12,FALSE)*(M6/1000)</f>
        <v>0</v>
      </c>
      <c r="V6" s="780">
        <f>VLOOKUP(L6,Futtermitteltabelle!$E$3:$R$193,13,FALSE)*(M6/1000)</f>
        <v>0</v>
      </c>
      <c r="W6" s="780">
        <f>VLOOKUP(L6,Futtermitteltabelle!$E$3:$R$193,14,FALSE)*(M6/1000)</f>
        <v>0</v>
      </c>
      <c r="X6" s="780">
        <f>VLOOKUP(A6,Futtermitteltabelle!$B$3:$E$193,4,FALSE)</f>
        <v>0</v>
      </c>
      <c r="Y6" s="780">
        <f t="shared" ref="Y6:Y22" si="1">E6*1000</f>
        <v>0</v>
      </c>
      <c r="Z6" s="780">
        <f>VLOOKUP(X6,Futtermitteltabelle!$E$3:$R$193,5,FALSE)*(Y6/1000)</f>
        <v>0</v>
      </c>
      <c r="AA6" s="780">
        <f>VLOOKUP(X6,Futtermitteltabelle!$E$3:$R$193,6,FALSE)*(Y6/1000)</f>
        <v>0</v>
      </c>
      <c r="AB6" s="780">
        <f>VLOOKUP(X6,Futtermitteltabelle!$E$3:$R$193,7,FALSE)*(Y6/1000)</f>
        <v>0</v>
      </c>
      <c r="AC6" s="780">
        <f>VLOOKUP(X6,Futtermitteltabelle!$E$3:$R$193,8,FALSE)*(Y6/1000)</f>
        <v>0</v>
      </c>
      <c r="AD6" s="780">
        <f>VLOOKUP(X6,Futtermitteltabelle!$E$3:$R$193,9,FALSE)*(Y6/1000)</f>
        <v>0</v>
      </c>
      <c r="AE6" s="780">
        <f>VLOOKUP(X6,Futtermitteltabelle!$E$3:$R$193,10,FALSE)*(Y6/1000)</f>
        <v>0</v>
      </c>
      <c r="AF6" s="780">
        <f>VLOOKUP(X6,Futtermitteltabelle!$E$3:$R$193,11,FALSE)*(Y6/1000)</f>
        <v>0</v>
      </c>
      <c r="AG6" s="780">
        <f>VLOOKUP(X6,Futtermitteltabelle!$E$3:$R$193,12,FALSE)*(Y6/1000)</f>
        <v>0</v>
      </c>
      <c r="AH6" s="780">
        <f>VLOOKUP(X6,Futtermitteltabelle!$E$3:$R$193,13,FALSE)*(Y6/1000)</f>
        <v>0</v>
      </c>
      <c r="AI6" s="780">
        <f>VLOOKUP(X6,Futtermitteltabelle!$E$3:$R$193,14,FALSE)*(Y6/1000)</f>
        <v>0</v>
      </c>
      <c r="AJ6" s="780">
        <f>VLOOKUP(A6,Futtermitteltabelle!$B$3:$E$193,4,FALSE)</f>
        <v>0</v>
      </c>
      <c r="AK6" s="780">
        <f>H6*1000</f>
        <v>0</v>
      </c>
      <c r="AL6" s="780">
        <f>VLOOKUP(AJ6,Futtermitteltabelle!$E$3:$R$193,5,FALSE)*(AK6/1000)</f>
        <v>0</v>
      </c>
      <c r="AM6" s="780">
        <f>VLOOKUP(AJ6,Futtermitteltabelle!$E$3:$R$193,6,FALSE)*(AK6/1000)</f>
        <v>0</v>
      </c>
      <c r="AN6" s="780">
        <f>VLOOKUP(AJ6,Futtermitteltabelle!$E$3:$R$193,7,FALSE)*(AK6/1000)</f>
        <v>0</v>
      </c>
      <c r="AO6" s="780">
        <f>VLOOKUP(AJ6,Futtermitteltabelle!$E$3:$R$193,8,FALSE)*(AK6/1000)</f>
        <v>0</v>
      </c>
      <c r="AP6" s="780">
        <f>VLOOKUP(AJ6,Futtermitteltabelle!$E$3:$R$193,9,FALSE)*(AK6/1000)</f>
        <v>0</v>
      </c>
      <c r="AQ6" s="780">
        <f>VLOOKUP(AJ6,Futtermitteltabelle!$E$3:$R$193,10,FALSE)*(AK6/1000)</f>
        <v>0</v>
      </c>
      <c r="AR6" s="780">
        <f>VLOOKUP(AJ6,Futtermitteltabelle!$E$3:$R$193,11,FALSE)*(AK6/1000)</f>
        <v>0</v>
      </c>
      <c r="AS6" s="780">
        <f>VLOOKUP(AJ6,Futtermitteltabelle!$E$3:$R$193,12,FALSE)*(AK6/1000)</f>
        <v>0</v>
      </c>
      <c r="AT6" s="780">
        <f>VLOOKUP(AJ6,Futtermitteltabelle!$E$3:$R$193,13,FALSE)*(AK6/1000)</f>
        <v>0</v>
      </c>
      <c r="AU6" s="780">
        <f>VLOOKUP(AJ6,Futtermitteltabelle!$E$3:$R$193,14,FALSE)*(AK6/1000)</f>
        <v>0</v>
      </c>
      <c r="AV6" s="780">
        <f t="shared" ref="AV6:BF6" si="2">AVERAGE(M6,Y6,AK6)</f>
        <v>0</v>
      </c>
      <c r="AW6" s="780">
        <f t="shared" si="2"/>
        <v>0</v>
      </c>
      <c r="AX6" s="780">
        <f t="shared" si="2"/>
        <v>0</v>
      </c>
      <c r="AY6" s="780">
        <f t="shared" si="2"/>
        <v>0</v>
      </c>
      <c r="AZ6" s="780">
        <f t="shared" si="2"/>
        <v>0</v>
      </c>
      <c r="BA6" s="780">
        <f t="shared" si="2"/>
        <v>0</v>
      </c>
      <c r="BB6" s="780">
        <f t="shared" si="2"/>
        <v>0</v>
      </c>
      <c r="BC6" s="780">
        <f t="shared" si="2"/>
        <v>0</v>
      </c>
      <c r="BD6" s="780">
        <f t="shared" si="2"/>
        <v>0</v>
      </c>
      <c r="BE6" s="780">
        <f t="shared" si="2"/>
        <v>0</v>
      </c>
      <c r="BF6" s="780">
        <f t="shared" si="2"/>
        <v>0</v>
      </c>
    </row>
    <row r="7" spans="1:58" ht="19.149999999999999" customHeight="1" thickBot="1" x14ac:dyDescent="0.4">
      <c r="A7" s="855" t="s">
        <v>669</v>
      </c>
      <c r="B7" s="804"/>
      <c r="C7" s="856">
        <f>VLOOKUP(A7,Futtermitteltabelle!$B$3:$F$193,5,FALSE)</f>
        <v>0</v>
      </c>
      <c r="D7" s="411"/>
      <c r="E7" s="804"/>
      <c r="F7" s="856">
        <f>VLOOKUP(A7,Futtermitteltabelle!$B$3:$F$193,5,FALSE)</f>
        <v>0</v>
      </c>
      <c r="G7" s="411"/>
      <c r="H7" s="804"/>
      <c r="I7" s="856">
        <f>VLOOKUP(A7,Futtermitteltabelle!$B$3:$F$193,5,FALSE)</f>
        <v>0</v>
      </c>
      <c r="J7" s="411"/>
      <c r="L7" s="780">
        <f>VLOOKUP(A7,Futtermitteltabelle!$B$3:$E$193,4,FALSE)</f>
        <v>0</v>
      </c>
      <c r="M7" s="780">
        <f t="shared" si="0"/>
        <v>0</v>
      </c>
      <c r="N7" s="780">
        <f>VLOOKUP(L7,Futtermitteltabelle!$E$3:$R$193,5,FALSE)*(M7/1000)</f>
        <v>0</v>
      </c>
      <c r="O7" s="780">
        <f>VLOOKUP(L7,Futtermitteltabelle!$E$3:$R$193,6,FALSE)*(M7/1000)</f>
        <v>0</v>
      </c>
      <c r="P7" s="780">
        <f>VLOOKUP(L7,Futtermitteltabelle!$E$3:$R$193,7,FALSE)*(M7/1000)</f>
        <v>0</v>
      </c>
      <c r="Q7" s="780">
        <f>VLOOKUP(L7,Futtermitteltabelle!$E$3:$R$193,8,FALSE)*(M7/1000)</f>
        <v>0</v>
      </c>
      <c r="R7" s="780">
        <f>VLOOKUP(L7,Futtermitteltabelle!$E$3:$R$193,9,FALSE)*(M7/1000)</f>
        <v>0</v>
      </c>
      <c r="S7" s="780">
        <f>VLOOKUP(L7,Futtermitteltabelle!$E$3:$R$193,10,FALSE)*(M7/1000)</f>
        <v>0</v>
      </c>
      <c r="T7" s="780">
        <f>VLOOKUP(L7,Futtermitteltabelle!$E$3:$R$193,11,FALSE)*(M7/1000)</f>
        <v>0</v>
      </c>
      <c r="U7" s="780">
        <f>VLOOKUP(L7,Futtermitteltabelle!$E$3:$R$193,12,FALSE)*(M7/1000)</f>
        <v>0</v>
      </c>
      <c r="V7" s="780">
        <f>VLOOKUP(L7,Futtermitteltabelle!$E$3:$R$193,13,FALSE)*(M7/1000)</f>
        <v>0</v>
      </c>
      <c r="W7" s="780">
        <f>VLOOKUP(L7,Futtermitteltabelle!$E$3:$R$193,14,FALSE)*(M7/1000)</f>
        <v>0</v>
      </c>
      <c r="X7" s="780">
        <f>VLOOKUP(A7,Futtermitteltabelle!$B$3:$E$193,4,FALSE)</f>
        <v>0</v>
      </c>
      <c r="Y7" s="780">
        <f t="shared" si="1"/>
        <v>0</v>
      </c>
      <c r="Z7" s="780">
        <f>VLOOKUP(X7,Futtermitteltabelle!$E$3:$R$193,5,FALSE)*(Y7/1000)</f>
        <v>0</v>
      </c>
      <c r="AA7" s="780">
        <f>VLOOKUP(X7,Futtermitteltabelle!$E$3:$R$193,6,FALSE)*(Y7/1000)</f>
        <v>0</v>
      </c>
      <c r="AB7" s="780">
        <f>VLOOKUP(X7,Futtermitteltabelle!$E$3:$R$193,7,FALSE)*(Y7/1000)</f>
        <v>0</v>
      </c>
      <c r="AC7" s="780">
        <f>VLOOKUP(X7,Futtermitteltabelle!$E$3:$R$193,8,FALSE)*(Y7/1000)</f>
        <v>0</v>
      </c>
      <c r="AD7" s="780">
        <f>VLOOKUP(X7,Futtermitteltabelle!$E$3:$R$193,9,FALSE)*(Y7/1000)</f>
        <v>0</v>
      </c>
      <c r="AE7" s="780">
        <f>VLOOKUP(X7,Futtermitteltabelle!$E$3:$R$193,10,FALSE)*(Y7/1000)</f>
        <v>0</v>
      </c>
      <c r="AF7" s="780">
        <f>VLOOKUP(X7,Futtermitteltabelle!$E$3:$R$193,11,FALSE)*(Y7/1000)</f>
        <v>0</v>
      </c>
      <c r="AG7" s="780">
        <f>VLOOKUP(X7,Futtermitteltabelle!$E$3:$R$193,12,FALSE)*(Y7/1000)</f>
        <v>0</v>
      </c>
      <c r="AH7" s="780">
        <f>VLOOKUP(X7,Futtermitteltabelle!$E$3:$R$193,13,FALSE)*(Y7/1000)</f>
        <v>0</v>
      </c>
      <c r="AI7" s="780">
        <f>VLOOKUP(X7,Futtermitteltabelle!$E$3:$R$193,14,FALSE)*(Y7/1000)</f>
        <v>0</v>
      </c>
      <c r="AJ7" s="780">
        <f>VLOOKUP(A7,Futtermitteltabelle!$B$3:$E$193,4,FALSE)</f>
        <v>0</v>
      </c>
      <c r="AK7" s="780">
        <f t="shared" ref="AK7:AK22" si="3">H7*1000</f>
        <v>0</v>
      </c>
      <c r="AL7" s="780">
        <f>VLOOKUP(AJ7,Futtermitteltabelle!$E$3:$R$193,5,FALSE)*(AK7/1000)</f>
        <v>0</v>
      </c>
      <c r="AM7" s="780">
        <f>VLOOKUP(AJ7,Futtermitteltabelle!$E$3:$R$193,6,FALSE)*(AK7/1000)</f>
        <v>0</v>
      </c>
      <c r="AN7" s="780">
        <f>VLOOKUP(AJ7,Futtermitteltabelle!$E$3:$R$193,7,FALSE)*(AK7/1000)</f>
        <v>0</v>
      </c>
      <c r="AO7" s="780">
        <f>VLOOKUP(AJ7,Futtermitteltabelle!$E$3:$R$193,8,FALSE)*(AK7/1000)</f>
        <v>0</v>
      </c>
      <c r="AP7" s="780">
        <f>VLOOKUP(AJ7,Futtermitteltabelle!$E$3:$R$193,9,FALSE)*(AK7/1000)</f>
        <v>0</v>
      </c>
      <c r="AQ7" s="780">
        <f>VLOOKUP(AJ7,Futtermitteltabelle!$E$3:$R$193,10,FALSE)*(AK7/1000)</f>
        <v>0</v>
      </c>
      <c r="AR7" s="780">
        <f>VLOOKUP(AJ7,Futtermitteltabelle!$E$3:$R$193,11,FALSE)*(AK7/1000)</f>
        <v>0</v>
      </c>
      <c r="AS7" s="780">
        <f>VLOOKUP(AJ7,Futtermitteltabelle!$E$3:$R$193,12,FALSE)*(AK7/1000)</f>
        <v>0</v>
      </c>
      <c r="AT7" s="780">
        <f>VLOOKUP(AJ7,Futtermitteltabelle!$E$3:$R$193,13,FALSE)*(AK7/1000)</f>
        <v>0</v>
      </c>
      <c r="AU7" s="780">
        <f>VLOOKUP(AJ7,Futtermitteltabelle!$E$3:$R$193,14,FALSE)*(AK7/1000)</f>
        <v>0</v>
      </c>
      <c r="AV7" s="780">
        <f t="shared" ref="AV7:AV22" si="4">AVERAGE(M7,Y7,AK7)</f>
        <v>0</v>
      </c>
      <c r="AW7" s="780">
        <f t="shared" ref="AW7:AW22" si="5">AVERAGE(N7,Z7,AL7)</f>
        <v>0</v>
      </c>
      <c r="AX7" s="780">
        <f t="shared" ref="AX7:AX22" si="6">AVERAGE(O7,AA7,AM7)</f>
        <v>0</v>
      </c>
      <c r="AY7" s="780">
        <f t="shared" ref="AY7:AY22" si="7">AVERAGE(P7,AB7,AN7)</f>
        <v>0</v>
      </c>
      <c r="AZ7" s="780">
        <f t="shared" ref="AZ7:AZ22" si="8">AVERAGE(Q7,AC7,AO7)</f>
        <v>0</v>
      </c>
      <c r="BA7" s="780">
        <f t="shared" ref="BA7:BA22" si="9">AVERAGE(R7,AD7,AP7)</f>
        <v>0</v>
      </c>
      <c r="BB7" s="780">
        <f t="shared" ref="BB7:BB22" si="10">AVERAGE(S7,AE7,AQ7)</f>
        <v>0</v>
      </c>
      <c r="BC7" s="780">
        <f t="shared" ref="BC7:BC22" si="11">AVERAGE(T7,AF7,AR7)</f>
        <v>0</v>
      </c>
      <c r="BD7" s="780">
        <f t="shared" ref="BD7:BD22" si="12">AVERAGE(U7,AG7,AS7)</f>
        <v>0</v>
      </c>
      <c r="BE7" s="780">
        <f t="shared" ref="BE7:BE22" si="13">AVERAGE(V7,AH7,AT7)</f>
        <v>0</v>
      </c>
      <c r="BF7" s="780">
        <f t="shared" ref="BF7:BF22" si="14">AVERAGE(W7,AI7,AU7)</f>
        <v>0</v>
      </c>
    </row>
    <row r="8" spans="1:58" ht="19.149999999999999" customHeight="1" thickBot="1" x14ac:dyDescent="0.4">
      <c r="A8" s="724" t="s">
        <v>669</v>
      </c>
      <c r="B8" s="804"/>
      <c r="C8" s="856">
        <f>VLOOKUP(A8,Futtermitteltabelle!$B$3:$F$193,5,FALSE)</f>
        <v>0</v>
      </c>
      <c r="D8" s="411"/>
      <c r="E8" s="804"/>
      <c r="F8" s="856">
        <f>VLOOKUP(A8,Futtermitteltabelle!$B$3:$F$193,5,FALSE)</f>
        <v>0</v>
      </c>
      <c r="G8" s="411"/>
      <c r="H8" s="804"/>
      <c r="I8" s="856">
        <f>VLOOKUP(A8,Futtermitteltabelle!$B$3:$F$193,5,FALSE)</f>
        <v>0</v>
      </c>
      <c r="J8" s="411"/>
      <c r="L8" s="780">
        <f>VLOOKUP(A8,Futtermitteltabelle!$B$3:$E$193,4,FALSE)</f>
        <v>0</v>
      </c>
      <c r="M8" s="780">
        <f t="shared" si="0"/>
        <v>0</v>
      </c>
      <c r="N8" s="780">
        <f>VLOOKUP(L8,Futtermitteltabelle!$E$3:$R$193,5,FALSE)*(M8/1000)</f>
        <v>0</v>
      </c>
      <c r="O8" s="780">
        <f>VLOOKUP(L8,Futtermitteltabelle!$E$3:$R$193,6,FALSE)*(M8/1000)</f>
        <v>0</v>
      </c>
      <c r="P8" s="780">
        <f>VLOOKUP(L8,Futtermitteltabelle!$E$3:$R$193,7,FALSE)*(M8/1000)</f>
        <v>0</v>
      </c>
      <c r="Q8" s="780">
        <f>VLOOKUP(L8,Futtermitteltabelle!$E$3:$R$193,8,FALSE)*(M8/1000)</f>
        <v>0</v>
      </c>
      <c r="R8" s="780">
        <f>VLOOKUP(L8,Futtermitteltabelle!$E$3:$R$193,9,FALSE)*(M8/1000)</f>
        <v>0</v>
      </c>
      <c r="S8" s="780">
        <f>VLOOKUP(L8,Futtermitteltabelle!$E$3:$R$193,10,FALSE)*(M8/1000)</f>
        <v>0</v>
      </c>
      <c r="T8" s="780">
        <f>VLOOKUP(L8,Futtermitteltabelle!$E$3:$R$193,11,FALSE)*(M8/1000)</f>
        <v>0</v>
      </c>
      <c r="U8" s="780">
        <f>VLOOKUP(L8,Futtermitteltabelle!$E$3:$R$193,12,FALSE)*(M8/1000)</f>
        <v>0</v>
      </c>
      <c r="V8" s="780">
        <f>VLOOKUP(L8,Futtermitteltabelle!$E$3:$R$193,13,FALSE)*(M8/1000)</f>
        <v>0</v>
      </c>
      <c r="W8" s="780">
        <f>VLOOKUP(L8,Futtermitteltabelle!$E$3:$R$193,14,FALSE)*(M8/1000)</f>
        <v>0</v>
      </c>
      <c r="X8" s="780">
        <f>VLOOKUP(A8,Futtermitteltabelle!$B$3:$E$193,4,FALSE)</f>
        <v>0</v>
      </c>
      <c r="Y8" s="780">
        <f t="shared" si="1"/>
        <v>0</v>
      </c>
      <c r="Z8" s="780">
        <f>VLOOKUP(X8,Futtermitteltabelle!$E$3:$R$193,5,FALSE)*(Y8/1000)</f>
        <v>0</v>
      </c>
      <c r="AA8" s="780">
        <f>VLOOKUP(X8,Futtermitteltabelle!$E$3:$R$193,6,FALSE)*(Y8/1000)</f>
        <v>0</v>
      </c>
      <c r="AB8" s="780">
        <f>VLOOKUP(X8,Futtermitteltabelle!$E$3:$R$193,7,FALSE)*(Y8/1000)</f>
        <v>0</v>
      </c>
      <c r="AC8" s="780">
        <f>VLOOKUP(X8,Futtermitteltabelle!$E$3:$R$193,8,FALSE)*(Y8/1000)</f>
        <v>0</v>
      </c>
      <c r="AD8" s="780">
        <f>VLOOKUP(X8,Futtermitteltabelle!$E$3:$R$193,9,FALSE)*(Y8/1000)</f>
        <v>0</v>
      </c>
      <c r="AE8" s="780">
        <f>VLOOKUP(X8,Futtermitteltabelle!$E$3:$R$193,10,FALSE)*(Y8/1000)</f>
        <v>0</v>
      </c>
      <c r="AF8" s="780">
        <f>VLOOKUP(X8,Futtermitteltabelle!$E$3:$R$193,11,FALSE)*(Y8/1000)</f>
        <v>0</v>
      </c>
      <c r="AG8" s="780">
        <f>VLOOKUP(X8,Futtermitteltabelle!$E$3:$R$193,12,FALSE)*(Y8/1000)</f>
        <v>0</v>
      </c>
      <c r="AH8" s="780">
        <f>VLOOKUP(X8,Futtermitteltabelle!$E$3:$R$193,13,FALSE)*(Y8/1000)</f>
        <v>0</v>
      </c>
      <c r="AI8" s="780">
        <f>VLOOKUP(X8,Futtermitteltabelle!$E$3:$R$193,14,FALSE)*(Y8/1000)</f>
        <v>0</v>
      </c>
      <c r="AJ8" s="780">
        <f>VLOOKUP(A8,Futtermitteltabelle!$B$3:$E$193,4,FALSE)</f>
        <v>0</v>
      </c>
      <c r="AK8" s="780">
        <f t="shared" si="3"/>
        <v>0</v>
      </c>
      <c r="AL8" s="780">
        <f>VLOOKUP(AJ8,Futtermitteltabelle!$E$3:$R$193,5,FALSE)*(AK8/1000)</f>
        <v>0</v>
      </c>
      <c r="AM8" s="780">
        <f>VLOOKUP(AJ8,Futtermitteltabelle!$E$3:$R$193,6,FALSE)*(AK8/1000)</f>
        <v>0</v>
      </c>
      <c r="AN8" s="780">
        <f>VLOOKUP(AJ8,Futtermitteltabelle!$E$3:$R$193,7,FALSE)*(AK8/1000)</f>
        <v>0</v>
      </c>
      <c r="AO8" s="780">
        <f>VLOOKUP(AJ8,Futtermitteltabelle!$E$3:$R$193,8,FALSE)*(AK8/1000)</f>
        <v>0</v>
      </c>
      <c r="AP8" s="780">
        <f>VLOOKUP(AJ8,Futtermitteltabelle!$E$3:$R$193,9,FALSE)*(AK8/1000)</f>
        <v>0</v>
      </c>
      <c r="AQ8" s="780">
        <f>VLOOKUP(AJ8,Futtermitteltabelle!$E$3:$R$193,10,FALSE)*(AK8/1000)</f>
        <v>0</v>
      </c>
      <c r="AR8" s="780">
        <f>VLOOKUP(AJ8,Futtermitteltabelle!$E$3:$R$193,11,FALSE)*(AK8/1000)</f>
        <v>0</v>
      </c>
      <c r="AS8" s="780">
        <f>VLOOKUP(AJ8,Futtermitteltabelle!$E$3:$R$193,12,FALSE)*(AK8/1000)</f>
        <v>0</v>
      </c>
      <c r="AT8" s="780">
        <f>VLOOKUP(AJ8,Futtermitteltabelle!$E$3:$R$193,13,FALSE)*(AK8/1000)</f>
        <v>0</v>
      </c>
      <c r="AU8" s="780">
        <f>VLOOKUP(AJ8,Futtermitteltabelle!$E$3:$R$193,14,FALSE)*(AK8/1000)</f>
        <v>0</v>
      </c>
      <c r="AV8" s="780">
        <f t="shared" si="4"/>
        <v>0</v>
      </c>
      <c r="AW8" s="780">
        <f t="shared" si="5"/>
        <v>0</v>
      </c>
      <c r="AX8" s="780">
        <f t="shared" si="6"/>
        <v>0</v>
      </c>
      <c r="AY8" s="780">
        <f t="shared" si="7"/>
        <v>0</v>
      </c>
      <c r="AZ8" s="780">
        <f t="shared" si="8"/>
        <v>0</v>
      </c>
      <c r="BA8" s="780">
        <f t="shared" si="9"/>
        <v>0</v>
      </c>
      <c r="BB8" s="780">
        <f t="shared" si="10"/>
        <v>0</v>
      </c>
      <c r="BC8" s="780">
        <f t="shared" si="11"/>
        <v>0</v>
      </c>
      <c r="BD8" s="780">
        <f t="shared" si="12"/>
        <v>0</v>
      </c>
      <c r="BE8" s="780">
        <f t="shared" si="13"/>
        <v>0</v>
      </c>
      <c r="BF8" s="780">
        <f t="shared" si="14"/>
        <v>0</v>
      </c>
    </row>
    <row r="9" spans="1:58" ht="19.149999999999999" customHeight="1" thickBot="1" x14ac:dyDescent="0.4">
      <c r="A9" s="724" t="s">
        <v>669</v>
      </c>
      <c r="B9" s="804"/>
      <c r="C9" s="856">
        <f>VLOOKUP(A9,Futtermitteltabelle!$B$3:$F$193,5,FALSE)</f>
        <v>0</v>
      </c>
      <c r="D9" s="411"/>
      <c r="E9" s="804"/>
      <c r="F9" s="856">
        <f>VLOOKUP(A9,Futtermitteltabelle!$B$3:$F$193,5,FALSE)</f>
        <v>0</v>
      </c>
      <c r="G9" s="411"/>
      <c r="H9" s="804"/>
      <c r="I9" s="856">
        <f>VLOOKUP(A9,Futtermitteltabelle!$B$3:$F$193,5,FALSE)</f>
        <v>0</v>
      </c>
      <c r="J9" s="411"/>
      <c r="L9" s="780">
        <f>VLOOKUP(A9,Futtermitteltabelle!$B$3:$E$193,4,FALSE)</f>
        <v>0</v>
      </c>
      <c r="M9" s="780">
        <f t="shared" si="0"/>
        <v>0</v>
      </c>
      <c r="N9" s="780">
        <f>VLOOKUP(L9,Futtermitteltabelle!$E$3:$R$193,5,FALSE)*(M9/1000)</f>
        <v>0</v>
      </c>
      <c r="O9" s="780">
        <f>VLOOKUP(L9,Futtermitteltabelle!$E$3:$R$193,6,FALSE)*(M9/1000)</f>
        <v>0</v>
      </c>
      <c r="P9" s="780">
        <f>VLOOKUP(L9,Futtermitteltabelle!$E$3:$R$193,7,FALSE)*(M9/1000)</f>
        <v>0</v>
      </c>
      <c r="Q9" s="780">
        <f>VLOOKUP(L9,Futtermitteltabelle!$E$3:$R$193,8,FALSE)*(M9/1000)</f>
        <v>0</v>
      </c>
      <c r="R9" s="780">
        <f>VLOOKUP(L9,Futtermitteltabelle!$E$3:$R$193,9,FALSE)*(M9/1000)</f>
        <v>0</v>
      </c>
      <c r="S9" s="780">
        <f>VLOOKUP(L9,Futtermitteltabelle!$E$3:$R$193,10,FALSE)*(M9/1000)</f>
        <v>0</v>
      </c>
      <c r="T9" s="780">
        <f>VLOOKUP(L9,Futtermitteltabelle!$E$3:$R$193,11,FALSE)*(M9/1000)</f>
        <v>0</v>
      </c>
      <c r="U9" s="780">
        <f>VLOOKUP(L9,Futtermitteltabelle!$E$3:$R$193,12,FALSE)*(M9/1000)</f>
        <v>0</v>
      </c>
      <c r="V9" s="780">
        <f>VLOOKUP(L9,Futtermitteltabelle!$E$3:$R$193,13,FALSE)*(M9/1000)</f>
        <v>0</v>
      </c>
      <c r="W9" s="780">
        <f>VLOOKUP(L9,Futtermitteltabelle!$E$3:$R$193,14,FALSE)*(M9/1000)</f>
        <v>0</v>
      </c>
      <c r="X9" s="780">
        <f>VLOOKUP(A9,Futtermitteltabelle!$B$3:$E$193,4,FALSE)</f>
        <v>0</v>
      </c>
      <c r="Y9" s="780">
        <f t="shared" si="1"/>
        <v>0</v>
      </c>
      <c r="Z9" s="780">
        <f>VLOOKUP(X9,Futtermitteltabelle!$E$3:$R$193,5,FALSE)*(Y9/1000)</f>
        <v>0</v>
      </c>
      <c r="AA9" s="780">
        <f>VLOOKUP(X9,Futtermitteltabelle!$E$3:$R$193,6,FALSE)*(Y9/1000)</f>
        <v>0</v>
      </c>
      <c r="AB9" s="780">
        <f>VLOOKUP(X9,Futtermitteltabelle!$E$3:$R$193,7,FALSE)*(Y9/1000)</f>
        <v>0</v>
      </c>
      <c r="AC9" s="780">
        <f>VLOOKUP(X9,Futtermitteltabelle!$E$3:$R$193,8,FALSE)*(Y9/1000)</f>
        <v>0</v>
      </c>
      <c r="AD9" s="780">
        <f>VLOOKUP(X9,Futtermitteltabelle!$E$3:$R$193,9,FALSE)*(Y9/1000)</f>
        <v>0</v>
      </c>
      <c r="AE9" s="780">
        <f>VLOOKUP(X9,Futtermitteltabelle!$E$3:$R$193,10,FALSE)*(Y9/1000)</f>
        <v>0</v>
      </c>
      <c r="AF9" s="780">
        <f>VLOOKUP(X9,Futtermitteltabelle!$E$3:$R$193,11,FALSE)*(Y9/1000)</f>
        <v>0</v>
      </c>
      <c r="AG9" s="780">
        <f>VLOOKUP(X9,Futtermitteltabelle!$E$3:$R$193,12,FALSE)*(Y9/1000)</f>
        <v>0</v>
      </c>
      <c r="AH9" s="780">
        <f>VLOOKUP(X9,Futtermitteltabelle!$E$3:$R$193,13,FALSE)*(Y9/1000)</f>
        <v>0</v>
      </c>
      <c r="AI9" s="780">
        <f>VLOOKUP(X9,Futtermitteltabelle!$E$3:$R$193,14,FALSE)*(Y9/1000)</f>
        <v>0</v>
      </c>
      <c r="AJ9" s="780">
        <f>VLOOKUP(A9,Futtermitteltabelle!$B$3:$E$193,4,FALSE)</f>
        <v>0</v>
      </c>
      <c r="AK9" s="780">
        <f t="shared" si="3"/>
        <v>0</v>
      </c>
      <c r="AL9" s="780">
        <f>VLOOKUP(AJ9,Futtermitteltabelle!$E$3:$R$193,5,FALSE)*(AK9/1000)</f>
        <v>0</v>
      </c>
      <c r="AM9" s="780">
        <f>VLOOKUP(AJ9,Futtermitteltabelle!$E$3:$R$193,6,FALSE)*(AK9/1000)</f>
        <v>0</v>
      </c>
      <c r="AN9" s="780">
        <f>VLOOKUP(AJ9,Futtermitteltabelle!$E$3:$R$193,7,FALSE)*(AK9/1000)</f>
        <v>0</v>
      </c>
      <c r="AO9" s="780">
        <f>VLOOKUP(AJ9,Futtermitteltabelle!$E$3:$R$193,8,FALSE)*(AK9/1000)</f>
        <v>0</v>
      </c>
      <c r="AP9" s="780">
        <f>VLOOKUP(AJ9,Futtermitteltabelle!$E$3:$R$193,9,FALSE)*(AK9/1000)</f>
        <v>0</v>
      </c>
      <c r="AQ9" s="780">
        <f>VLOOKUP(AJ9,Futtermitteltabelle!$E$3:$R$193,10,FALSE)*(AK9/1000)</f>
        <v>0</v>
      </c>
      <c r="AR9" s="780">
        <f>VLOOKUP(AJ9,Futtermitteltabelle!$E$3:$R$193,11,FALSE)*(AK9/1000)</f>
        <v>0</v>
      </c>
      <c r="AS9" s="780">
        <f>VLOOKUP(AJ9,Futtermitteltabelle!$E$3:$R$193,12,FALSE)*(AK9/1000)</f>
        <v>0</v>
      </c>
      <c r="AT9" s="780">
        <f>VLOOKUP(AJ9,Futtermitteltabelle!$E$3:$R$193,13,FALSE)*(AK9/1000)</f>
        <v>0</v>
      </c>
      <c r="AU9" s="780">
        <f>VLOOKUP(AJ9,Futtermitteltabelle!$E$3:$R$193,14,FALSE)*(AK9/1000)</f>
        <v>0</v>
      </c>
      <c r="AV9" s="780">
        <f t="shared" si="4"/>
        <v>0</v>
      </c>
      <c r="AW9" s="780">
        <f t="shared" si="5"/>
        <v>0</v>
      </c>
      <c r="AX9" s="780">
        <f t="shared" si="6"/>
        <v>0</v>
      </c>
      <c r="AY9" s="780">
        <f t="shared" si="7"/>
        <v>0</v>
      </c>
      <c r="AZ9" s="780">
        <f t="shared" si="8"/>
        <v>0</v>
      </c>
      <c r="BA9" s="780">
        <f t="shared" si="9"/>
        <v>0</v>
      </c>
      <c r="BB9" s="780">
        <f t="shared" si="10"/>
        <v>0</v>
      </c>
      <c r="BC9" s="780">
        <f t="shared" si="11"/>
        <v>0</v>
      </c>
      <c r="BD9" s="780">
        <f t="shared" si="12"/>
        <v>0</v>
      </c>
      <c r="BE9" s="780">
        <f t="shared" si="13"/>
        <v>0</v>
      </c>
      <c r="BF9" s="780">
        <f t="shared" si="14"/>
        <v>0</v>
      </c>
    </row>
    <row r="10" spans="1:58" ht="19.149999999999999" customHeight="1" thickBot="1" x14ac:dyDescent="0.4">
      <c r="A10" s="724" t="s">
        <v>669</v>
      </c>
      <c r="B10" s="804"/>
      <c r="C10" s="856">
        <f>VLOOKUP(A10,Futtermitteltabelle!$B$3:$F$193,5,FALSE)</f>
        <v>0</v>
      </c>
      <c r="D10" s="411"/>
      <c r="E10" s="857"/>
      <c r="F10" s="856">
        <f>VLOOKUP(A10,Futtermitteltabelle!$B$3:$F$193,5,FALSE)</f>
        <v>0</v>
      </c>
      <c r="G10" s="411"/>
      <c r="H10" s="857"/>
      <c r="I10" s="856">
        <f>VLOOKUP(A10,Futtermitteltabelle!$B$3:$F$193,5,FALSE)</f>
        <v>0</v>
      </c>
      <c r="J10" s="411"/>
      <c r="L10" s="780">
        <f>VLOOKUP(A10,Futtermitteltabelle!$B$3:$E$193,4,FALSE)</f>
        <v>0</v>
      </c>
      <c r="M10" s="780">
        <f t="shared" si="0"/>
        <v>0</v>
      </c>
      <c r="N10" s="780">
        <f>VLOOKUP(L10,Futtermitteltabelle!$E$3:$R$193,5,FALSE)*(M10/1000)</f>
        <v>0</v>
      </c>
      <c r="O10" s="780">
        <f>VLOOKUP(L10,Futtermitteltabelle!$E$3:$R$193,6,FALSE)*(M10/1000)</f>
        <v>0</v>
      </c>
      <c r="P10" s="780">
        <f>VLOOKUP(L10,Futtermitteltabelle!$E$3:$R$193,7,FALSE)*(M10/1000)</f>
        <v>0</v>
      </c>
      <c r="Q10" s="780">
        <f>VLOOKUP(L10,Futtermitteltabelle!$E$3:$R$193,8,FALSE)*(M10/1000)</f>
        <v>0</v>
      </c>
      <c r="R10" s="780">
        <f>VLOOKUP(L10,Futtermitteltabelle!$E$3:$R$193,9,FALSE)*(M10/1000)</f>
        <v>0</v>
      </c>
      <c r="S10" s="780">
        <f>VLOOKUP(L10,Futtermitteltabelle!$E$3:$R$193,10,FALSE)*(M10/1000)</f>
        <v>0</v>
      </c>
      <c r="T10" s="780">
        <f>VLOOKUP(L10,Futtermitteltabelle!$E$3:$R$193,11,FALSE)*(M10/1000)</f>
        <v>0</v>
      </c>
      <c r="U10" s="780">
        <f>VLOOKUP(L10,Futtermitteltabelle!$E$3:$R$193,12,FALSE)*(M10/1000)</f>
        <v>0</v>
      </c>
      <c r="V10" s="780">
        <f>VLOOKUP(L10,Futtermitteltabelle!$E$3:$R$193,13,FALSE)*(M10/1000)</f>
        <v>0</v>
      </c>
      <c r="W10" s="780">
        <f>VLOOKUP(L10,Futtermitteltabelle!$E$3:$R$193,14,FALSE)*(M10/1000)</f>
        <v>0</v>
      </c>
      <c r="X10" s="780">
        <f>VLOOKUP(A10,Futtermitteltabelle!$B$3:$E$193,4,FALSE)</f>
        <v>0</v>
      </c>
      <c r="Y10" s="780">
        <f t="shared" si="1"/>
        <v>0</v>
      </c>
      <c r="Z10" s="780">
        <f>VLOOKUP(X10,Futtermitteltabelle!$E$3:$R$193,5,FALSE)*(Y10/1000)</f>
        <v>0</v>
      </c>
      <c r="AA10" s="780">
        <f>VLOOKUP(X10,Futtermitteltabelle!$E$3:$R$193,6,FALSE)*(Y10/1000)</f>
        <v>0</v>
      </c>
      <c r="AB10" s="780">
        <f>VLOOKUP(X10,Futtermitteltabelle!$E$3:$R$193,7,FALSE)*(Y10/1000)</f>
        <v>0</v>
      </c>
      <c r="AC10" s="780">
        <f>VLOOKUP(X10,Futtermitteltabelle!$E$3:$R$193,8,FALSE)*(Y10/1000)</f>
        <v>0</v>
      </c>
      <c r="AD10" s="780">
        <f>VLOOKUP(X10,Futtermitteltabelle!$E$3:$R$193,9,FALSE)*(Y10/1000)</f>
        <v>0</v>
      </c>
      <c r="AE10" s="780">
        <f>VLOOKUP(X10,Futtermitteltabelle!$E$3:$R$193,10,FALSE)*(Y10/1000)</f>
        <v>0</v>
      </c>
      <c r="AF10" s="780">
        <f>VLOOKUP(X10,Futtermitteltabelle!$E$3:$R$193,11,FALSE)*(Y10/1000)</f>
        <v>0</v>
      </c>
      <c r="AG10" s="780">
        <f>VLOOKUP(X10,Futtermitteltabelle!$E$3:$R$193,12,FALSE)*(Y10/1000)</f>
        <v>0</v>
      </c>
      <c r="AH10" s="780">
        <f>VLOOKUP(X10,Futtermitteltabelle!$E$3:$R$193,13,FALSE)*(Y10/1000)</f>
        <v>0</v>
      </c>
      <c r="AI10" s="780">
        <f>VLOOKUP(X10,Futtermitteltabelle!$E$3:$R$193,14,FALSE)*(Y10/1000)</f>
        <v>0</v>
      </c>
      <c r="AJ10" s="780">
        <f>VLOOKUP(A10,Futtermitteltabelle!$B$3:$E$193,4,FALSE)</f>
        <v>0</v>
      </c>
      <c r="AK10" s="780">
        <f t="shared" si="3"/>
        <v>0</v>
      </c>
      <c r="AL10" s="780">
        <f>VLOOKUP(AJ10,Futtermitteltabelle!$E$3:$R$193,5,FALSE)*(AK10/1000)</f>
        <v>0</v>
      </c>
      <c r="AM10" s="780">
        <f>VLOOKUP(AJ10,Futtermitteltabelle!$E$3:$R$193,6,FALSE)*(AK10/1000)</f>
        <v>0</v>
      </c>
      <c r="AN10" s="780">
        <f>VLOOKUP(AJ10,Futtermitteltabelle!$E$3:$R$193,7,FALSE)*(AK10/1000)</f>
        <v>0</v>
      </c>
      <c r="AO10" s="780">
        <f>VLOOKUP(AJ10,Futtermitteltabelle!$E$3:$R$193,8,FALSE)*(AK10/1000)</f>
        <v>0</v>
      </c>
      <c r="AP10" s="780">
        <f>VLOOKUP(AJ10,Futtermitteltabelle!$E$3:$R$193,9,FALSE)*(AK10/1000)</f>
        <v>0</v>
      </c>
      <c r="AQ10" s="780">
        <f>VLOOKUP(AJ10,Futtermitteltabelle!$E$3:$R$193,10,FALSE)*(AK10/1000)</f>
        <v>0</v>
      </c>
      <c r="AR10" s="780">
        <f>VLOOKUP(AJ10,Futtermitteltabelle!$E$3:$R$193,11,FALSE)*(AK10/1000)</f>
        <v>0</v>
      </c>
      <c r="AS10" s="780">
        <f>VLOOKUP(AJ10,Futtermitteltabelle!$E$3:$R$193,12,FALSE)*(AK10/1000)</f>
        <v>0</v>
      </c>
      <c r="AT10" s="780">
        <f>VLOOKUP(AJ10,Futtermitteltabelle!$E$3:$R$193,13,FALSE)*(AK10/1000)</f>
        <v>0</v>
      </c>
      <c r="AU10" s="780">
        <f>VLOOKUP(AJ10,Futtermitteltabelle!$E$3:$R$193,14,FALSE)*(AK10/1000)</f>
        <v>0</v>
      </c>
      <c r="AV10" s="780">
        <f t="shared" si="4"/>
        <v>0</v>
      </c>
      <c r="AW10" s="780">
        <f t="shared" si="5"/>
        <v>0</v>
      </c>
      <c r="AX10" s="780">
        <f t="shared" si="6"/>
        <v>0</v>
      </c>
      <c r="AY10" s="780">
        <f t="shared" si="7"/>
        <v>0</v>
      </c>
      <c r="AZ10" s="780">
        <f t="shared" si="8"/>
        <v>0</v>
      </c>
      <c r="BA10" s="780">
        <f t="shared" si="9"/>
        <v>0</v>
      </c>
      <c r="BB10" s="780">
        <f t="shared" si="10"/>
        <v>0</v>
      </c>
      <c r="BC10" s="780">
        <f t="shared" si="11"/>
        <v>0</v>
      </c>
      <c r="BD10" s="780">
        <f t="shared" si="12"/>
        <v>0</v>
      </c>
      <c r="BE10" s="780">
        <f t="shared" si="13"/>
        <v>0</v>
      </c>
      <c r="BF10" s="780">
        <f t="shared" si="14"/>
        <v>0</v>
      </c>
    </row>
    <row r="11" spans="1:58" ht="19.149999999999999" customHeight="1" thickBot="1" x14ac:dyDescent="0.4">
      <c r="A11" s="724" t="s">
        <v>669</v>
      </c>
      <c r="B11" s="804"/>
      <c r="C11" s="856">
        <f>VLOOKUP(A11,Futtermitteltabelle!$B$3:$F$193,5,FALSE)</f>
        <v>0</v>
      </c>
      <c r="D11" s="411"/>
      <c r="E11" s="804"/>
      <c r="F11" s="856">
        <f>VLOOKUP(A11,Futtermitteltabelle!$B$3:$F$193,5,FALSE)</f>
        <v>0</v>
      </c>
      <c r="G11" s="411"/>
      <c r="H11" s="804"/>
      <c r="I11" s="856">
        <f>VLOOKUP(A11,Futtermitteltabelle!$B$3:$F$193,5,FALSE)</f>
        <v>0</v>
      </c>
      <c r="J11" s="411"/>
      <c r="L11" s="780">
        <f>VLOOKUP(A11,Futtermitteltabelle!$B$3:$E$193,4,FALSE)</f>
        <v>0</v>
      </c>
      <c r="M11" s="780">
        <f t="shared" si="0"/>
        <v>0</v>
      </c>
      <c r="N11" s="780">
        <f>VLOOKUP(L11,Futtermitteltabelle!$E$3:$R$193,5,FALSE)*(M11/1000)</f>
        <v>0</v>
      </c>
      <c r="O11" s="780">
        <f>VLOOKUP(L11,Futtermitteltabelle!$E$3:$R$193,6,FALSE)*(M11/1000)</f>
        <v>0</v>
      </c>
      <c r="P11" s="780">
        <f>VLOOKUP(L11,Futtermitteltabelle!$E$3:$R$193,7,FALSE)*(M11/1000)</f>
        <v>0</v>
      </c>
      <c r="Q11" s="780">
        <f>VLOOKUP(L11,Futtermitteltabelle!$E$3:$R$193,8,FALSE)*(M11/1000)</f>
        <v>0</v>
      </c>
      <c r="R11" s="780">
        <f>VLOOKUP(L11,Futtermitteltabelle!$E$3:$R$193,9,FALSE)*(M11/1000)</f>
        <v>0</v>
      </c>
      <c r="S11" s="780">
        <f>VLOOKUP(L11,Futtermitteltabelle!$E$3:$R$193,10,FALSE)*(M11/1000)</f>
        <v>0</v>
      </c>
      <c r="T11" s="780">
        <f>VLOOKUP(L11,Futtermitteltabelle!$E$3:$R$193,11,FALSE)*(M11/1000)</f>
        <v>0</v>
      </c>
      <c r="U11" s="780">
        <f>VLOOKUP(L11,Futtermitteltabelle!$E$3:$R$193,12,FALSE)*(M11/1000)</f>
        <v>0</v>
      </c>
      <c r="V11" s="780">
        <f>VLOOKUP(L11,Futtermitteltabelle!$E$3:$R$193,13,FALSE)*(M11/1000)</f>
        <v>0</v>
      </c>
      <c r="W11" s="780">
        <f>VLOOKUP(L11,Futtermitteltabelle!$E$3:$R$193,14,FALSE)*(M11/1000)</f>
        <v>0</v>
      </c>
      <c r="X11" s="780">
        <f>VLOOKUP(A11,Futtermitteltabelle!$B$3:$E$193,4,FALSE)</f>
        <v>0</v>
      </c>
      <c r="Y11" s="780">
        <f t="shared" si="1"/>
        <v>0</v>
      </c>
      <c r="Z11" s="780">
        <f>VLOOKUP(X11,Futtermitteltabelle!$E$3:$R$193,5,FALSE)*(Y11/1000)</f>
        <v>0</v>
      </c>
      <c r="AA11" s="780">
        <f>VLOOKUP(X11,Futtermitteltabelle!$E$3:$R$193,6,FALSE)*(Y11/1000)</f>
        <v>0</v>
      </c>
      <c r="AB11" s="780">
        <f>VLOOKUP(X11,Futtermitteltabelle!$E$3:$R$193,7,FALSE)*(Y11/1000)</f>
        <v>0</v>
      </c>
      <c r="AC11" s="780">
        <f>VLOOKUP(X11,Futtermitteltabelle!$E$3:$R$193,8,FALSE)*(Y11/1000)</f>
        <v>0</v>
      </c>
      <c r="AD11" s="780">
        <f>VLOOKUP(X11,Futtermitteltabelle!$E$3:$R$193,9,FALSE)*(Y11/1000)</f>
        <v>0</v>
      </c>
      <c r="AE11" s="780">
        <f>VLOOKUP(X11,Futtermitteltabelle!$E$3:$R$193,10,FALSE)*(Y11/1000)</f>
        <v>0</v>
      </c>
      <c r="AF11" s="780">
        <f>VLOOKUP(X11,Futtermitteltabelle!$E$3:$R$193,11,FALSE)*(Y11/1000)</f>
        <v>0</v>
      </c>
      <c r="AG11" s="780">
        <f>VLOOKUP(X11,Futtermitteltabelle!$E$3:$R$193,12,FALSE)*(Y11/1000)</f>
        <v>0</v>
      </c>
      <c r="AH11" s="780">
        <f>VLOOKUP(X11,Futtermitteltabelle!$E$3:$R$193,13,FALSE)*(Y11/1000)</f>
        <v>0</v>
      </c>
      <c r="AI11" s="780">
        <f>VLOOKUP(X11,Futtermitteltabelle!$E$3:$R$193,14,FALSE)*(Y11/1000)</f>
        <v>0</v>
      </c>
      <c r="AJ11" s="780">
        <f>VLOOKUP(A11,Futtermitteltabelle!$B$3:$E$193,4,FALSE)</f>
        <v>0</v>
      </c>
      <c r="AK11" s="780">
        <f t="shared" si="3"/>
        <v>0</v>
      </c>
      <c r="AL11" s="780">
        <f>VLOOKUP(AJ11,Futtermitteltabelle!$E$3:$R$193,5,FALSE)*(AK11/1000)</f>
        <v>0</v>
      </c>
      <c r="AM11" s="780">
        <f>VLOOKUP(AJ11,Futtermitteltabelle!$E$3:$R$193,6,FALSE)*(AK11/1000)</f>
        <v>0</v>
      </c>
      <c r="AN11" s="780">
        <f>VLOOKUP(AJ11,Futtermitteltabelle!$E$3:$R$193,7,FALSE)*(AK11/1000)</f>
        <v>0</v>
      </c>
      <c r="AO11" s="780">
        <f>VLOOKUP(AJ11,Futtermitteltabelle!$E$3:$R$193,8,FALSE)*(AK11/1000)</f>
        <v>0</v>
      </c>
      <c r="AP11" s="780">
        <f>VLOOKUP(AJ11,Futtermitteltabelle!$E$3:$R$193,9,FALSE)*(AK11/1000)</f>
        <v>0</v>
      </c>
      <c r="AQ11" s="780">
        <f>VLOOKUP(AJ11,Futtermitteltabelle!$E$3:$R$193,10,FALSE)*(AK11/1000)</f>
        <v>0</v>
      </c>
      <c r="AR11" s="780">
        <f>VLOOKUP(AJ11,Futtermitteltabelle!$E$3:$R$193,11,FALSE)*(AK11/1000)</f>
        <v>0</v>
      </c>
      <c r="AS11" s="780">
        <f>VLOOKUP(AJ11,Futtermitteltabelle!$E$3:$R$193,12,FALSE)*(AK11/1000)</f>
        <v>0</v>
      </c>
      <c r="AT11" s="780">
        <f>VLOOKUP(AJ11,Futtermitteltabelle!$E$3:$R$193,13,FALSE)*(AK11/1000)</f>
        <v>0</v>
      </c>
      <c r="AU11" s="780">
        <f>VLOOKUP(AJ11,Futtermitteltabelle!$E$3:$R$193,14,FALSE)*(AK11/1000)</f>
        <v>0</v>
      </c>
      <c r="AV11" s="780">
        <f t="shared" si="4"/>
        <v>0</v>
      </c>
      <c r="AW11" s="780">
        <f t="shared" si="5"/>
        <v>0</v>
      </c>
      <c r="AX11" s="780">
        <f t="shared" si="6"/>
        <v>0</v>
      </c>
      <c r="AY11" s="780">
        <f t="shared" si="7"/>
        <v>0</v>
      </c>
      <c r="AZ11" s="780">
        <f t="shared" si="8"/>
        <v>0</v>
      </c>
      <c r="BA11" s="780">
        <f t="shared" si="9"/>
        <v>0</v>
      </c>
      <c r="BB11" s="780">
        <f t="shared" si="10"/>
        <v>0</v>
      </c>
      <c r="BC11" s="780">
        <f t="shared" si="11"/>
        <v>0</v>
      </c>
      <c r="BD11" s="780">
        <f t="shared" si="12"/>
        <v>0</v>
      </c>
      <c r="BE11" s="780">
        <f t="shared" si="13"/>
        <v>0</v>
      </c>
      <c r="BF11" s="780">
        <f t="shared" si="14"/>
        <v>0</v>
      </c>
    </row>
    <row r="12" spans="1:58" ht="19.149999999999999" customHeight="1" thickBot="1" x14ac:dyDescent="0.4">
      <c r="A12" s="724" t="s">
        <v>669</v>
      </c>
      <c r="B12" s="804"/>
      <c r="C12" s="856">
        <f>VLOOKUP(A12,Futtermitteltabelle!$B$3:$F$193,5,FALSE)</f>
        <v>0</v>
      </c>
      <c r="D12" s="411"/>
      <c r="E12" s="804"/>
      <c r="F12" s="856">
        <f>VLOOKUP(A12,Futtermitteltabelle!$B$3:$F$193,5,FALSE)</f>
        <v>0</v>
      </c>
      <c r="G12" s="411"/>
      <c r="H12" s="804"/>
      <c r="I12" s="856">
        <f>VLOOKUP(A12,Futtermitteltabelle!$B$3:$F$193,5,FALSE)</f>
        <v>0</v>
      </c>
      <c r="J12" s="411"/>
      <c r="L12" s="780">
        <f>VLOOKUP(A12,Futtermitteltabelle!$B$3:$E$193,4,FALSE)</f>
        <v>0</v>
      </c>
      <c r="M12" s="780">
        <f t="shared" si="0"/>
        <v>0</v>
      </c>
      <c r="N12" s="780">
        <f>VLOOKUP(L12,Futtermitteltabelle!$E$3:$R$193,5,FALSE)*(M12/1000)</f>
        <v>0</v>
      </c>
      <c r="O12" s="780">
        <f>VLOOKUP(L12,Futtermitteltabelle!$E$3:$R$193,6,FALSE)*(M12/1000)</f>
        <v>0</v>
      </c>
      <c r="P12" s="780">
        <f>VLOOKUP(L12,Futtermitteltabelle!$E$3:$R$193,7,FALSE)*(M12/1000)</f>
        <v>0</v>
      </c>
      <c r="Q12" s="780">
        <f>VLOOKUP(L12,Futtermitteltabelle!$E$3:$R$193,8,FALSE)*(M12/1000)</f>
        <v>0</v>
      </c>
      <c r="R12" s="780">
        <f>VLOOKUP(L12,Futtermitteltabelle!$E$3:$R$193,9,FALSE)*(M12/1000)</f>
        <v>0</v>
      </c>
      <c r="S12" s="780">
        <f>VLOOKUP(L12,Futtermitteltabelle!$E$3:$R$193,10,FALSE)*(M12/1000)</f>
        <v>0</v>
      </c>
      <c r="T12" s="780">
        <f>VLOOKUP(L12,Futtermitteltabelle!$E$3:$R$193,11,FALSE)*(M12/1000)</f>
        <v>0</v>
      </c>
      <c r="U12" s="780">
        <f>VLOOKUP(L12,Futtermitteltabelle!$E$3:$R$193,12,FALSE)*(M12/1000)</f>
        <v>0</v>
      </c>
      <c r="V12" s="780">
        <f>VLOOKUP(L12,Futtermitteltabelle!$E$3:$R$193,13,FALSE)*(M12/1000)</f>
        <v>0</v>
      </c>
      <c r="W12" s="780">
        <f>VLOOKUP(L12,Futtermitteltabelle!$E$3:$R$193,14,FALSE)*(M12/1000)</f>
        <v>0</v>
      </c>
      <c r="X12" s="780">
        <f>VLOOKUP(A12,Futtermitteltabelle!$B$3:$E$193,4,FALSE)</f>
        <v>0</v>
      </c>
      <c r="Y12" s="780">
        <f t="shared" si="1"/>
        <v>0</v>
      </c>
      <c r="Z12" s="780">
        <f>VLOOKUP(X12,Futtermitteltabelle!$E$3:$R$193,5,FALSE)*(Y12/1000)</f>
        <v>0</v>
      </c>
      <c r="AA12" s="780">
        <f>VLOOKUP(X12,Futtermitteltabelle!$E$3:$R$193,6,FALSE)*(Y12/1000)</f>
        <v>0</v>
      </c>
      <c r="AB12" s="780">
        <f>VLOOKUP(X12,Futtermitteltabelle!$E$3:$R$193,7,FALSE)*(Y12/1000)</f>
        <v>0</v>
      </c>
      <c r="AC12" s="780">
        <f>VLOOKUP(X12,Futtermitteltabelle!$E$3:$R$193,8,FALSE)*(Y12/1000)</f>
        <v>0</v>
      </c>
      <c r="AD12" s="780">
        <f>VLOOKUP(X12,Futtermitteltabelle!$E$3:$R$193,9,FALSE)*(Y12/1000)</f>
        <v>0</v>
      </c>
      <c r="AE12" s="780">
        <f>VLOOKUP(X12,Futtermitteltabelle!$E$3:$R$193,10,FALSE)*(Y12/1000)</f>
        <v>0</v>
      </c>
      <c r="AF12" s="780">
        <f>VLOOKUP(X12,Futtermitteltabelle!$E$3:$R$193,11,FALSE)*(Y12/1000)</f>
        <v>0</v>
      </c>
      <c r="AG12" s="780">
        <f>VLOOKUP(X12,Futtermitteltabelle!$E$3:$R$193,12,FALSE)*(Y12/1000)</f>
        <v>0</v>
      </c>
      <c r="AH12" s="780">
        <f>VLOOKUP(X12,Futtermitteltabelle!$E$3:$R$193,13,FALSE)*(Y12/1000)</f>
        <v>0</v>
      </c>
      <c r="AI12" s="780">
        <f>VLOOKUP(X12,Futtermitteltabelle!$E$3:$R$193,14,FALSE)*(Y12/1000)</f>
        <v>0</v>
      </c>
      <c r="AJ12" s="780">
        <f>VLOOKUP(A12,Futtermitteltabelle!$B$3:$E$193,4,FALSE)</f>
        <v>0</v>
      </c>
      <c r="AK12" s="780">
        <f t="shared" si="3"/>
        <v>0</v>
      </c>
      <c r="AL12" s="780">
        <f>VLOOKUP(AJ12,Futtermitteltabelle!$E$3:$R$193,5,FALSE)*(AK12/1000)</f>
        <v>0</v>
      </c>
      <c r="AM12" s="780">
        <f>VLOOKUP(AJ12,Futtermitteltabelle!$E$3:$R$193,6,FALSE)*(AK12/1000)</f>
        <v>0</v>
      </c>
      <c r="AN12" s="780">
        <f>VLOOKUP(AJ12,Futtermitteltabelle!$E$3:$R$193,7,FALSE)*(AK12/1000)</f>
        <v>0</v>
      </c>
      <c r="AO12" s="780">
        <f>VLOOKUP(AJ12,Futtermitteltabelle!$E$3:$R$193,8,FALSE)*(AK12/1000)</f>
        <v>0</v>
      </c>
      <c r="AP12" s="780">
        <f>VLOOKUP(AJ12,Futtermitteltabelle!$E$3:$R$193,9,FALSE)*(AK12/1000)</f>
        <v>0</v>
      </c>
      <c r="AQ12" s="780">
        <f>VLOOKUP(AJ12,Futtermitteltabelle!$E$3:$R$193,10,FALSE)*(AK12/1000)</f>
        <v>0</v>
      </c>
      <c r="AR12" s="780">
        <f>VLOOKUP(AJ12,Futtermitteltabelle!$E$3:$R$193,11,FALSE)*(AK12/1000)</f>
        <v>0</v>
      </c>
      <c r="AS12" s="780">
        <f>VLOOKUP(AJ12,Futtermitteltabelle!$E$3:$R$193,12,FALSE)*(AK12/1000)</f>
        <v>0</v>
      </c>
      <c r="AT12" s="780">
        <f>VLOOKUP(AJ12,Futtermitteltabelle!$E$3:$R$193,13,FALSE)*(AK12/1000)</f>
        <v>0</v>
      </c>
      <c r="AU12" s="780">
        <f>VLOOKUP(AJ12,Futtermitteltabelle!$E$3:$R$193,14,FALSE)*(AK12/1000)</f>
        <v>0</v>
      </c>
      <c r="AV12" s="780">
        <f t="shared" si="4"/>
        <v>0</v>
      </c>
      <c r="AW12" s="780">
        <f t="shared" si="5"/>
        <v>0</v>
      </c>
      <c r="AX12" s="780">
        <f t="shared" si="6"/>
        <v>0</v>
      </c>
      <c r="AY12" s="780">
        <f t="shared" si="7"/>
        <v>0</v>
      </c>
      <c r="AZ12" s="780">
        <f t="shared" si="8"/>
        <v>0</v>
      </c>
      <c r="BA12" s="780">
        <f t="shared" si="9"/>
        <v>0</v>
      </c>
      <c r="BB12" s="780">
        <f t="shared" si="10"/>
        <v>0</v>
      </c>
      <c r="BC12" s="780">
        <f t="shared" si="11"/>
        <v>0</v>
      </c>
      <c r="BD12" s="780">
        <f t="shared" si="12"/>
        <v>0</v>
      </c>
      <c r="BE12" s="780">
        <f t="shared" si="13"/>
        <v>0</v>
      </c>
      <c r="BF12" s="780">
        <f t="shared" si="14"/>
        <v>0</v>
      </c>
    </row>
    <row r="13" spans="1:58" ht="19.149999999999999" customHeight="1" thickBot="1" x14ac:dyDescent="0.4">
      <c r="A13" s="724" t="s">
        <v>669</v>
      </c>
      <c r="B13" s="804"/>
      <c r="C13" s="856">
        <f>VLOOKUP(A13,Futtermitteltabelle!$B$3:$F$193,5,FALSE)</f>
        <v>0</v>
      </c>
      <c r="D13" s="411"/>
      <c r="E13" s="804"/>
      <c r="F13" s="856">
        <f>VLOOKUP(A13,Futtermitteltabelle!$B$3:$F$193,5,FALSE)</f>
        <v>0</v>
      </c>
      <c r="G13" s="411"/>
      <c r="H13" s="804"/>
      <c r="I13" s="856">
        <f>VLOOKUP(A13,Futtermitteltabelle!$B$3:$F$193,5,FALSE)</f>
        <v>0</v>
      </c>
      <c r="J13" s="411"/>
      <c r="L13" s="780">
        <f>VLOOKUP(A13,Futtermitteltabelle!$B$3:$E$193,4,FALSE)</f>
        <v>0</v>
      </c>
      <c r="M13" s="780">
        <f t="shared" si="0"/>
        <v>0</v>
      </c>
      <c r="N13" s="780">
        <f>VLOOKUP(L13,Futtermitteltabelle!$E$3:$R$193,5,FALSE)*(M13/1000)</f>
        <v>0</v>
      </c>
      <c r="O13" s="780">
        <f>VLOOKUP(L13,Futtermitteltabelle!$E$3:$R$193,6,FALSE)*(M13/1000)</f>
        <v>0</v>
      </c>
      <c r="P13" s="780">
        <f>VLOOKUP(L13,Futtermitteltabelle!$E$3:$R$193,7,FALSE)*(M13/1000)</f>
        <v>0</v>
      </c>
      <c r="Q13" s="780">
        <f>VLOOKUP(L13,Futtermitteltabelle!$E$3:$R$193,8,FALSE)*(M13/1000)</f>
        <v>0</v>
      </c>
      <c r="R13" s="780">
        <f>VLOOKUP(L13,Futtermitteltabelle!$E$3:$R$193,9,FALSE)*(M13/1000)</f>
        <v>0</v>
      </c>
      <c r="S13" s="780">
        <f>VLOOKUP(L13,Futtermitteltabelle!$E$3:$R$193,10,FALSE)*(M13/1000)</f>
        <v>0</v>
      </c>
      <c r="T13" s="780">
        <f>VLOOKUP(L13,Futtermitteltabelle!$E$3:$R$193,11,FALSE)*(M13/1000)</f>
        <v>0</v>
      </c>
      <c r="U13" s="780">
        <f>VLOOKUP(L13,Futtermitteltabelle!$E$3:$R$193,12,FALSE)*(M13/1000)</f>
        <v>0</v>
      </c>
      <c r="V13" s="780">
        <f>VLOOKUP(L13,Futtermitteltabelle!$E$3:$R$193,13,FALSE)*(M13/1000)</f>
        <v>0</v>
      </c>
      <c r="W13" s="780">
        <f>VLOOKUP(L13,Futtermitteltabelle!$E$3:$R$193,14,FALSE)*(M13/1000)</f>
        <v>0</v>
      </c>
      <c r="X13" s="780">
        <f>VLOOKUP(A13,Futtermitteltabelle!$B$3:$E$193,4,FALSE)</f>
        <v>0</v>
      </c>
      <c r="Y13" s="780">
        <f t="shared" si="1"/>
        <v>0</v>
      </c>
      <c r="Z13" s="780">
        <f>VLOOKUP(X13,Futtermitteltabelle!$E$3:$R$193,5,FALSE)*(Y13/1000)</f>
        <v>0</v>
      </c>
      <c r="AA13" s="780">
        <f>VLOOKUP(X13,Futtermitteltabelle!$E$3:$R$193,6,FALSE)*(Y13/1000)</f>
        <v>0</v>
      </c>
      <c r="AB13" s="780">
        <f>VLOOKUP(X13,Futtermitteltabelle!$E$3:$R$193,7,FALSE)*(Y13/1000)</f>
        <v>0</v>
      </c>
      <c r="AC13" s="780">
        <f>VLOOKUP(X13,Futtermitteltabelle!$E$3:$R$193,8,FALSE)*(Y13/1000)</f>
        <v>0</v>
      </c>
      <c r="AD13" s="780">
        <f>VLOOKUP(X13,Futtermitteltabelle!$E$3:$R$193,9,FALSE)*(Y13/1000)</f>
        <v>0</v>
      </c>
      <c r="AE13" s="780">
        <f>VLOOKUP(X13,Futtermitteltabelle!$E$3:$R$193,10,FALSE)*(Y13/1000)</f>
        <v>0</v>
      </c>
      <c r="AF13" s="780">
        <f>VLOOKUP(X13,Futtermitteltabelle!$E$3:$R$193,11,FALSE)*(Y13/1000)</f>
        <v>0</v>
      </c>
      <c r="AG13" s="780">
        <f>VLOOKUP(X13,Futtermitteltabelle!$E$3:$R$193,12,FALSE)*(Y13/1000)</f>
        <v>0</v>
      </c>
      <c r="AH13" s="780">
        <f>VLOOKUP(X13,Futtermitteltabelle!$E$3:$R$193,13,FALSE)*(Y13/1000)</f>
        <v>0</v>
      </c>
      <c r="AI13" s="780">
        <f>VLOOKUP(X13,Futtermitteltabelle!$E$3:$R$193,14,FALSE)*(Y13/1000)</f>
        <v>0</v>
      </c>
      <c r="AJ13" s="780">
        <f>VLOOKUP(A13,Futtermitteltabelle!$B$3:$E$193,4,FALSE)</f>
        <v>0</v>
      </c>
      <c r="AK13" s="780">
        <f t="shared" si="3"/>
        <v>0</v>
      </c>
      <c r="AL13" s="780">
        <f>VLOOKUP(AJ13,Futtermitteltabelle!$E$3:$R$193,5,FALSE)*(AK13/1000)</f>
        <v>0</v>
      </c>
      <c r="AM13" s="780">
        <f>VLOOKUP(AJ13,Futtermitteltabelle!$E$3:$R$193,6,FALSE)*(AK13/1000)</f>
        <v>0</v>
      </c>
      <c r="AN13" s="780">
        <f>VLOOKUP(AJ13,Futtermitteltabelle!$E$3:$R$193,7,FALSE)*(AK13/1000)</f>
        <v>0</v>
      </c>
      <c r="AO13" s="780">
        <f>VLOOKUP(AJ13,Futtermitteltabelle!$E$3:$R$193,8,FALSE)*(AK13/1000)</f>
        <v>0</v>
      </c>
      <c r="AP13" s="780">
        <f>VLOOKUP(AJ13,Futtermitteltabelle!$E$3:$R$193,9,FALSE)*(AK13/1000)</f>
        <v>0</v>
      </c>
      <c r="AQ13" s="780">
        <f>VLOOKUP(AJ13,Futtermitteltabelle!$E$3:$R$193,10,FALSE)*(AK13/1000)</f>
        <v>0</v>
      </c>
      <c r="AR13" s="780">
        <f>VLOOKUP(AJ13,Futtermitteltabelle!$E$3:$R$193,11,FALSE)*(AK13/1000)</f>
        <v>0</v>
      </c>
      <c r="AS13" s="780">
        <f>VLOOKUP(AJ13,Futtermitteltabelle!$E$3:$R$193,12,FALSE)*(AK13/1000)</f>
        <v>0</v>
      </c>
      <c r="AT13" s="780">
        <f>VLOOKUP(AJ13,Futtermitteltabelle!$E$3:$R$193,13,FALSE)*(AK13/1000)</f>
        <v>0</v>
      </c>
      <c r="AU13" s="780">
        <f>VLOOKUP(AJ13,Futtermitteltabelle!$E$3:$R$193,14,FALSE)*(AK13/1000)</f>
        <v>0</v>
      </c>
      <c r="AV13" s="780">
        <f t="shared" si="4"/>
        <v>0</v>
      </c>
      <c r="AW13" s="780">
        <f t="shared" si="5"/>
        <v>0</v>
      </c>
      <c r="AX13" s="780">
        <f t="shared" si="6"/>
        <v>0</v>
      </c>
      <c r="AY13" s="780">
        <f t="shared" si="7"/>
        <v>0</v>
      </c>
      <c r="AZ13" s="780">
        <f t="shared" si="8"/>
        <v>0</v>
      </c>
      <c r="BA13" s="780">
        <f t="shared" si="9"/>
        <v>0</v>
      </c>
      <c r="BB13" s="780">
        <f t="shared" si="10"/>
        <v>0</v>
      </c>
      <c r="BC13" s="780">
        <f t="shared" si="11"/>
        <v>0</v>
      </c>
      <c r="BD13" s="780">
        <f t="shared" si="12"/>
        <v>0</v>
      </c>
      <c r="BE13" s="780">
        <f t="shared" si="13"/>
        <v>0</v>
      </c>
      <c r="BF13" s="780">
        <f t="shared" si="14"/>
        <v>0</v>
      </c>
    </row>
    <row r="14" spans="1:58" ht="19.149999999999999" customHeight="1" thickBot="1" x14ac:dyDescent="0.4">
      <c r="A14" s="724" t="s">
        <v>669</v>
      </c>
      <c r="B14" s="804"/>
      <c r="C14" s="856">
        <f>VLOOKUP(A14,Futtermitteltabelle!$B$3:$F$193,5,FALSE)</f>
        <v>0</v>
      </c>
      <c r="D14" s="411"/>
      <c r="E14" s="804"/>
      <c r="F14" s="856">
        <f>VLOOKUP(A14,Futtermitteltabelle!$B$3:$F$193,5,FALSE)</f>
        <v>0</v>
      </c>
      <c r="G14" s="411"/>
      <c r="H14" s="804"/>
      <c r="I14" s="856">
        <f>VLOOKUP(A14,Futtermitteltabelle!$B$3:$F$193,5,FALSE)</f>
        <v>0</v>
      </c>
      <c r="J14" s="411"/>
      <c r="L14" s="780">
        <f>VLOOKUP(A14,Futtermitteltabelle!$B$3:$E$193,4,FALSE)</f>
        <v>0</v>
      </c>
      <c r="M14" s="780">
        <f t="shared" si="0"/>
        <v>0</v>
      </c>
      <c r="N14" s="780">
        <f>VLOOKUP(L14,Futtermitteltabelle!$E$3:$R$193,5,FALSE)*(M14/1000)</f>
        <v>0</v>
      </c>
      <c r="O14" s="780">
        <f>VLOOKUP(L14,Futtermitteltabelle!$E$3:$R$193,6,FALSE)*(M14/1000)</f>
        <v>0</v>
      </c>
      <c r="P14" s="780">
        <f>VLOOKUP(L14,Futtermitteltabelle!$E$3:$R$193,7,FALSE)*(M14/1000)</f>
        <v>0</v>
      </c>
      <c r="Q14" s="780">
        <f>VLOOKUP(L14,Futtermitteltabelle!$E$3:$R$193,8,FALSE)*(M14/1000)</f>
        <v>0</v>
      </c>
      <c r="R14" s="780">
        <f>VLOOKUP(L14,Futtermitteltabelle!$E$3:$R$193,9,FALSE)*(M14/1000)</f>
        <v>0</v>
      </c>
      <c r="S14" s="780">
        <f>VLOOKUP(L14,Futtermitteltabelle!$E$3:$R$193,10,FALSE)*(M14/1000)</f>
        <v>0</v>
      </c>
      <c r="T14" s="780">
        <f>VLOOKUP(L14,Futtermitteltabelle!$E$3:$R$193,11,FALSE)*(M14/1000)</f>
        <v>0</v>
      </c>
      <c r="U14" s="780">
        <f>VLOOKUP(L14,Futtermitteltabelle!$E$3:$R$193,12,FALSE)*(M14/1000)</f>
        <v>0</v>
      </c>
      <c r="V14" s="780">
        <f>VLOOKUP(L14,Futtermitteltabelle!$E$3:$R$193,13,FALSE)*(M14/1000)</f>
        <v>0</v>
      </c>
      <c r="W14" s="780">
        <f>VLOOKUP(L14,Futtermitteltabelle!$E$3:$R$193,14,FALSE)*(M14/1000)</f>
        <v>0</v>
      </c>
      <c r="X14" s="780">
        <f>VLOOKUP(A14,Futtermitteltabelle!$B$3:$E$193,4,FALSE)</f>
        <v>0</v>
      </c>
      <c r="Y14" s="780">
        <f t="shared" si="1"/>
        <v>0</v>
      </c>
      <c r="Z14" s="780">
        <f>VLOOKUP(X14,Futtermitteltabelle!$E$3:$R$193,5,FALSE)*(Y14/1000)</f>
        <v>0</v>
      </c>
      <c r="AA14" s="780">
        <f>VLOOKUP(X14,Futtermitteltabelle!$E$3:$R$193,6,FALSE)*(Y14/1000)</f>
        <v>0</v>
      </c>
      <c r="AB14" s="780">
        <f>VLOOKUP(X14,Futtermitteltabelle!$E$3:$R$193,7,FALSE)*(Y14/1000)</f>
        <v>0</v>
      </c>
      <c r="AC14" s="780">
        <f>VLOOKUP(X14,Futtermitteltabelle!$E$3:$R$193,8,FALSE)*(Y14/1000)</f>
        <v>0</v>
      </c>
      <c r="AD14" s="780">
        <f>VLOOKUP(X14,Futtermitteltabelle!$E$3:$R$193,9,FALSE)*(Y14/1000)</f>
        <v>0</v>
      </c>
      <c r="AE14" s="780">
        <f>VLOOKUP(X14,Futtermitteltabelle!$E$3:$R$193,10,FALSE)*(Y14/1000)</f>
        <v>0</v>
      </c>
      <c r="AF14" s="780">
        <f>VLOOKUP(X14,Futtermitteltabelle!$E$3:$R$193,11,FALSE)*(Y14/1000)</f>
        <v>0</v>
      </c>
      <c r="AG14" s="780">
        <f>VLOOKUP(X14,Futtermitteltabelle!$E$3:$R$193,12,FALSE)*(Y14/1000)</f>
        <v>0</v>
      </c>
      <c r="AH14" s="780">
        <f>VLOOKUP(X14,Futtermitteltabelle!$E$3:$R$193,13,FALSE)*(Y14/1000)</f>
        <v>0</v>
      </c>
      <c r="AI14" s="780">
        <f>VLOOKUP(X14,Futtermitteltabelle!$E$3:$R$193,14,FALSE)*(Y14/1000)</f>
        <v>0</v>
      </c>
      <c r="AJ14" s="780">
        <f>VLOOKUP(A14,Futtermitteltabelle!$B$3:$E$193,4,FALSE)</f>
        <v>0</v>
      </c>
      <c r="AK14" s="780">
        <f t="shared" si="3"/>
        <v>0</v>
      </c>
      <c r="AL14" s="780">
        <f>VLOOKUP(AJ14,Futtermitteltabelle!$E$3:$R$193,5,FALSE)*(AK14/1000)</f>
        <v>0</v>
      </c>
      <c r="AM14" s="780">
        <f>VLOOKUP(AJ14,Futtermitteltabelle!$E$3:$R$193,6,FALSE)*(AK14/1000)</f>
        <v>0</v>
      </c>
      <c r="AN14" s="780">
        <f>VLOOKUP(AJ14,Futtermitteltabelle!$E$3:$R$193,7,FALSE)*(AK14/1000)</f>
        <v>0</v>
      </c>
      <c r="AO14" s="780">
        <f>VLOOKUP(AJ14,Futtermitteltabelle!$E$3:$R$193,8,FALSE)*(AK14/1000)</f>
        <v>0</v>
      </c>
      <c r="AP14" s="780">
        <f>VLOOKUP(AJ14,Futtermitteltabelle!$E$3:$R$193,9,FALSE)*(AK14/1000)</f>
        <v>0</v>
      </c>
      <c r="AQ14" s="780">
        <f>VLOOKUP(AJ14,Futtermitteltabelle!$E$3:$R$193,10,FALSE)*(AK14/1000)</f>
        <v>0</v>
      </c>
      <c r="AR14" s="780">
        <f>VLOOKUP(AJ14,Futtermitteltabelle!$E$3:$R$193,11,FALSE)*(AK14/1000)</f>
        <v>0</v>
      </c>
      <c r="AS14" s="780">
        <f>VLOOKUP(AJ14,Futtermitteltabelle!$E$3:$R$193,12,FALSE)*(AK14/1000)</f>
        <v>0</v>
      </c>
      <c r="AT14" s="780">
        <f>VLOOKUP(AJ14,Futtermitteltabelle!$E$3:$R$193,13,FALSE)*(AK14/1000)</f>
        <v>0</v>
      </c>
      <c r="AU14" s="780">
        <f>VLOOKUP(AJ14,Futtermitteltabelle!$E$3:$R$193,14,FALSE)*(AK14/1000)</f>
        <v>0</v>
      </c>
      <c r="AV14" s="780">
        <f t="shared" si="4"/>
        <v>0</v>
      </c>
      <c r="AW14" s="780">
        <f t="shared" si="5"/>
        <v>0</v>
      </c>
      <c r="AX14" s="780">
        <f t="shared" si="6"/>
        <v>0</v>
      </c>
      <c r="AY14" s="780">
        <f t="shared" si="7"/>
        <v>0</v>
      </c>
      <c r="AZ14" s="780">
        <f t="shared" si="8"/>
        <v>0</v>
      </c>
      <c r="BA14" s="780">
        <f t="shared" si="9"/>
        <v>0</v>
      </c>
      <c r="BB14" s="780">
        <f t="shared" si="10"/>
        <v>0</v>
      </c>
      <c r="BC14" s="780">
        <f t="shared" si="11"/>
        <v>0</v>
      </c>
      <c r="BD14" s="780">
        <f t="shared" si="12"/>
        <v>0</v>
      </c>
      <c r="BE14" s="780">
        <f t="shared" si="13"/>
        <v>0</v>
      </c>
      <c r="BF14" s="780">
        <f t="shared" si="14"/>
        <v>0</v>
      </c>
    </row>
    <row r="15" spans="1:58" ht="19.149999999999999" customHeight="1" thickBot="1" x14ac:dyDescent="0.4">
      <c r="A15" s="724" t="s">
        <v>669</v>
      </c>
      <c r="B15" s="804"/>
      <c r="C15" s="856">
        <f>VLOOKUP(A15,Futtermitteltabelle!$B$3:$F$193,5,FALSE)</f>
        <v>0</v>
      </c>
      <c r="D15" s="411"/>
      <c r="E15" s="804"/>
      <c r="F15" s="856">
        <f>VLOOKUP(A15,Futtermitteltabelle!$B$3:$F$193,5,FALSE)</f>
        <v>0</v>
      </c>
      <c r="G15" s="411"/>
      <c r="H15" s="804"/>
      <c r="I15" s="856">
        <f>VLOOKUP(A15,Futtermitteltabelle!$B$3:$F$193,5,FALSE)</f>
        <v>0</v>
      </c>
      <c r="J15" s="411"/>
      <c r="L15" s="780">
        <f>VLOOKUP(A15,Futtermitteltabelle!$B$3:$E$193,4,FALSE)</f>
        <v>0</v>
      </c>
      <c r="M15" s="780">
        <f t="shared" si="0"/>
        <v>0</v>
      </c>
      <c r="N15" s="780">
        <f>VLOOKUP(L15,Futtermitteltabelle!$E$3:$R$193,5,FALSE)*(M15/1000)</f>
        <v>0</v>
      </c>
      <c r="O15" s="780">
        <f>VLOOKUP(L15,Futtermitteltabelle!$E$3:$R$193,6,FALSE)*(M15/1000)</f>
        <v>0</v>
      </c>
      <c r="P15" s="780">
        <f>VLOOKUP(L15,Futtermitteltabelle!$E$3:$R$193,7,FALSE)*(M15/1000)</f>
        <v>0</v>
      </c>
      <c r="Q15" s="780">
        <f>VLOOKUP(L15,Futtermitteltabelle!$E$3:$R$193,8,FALSE)*(M15/1000)</f>
        <v>0</v>
      </c>
      <c r="R15" s="780">
        <f>VLOOKUP(L15,Futtermitteltabelle!$E$3:$R$193,9,FALSE)*(M15/1000)</f>
        <v>0</v>
      </c>
      <c r="S15" s="780">
        <f>VLOOKUP(L15,Futtermitteltabelle!$E$3:$R$193,10,FALSE)*(M15/1000)</f>
        <v>0</v>
      </c>
      <c r="T15" s="780">
        <f>VLOOKUP(L15,Futtermitteltabelle!$E$3:$R$193,11,FALSE)*(M15/1000)</f>
        <v>0</v>
      </c>
      <c r="U15" s="780">
        <f>VLOOKUP(L15,Futtermitteltabelle!$E$3:$R$193,12,FALSE)*(M15/1000)</f>
        <v>0</v>
      </c>
      <c r="V15" s="780">
        <f>VLOOKUP(L15,Futtermitteltabelle!$E$3:$R$193,13,FALSE)*(M15/1000)</f>
        <v>0</v>
      </c>
      <c r="W15" s="780">
        <f>VLOOKUP(L15,Futtermitteltabelle!$E$3:$R$193,14,FALSE)*(M15/1000)</f>
        <v>0</v>
      </c>
      <c r="X15" s="780">
        <f>VLOOKUP(A15,Futtermitteltabelle!$B$3:$E$193,4,FALSE)</f>
        <v>0</v>
      </c>
      <c r="Y15" s="780">
        <f t="shared" si="1"/>
        <v>0</v>
      </c>
      <c r="Z15" s="780">
        <f>VLOOKUP(X15,Futtermitteltabelle!$E$3:$R$193,5,FALSE)*(Y15/1000)</f>
        <v>0</v>
      </c>
      <c r="AA15" s="780">
        <f>VLOOKUP(X15,Futtermitteltabelle!$E$3:$R$193,6,FALSE)*(Y15/1000)</f>
        <v>0</v>
      </c>
      <c r="AB15" s="780">
        <f>VLOOKUP(X15,Futtermitteltabelle!$E$3:$R$193,7,FALSE)*(Y15/1000)</f>
        <v>0</v>
      </c>
      <c r="AC15" s="780">
        <f>VLOOKUP(X15,Futtermitteltabelle!$E$3:$R$193,8,FALSE)*(Y15/1000)</f>
        <v>0</v>
      </c>
      <c r="AD15" s="780">
        <f>VLOOKUP(X15,Futtermitteltabelle!$E$3:$R$193,9,FALSE)*(Y15/1000)</f>
        <v>0</v>
      </c>
      <c r="AE15" s="780">
        <f>VLOOKUP(X15,Futtermitteltabelle!$E$3:$R$193,10,FALSE)*(Y15/1000)</f>
        <v>0</v>
      </c>
      <c r="AF15" s="780">
        <f>VLOOKUP(X15,Futtermitteltabelle!$E$3:$R$193,11,FALSE)*(Y15/1000)</f>
        <v>0</v>
      </c>
      <c r="AG15" s="780">
        <f>VLOOKUP(X15,Futtermitteltabelle!$E$3:$R$193,12,FALSE)*(Y15/1000)</f>
        <v>0</v>
      </c>
      <c r="AH15" s="780">
        <f>VLOOKUP(X15,Futtermitteltabelle!$E$3:$R$193,13,FALSE)*(Y15/1000)</f>
        <v>0</v>
      </c>
      <c r="AI15" s="780">
        <f>VLOOKUP(X15,Futtermitteltabelle!$E$3:$R$193,14,FALSE)*(Y15/1000)</f>
        <v>0</v>
      </c>
      <c r="AJ15" s="780">
        <f>VLOOKUP(A15,Futtermitteltabelle!$B$3:$E$193,4,FALSE)</f>
        <v>0</v>
      </c>
      <c r="AK15" s="780">
        <f t="shared" si="3"/>
        <v>0</v>
      </c>
      <c r="AL15" s="780">
        <f>VLOOKUP(AJ15,Futtermitteltabelle!$E$3:$R$193,5,FALSE)*(AK15/1000)</f>
        <v>0</v>
      </c>
      <c r="AM15" s="780">
        <f>VLOOKUP(AJ15,Futtermitteltabelle!$E$3:$R$193,6,FALSE)*(AK15/1000)</f>
        <v>0</v>
      </c>
      <c r="AN15" s="780">
        <f>VLOOKUP(AJ15,Futtermitteltabelle!$E$3:$R$193,7,FALSE)*(AK15/1000)</f>
        <v>0</v>
      </c>
      <c r="AO15" s="780">
        <f>VLOOKUP(AJ15,Futtermitteltabelle!$E$3:$R$193,8,FALSE)*(AK15/1000)</f>
        <v>0</v>
      </c>
      <c r="AP15" s="780">
        <f>VLOOKUP(AJ15,Futtermitteltabelle!$E$3:$R$193,9,FALSE)*(AK15/1000)</f>
        <v>0</v>
      </c>
      <c r="AQ15" s="780">
        <f>VLOOKUP(AJ15,Futtermitteltabelle!$E$3:$R$193,10,FALSE)*(AK15/1000)</f>
        <v>0</v>
      </c>
      <c r="AR15" s="780">
        <f>VLOOKUP(AJ15,Futtermitteltabelle!$E$3:$R$193,11,FALSE)*(AK15/1000)</f>
        <v>0</v>
      </c>
      <c r="AS15" s="780">
        <f>VLOOKUP(AJ15,Futtermitteltabelle!$E$3:$R$193,12,FALSE)*(AK15/1000)</f>
        <v>0</v>
      </c>
      <c r="AT15" s="780">
        <f>VLOOKUP(AJ15,Futtermitteltabelle!$E$3:$R$193,13,FALSE)*(AK15/1000)</f>
        <v>0</v>
      </c>
      <c r="AU15" s="780">
        <f>VLOOKUP(AJ15,Futtermitteltabelle!$E$3:$R$193,14,FALSE)*(AK15/1000)</f>
        <v>0</v>
      </c>
      <c r="AV15" s="780">
        <f t="shared" si="4"/>
        <v>0</v>
      </c>
      <c r="AW15" s="780">
        <f t="shared" si="5"/>
        <v>0</v>
      </c>
      <c r="AX15" s="780">
        <f t="shared" si="6"/>
        <v>0</v>
      </c>
      <c r="AY15" s="780">
        <f t="shared" si="7"/>
        <v>0</v>
      </c>
      <c r="AZ15" s="780">
        <f t="shared" si="8"/>
        <v>0</v>
      </c>
      <c r="BA15" s="780">
        <f t="shared" si="9"/>
        <v>0</v>
      </c>
      <c r="BB15" s="780">
        <f t="shared" si="10"/>
        <v>0</v>
      </c>
      <c r="BC15" s="780">
        <f t="shared" si="11"/>
        <v>0</v>
      </c>
      <c r="BD15" s="780">
        <f t="shared" si="12"/>
        <v>0</v>
      </c>
      <c r="BE15" s="780">
        <f t="shared" si="13"/>
        <v>0</v>
      </c>
      <c r="BF15" s="780">
        <f t="shared" si="14"/>
        <v>0</v>
      </c>
    </row>
    <row r="16" spans="1:58" ht="19.149999999999999" customHeight="1" thickBot="1" x14ac:dyDescent="0.4">
      <c r="A16" s="724" t="s">
        <v>669</v>
      </c>
      <c r="B16" s="804"/>
      <c r="C16" s="856">
        <f>VLOOKUP(A16,Futtermitteltabelle!$B$3:$F$193,5,FALSE)</f>
        <v>0</v>
      </c>
      <c r="D16" s="411"/>
      <c r="E16" s="804"/>
      <c r="F16" s="856">
        <f>VLOOKUP(A16,Futtermitteltabelle!$B$3:$F$193,5,FALSE)</f>
        <v>0</v>
      </c>
      <c r="G16" s="411"/>
      <c r="H16" s="804"/>
      <c r="I16" s="856">
        <f>VLOOKUP(A16,Futtermitteltabelle!$B$3:$F$193,5,FALSE)</f>
        <v>0</v>
      </c>
      <c r="J16" s="411"/>
      <c r="L16" s="780">
        <f>VLOOKUP(A16,Futtermitteltabelle!$B$3:$E$193,4,FALSE)</f>
        <v>0</v>
      </c>
      <c r="M16" s="780">
        <f t="shared" si="0"/>
        <v>0</v>
      </c>
      <c r="N16" s="780">
        <f>VLOOKUP(L16,Futtermitteltabelle!$E$3:$R$193,5,FALSE)*(M16/1000)</f>
        <v>0</v>
      </c>
      <c r="O16" s="780">
        <f>VLOOKUP(L16,Futtermitteltabelle!$E$3:$R$193,6,FALSE)*(M16/1000)</f>
        <v>0</v>
      </c>
      <c r="P16" s="780">
        <f>VLOOKUP(L16,Futtermitteltabelle!$E$3:$R$193,7,FALSE)*(M16/1000)</f>
        <v>0</v>
      </c>
      <c r="Q16" s="780">
        <f>VLOOKUP(L16,Futtermitteltabelle!$E$3:$R$193,8,FALSE)*(M16/1000)</f>
        <v>0</v>
      </c>
      <c r="R16" s="780">
        <f>VLOOKUP(L16,Futtermitteltabelle!$E$3:$R$193,9,FALSE)*(M16/1000)</f>
        <v>0</v>
      </c>
      <c r="S16" s="780">
        <f>VLOOKUP(L16,Futtermitteltabelle!$E$3:$R$193,10,FALSE)*(M16/1000)</f>
        <v>0</v>
      </c>
      <c r="T16" s="780">
        <f>VLOOKUP(L16,Futtermitteltabelle!$E$3:$R$193,11,FALSE)*(M16/1000)</f>
        <v>0</v>
      </c>
      <c r="U16" s="780">
        <f>VLOOKUP(L16,Futtermitteltabelle!$E$3:$R$193,12,FALSE)*(M16/1000)</f>
        <v>0</v>
      </c>
      <c r="V16" s="780">
        <f>VLOOKUP(L16,Futtermitteltabelle!$E$3:$R$193,13,FALSE)*(M16/1000)</f>
        <v>0</v>
      </c>
      <c r="W16" s="780">
        <f>VLOOKUP(L16,Futtermitteltabelle!$E$3:$R$193,14,FALSE)*(M16/1000)</f>
        <v>0</v>
      </c>
      <c r="X16" s="780">
        <f>VLOOKUP(A16,Futtermitteltabelle!$B$3:$E$193,4,FALSE)</f>
        <v>0</v>
      </c>
      <c r="Y16" s="780">
        <f t="shared" si="1"/>
        <v>0</v>
      </c>
      <c r="Z16" s="780">
        <f>VLOOKUP(X16,Futtermitteltabelle!$E$3:$R$193,5,FALSE)*(Y16/1000)</f>
        <v>0</v>
      </c>
      <c r="AA16" s="780">
        <f>VLOOKUP(X16,Futtermitteltabelle!$E$3:$R$193,6,FALSE)*(Y16/1000)</f>
        <v>0</v>
      </c>
      <c r="AB16" s="780">
        <f>VLOOKUP(X16,Futtermitteltabelle!$E$3:$R$193,7,FALSE)*(Y16/1000)</f>
        <v>0</v>
      </c>
      <c r="AC16" s="780">
        <f>VLOOKUP(X16,Futtermitteltabelle!$E$3:$R$193,8,FALSE)*(Y16/1000)</f>
        <v>0</v>
      </c>
      <c r="AD16" s="780">
        <f>VLOOKUP(X16,Futtermitteltabelle!$E$3:$R$193,9,FALSE)*(Y16/1000)</f>
        <v>0</v>
      </c>
      <c r="AE16" s="780">
        <f>VLOOKUP(X16,Futtermitteltabelle!$E$3:$R$193,10,FALSE)*(Y16/1000)</f>
        <v>0</v>
      </c>
      <c r="AF16" s="780">
        <f>VLOOKUP(X16,Futtermitteltabelle!$E$3:$R$193,11,FALSE)*(Y16/1000)</f>
        <v>0</v>
      </c>
      <c r="AG16" s="780">
        <f>VLOOKUP(X16,Futtermitteltabelle!$E$3:$R$193,12,FALSE)*(Y16/1000)</f>
        <v>0</v>
      </c>
      <c r="AH16" s="780">
        <f>VLOOKUP(X16,Futtermitteltabelle!$E$3:$R$193,13,FALSE)*(Y16/1000)</f>
        <v>0</v>
      </c>
      <c r="AI16" s="780">
        <f>VLOOKUP(X16,Futtermitteltabelle!$E$3:$R$193,14,FALSE)*(Y16/1000)</f>
        <v>0</v>
      </c>
      <c r="AJ16" s="780">
        <f>VLOOKUP(A16,Futtermitteltabelle!$B$3:$E$193,4,FALSE)</f>
        <v>0</v>
      </c>
      <c r="AK16" s="780">
        <f t="shared" si="3"/>
        <v>0</v>
      </c>
      <c r="AL16" s="780">
        <f>VLOOKUP(AJ16,Futtermitteltabelle!$E$3:$R$193,5,FALSE)*(AK16/1000)</f>
        <v>0</v>
      </c>
      <c r="AM16" s="780">
        <f>VLOOKUP(AJ16,Futtermitteltabelle!$E$3:$R$193,6,FALSE)*(AK16/1000)</f>
        <v>0</v>
      </c>
      <c r="AN16" s="780">
        <f>VLOOKUP(AJ16,Futtermitteltabelle!$E$3:$R$193,7,FALSE)*(AK16/1000)</f>
        <v>0</v>
      </c>
      <c r="AO16" s="780">
        <f>VLOOKUP(AJ16,Futtermitteltabelle!$E$3:$R$193,8,FALSE)*(AK16/1000)</f>
        <v>0</v>
      </c>
      <c r="AP16" s="780">
        <f>VLOOKUP(AJ16,Futtermitteltabelle!$E$3:$R$193,9,FALSE)*(AK16/1000)</f>
        <v>0</v>
      </c>
      <c r="AQ16" s="780">
        <f>VLOOKUP(AJ16,Futtermitteltabelle!$E$3:$R$193,10,FALSE)*(AK16/1000)</f>
        <v>0</v>
      </c>
      <c r="AR16" s="780">
        <f>VLOOKUP(AJ16,Futtermitteltabelle!$E$3:$R$193,11,FALSE)*(AK16/1000)</f>
        <v>0</v>
      </c>
      <c r="AS16" s="780">
        <f>VLOOKUP(AJ16,Futtermitteltabelle!$E$3:$R$193,12,FALSE)*(AK16/1000)</f>
        <v>0</v>
      </c>
      <c r="AT16" s="780">
        <f>VLOOKUP(AJ16,Futtermitteltabelle!$E$3:$R$193,13,FALSE)*(AK16/1000)</f>
        <v>0</v>
      </c>
      <c r="AU16" s="780">
        <f>VLOOKUP(AJ16,Futtermitteltabelle!$E$3:$R$193,14,FALSE)*(AK16/1000)</f>
        <v>0</v>
      </c>
      <c r="AV16" s="780">
        <f t="shared" si="4"/>
        <v>0</v>
      </c>
      <c r="AW16" s="780">
        <f t="shared" si="5"/>
        <v>0</v>
      </c>
      <c r="AX16" s="780">
        <f t="shared" si="6"/>
        <v>0</v>
      </c>
      <c r="AY16" s="780">
        <f t="shared" si="7"/>
        <v>0</v>
      </c>
      <c r="AZ16" s="780">
        <f t="shared" si="8"/>
        <v>0</v>
      </c>
      <c r="BA16" s="780">
        <f t="shared" si="9"/>
        <v>0</v>
      </c>
      <c r="BB16" s="780">
        <f t="shared" si="10"/>
        <v>0</v>
      </c>
      <c r="BC16" s="780">
        <f t="shared" si="11"/>
        <v>0</v>
      </c>
      <c r="BD16" s="780">
        <f t="shared" si="12"/>
        <v>0</v>
      </c>
      <c r="BE16" s="780">
        <f t="shared" si="13"/>
        <v>0</v>
      </c>
      <c r="BF16" s="780">
        <f t="shared" si="14"/>
        <v>0</v>
      </c>
    </row>
    <row r="17" spans="1:58" ht="19.149999999999999" customHeight="1" thickBot="1" x14ac:dyDescent="0.4">
      <c r="A17" s="724" t="s">
        <v>669</v>
      </c>
      <c r="B17" s="804"/>
      <c r="C17" s="856">
        <f>VLOOKUP(A17,Futtermitteltabelle!$B$3:$F$193,5,FALSE)</f>
        <v>0</v>
      </c>
      <c r="D17" s="411"/>
      <c r="E17" s="804"/>
      <c r="F17" s="856">
        <f>VLOOKUP(A17,Futtermitteltabelle!$B$3:$F$193,5,FALSE)</f>
        <v>0</v>
      </c>
      <c r="G17" s="411"/>
      <c r="H17" s="804"/>
      <c r="I17" s="856">
        <f>VLOOKUP(A17,Futtermitteltabelle!$B$3:$F$193,5,FALSE)</f>
        <v>0</v>
      </c>
      <c r="J17" s="411"/>
      <c r="L17" s="780">
        <f>VLOOKUP(A17,Futtermitteltabelle!$B$3:$E$193,4,FALSE)</f>
        <v>0</v>
      </c>
      <c r="M17" s="780">
        <f t="shared" si="0"/>
        <v>0</v>
      </c>
      <c r="N17" s="780">
        <f>VLOOKUP(L17,Futtermitteltabelle!$E$3:$R$193,5,FALSE)*(M17/1000)</f>
        <v>0</v>
      </c>
      <c r="O17" s="780">
        <f>VLOOKUP(L17,Futtermitteltabelle!$E$3:$R$193,6,FALSE)*(M17/1000)</f>
        <v>0</v>
      </c>
      <c r="P17" s="780">
        <f>VLOOKUP(L17,Futtermitteltabelle!$E$3:$R$193,7,FALSE)*(M17/1000)</f>
        <v>0</v>
      </c>
      <c r="Q17" s="780">
        <f>VLOOKUP(L17,Futtermitteltabelle!$E$3:$R$193,8,FALSE)*(M17/1000)</f>
        <v>0</v>
      </c>
      <c r="R17" s="780">
        <f>VLOOKUP(L17,Futtermitteltabelle!$E$3:$R$193,9,FALSE)*(M17/1000)</f>
        <v>0</v>
      </c>
      <c r="S17" s="780">
        <f>VLOOKUP(L17,Futtermitteltabelle!$E$3:$R$193,10,FALSE)*(M17/1000)</f>
        <v>0</v>
      </c>
      <c r="T17" s="780">
        <f>VLOOKUP(L17,Futtermitteltabelle!$E$3:$R$193,11,FALSE)*(M17/1000)</f>
        <v>0</v>
      </c>
      <c r="U17" s="780">
        <f>VLOOKUP(L17,Futtermitteltabelle!$E$3:$R$193,12,FALSE)*(M17/1000)</f>
        <v>0</v>
      </c>
      <c r="V17" s="780">
        <f>VLOOKUP(L17,Futtermitteltabelle!$E$3:$R$193,13,FALSE)*(M17/1000)</f>
        <v>0</v>
      </c>
      <c r="W17" s="780">
        <f>VLOOKUP(L17,Futtermitteltabelle!$E$3:$R$193,14,FALSE)*(M17/1000)</f>
        <v>0</v>
      </c>
      <c r="X17" s="780">
        <f>VLOOKUP(A17,Futtermitteltabelle!$B$3:$E$193,4,FALSE)</f>
        <v>0</v>
      </c>
      <c r="Y17" s="780">
        <f t="shared" si="1"/>
        <v>0</v>
      </c>
      <c r="Z17" s="780">
        <f>VLOOKUP(X17,Futtermitteltabelle!$E$3:$R$193,5,FALSE)*(Y17/1000)</f>
        <v>0</v>
      </c>
      <c r="AA17" s="780">
        <f>VLOOKUP(X17,Futtermitteltabelle!$E$3:$R$193,6,FALSE)*(Y17/1000)</f>
        <v>0</v>
      </c>
      <c r="AB17" s="780">
        <f>VLOOKUP(X17,Futtermitteltabelle!$E$3:$R$193,7,FALSE)*(Y17/1000)</f>
        <v>0</v>
      </c>
      <c r="AC17" s="780">
        <f>VLOOKUP(X17,Futtermitteltabelle!$E$3:$R$193,8,FALSE)*(Y17/1000)</f>
        <v>0</v>
      </c>
      <c r="AD17" s="780">
        <f>VLOOKUP(X17,Futtermitteltabelle!$E$3:$R$193,9,FALSE)*(Y17/1000)</f>
        <v>0</v>
      </c>
      <c r="AE17" s="780">
        <f>VLOOKUP(X17,Futtermitteltabelle!$E$3:$R$193,10,FALSE)*(Y17/1000)</f>
        <v>0</v>
      </c>
      <c r="AF17" s="780">
        <f>VLOOKUP(X17,Futtermitteltabelle!$E$3:$R$193,11,FALSE)*(Y17/1000)</f>
        <v>0</v>
      </c>
      <c r="AG17" s="780">
        <f>VLOOKUP(X17,Futtermitteltabelle!$E$3:$R$193,12,FALSE)*(Y17/1000)</f>
        <v>0</v>
      </c>
      <c r="AH17" s="780">
        <f>VLOOKUP(X17,Futtermitteltabelle!$E$3:$R$193,13,FALSE)*(Y17/1000)</f>
        <v>0</v>
      </c>
      <c r="AI17" s="780">
        <f>VLOOKUP(X17,Futtermitteltabelle!$E$3:$R$193,14,FALSE)*(Y17/1000)</f>
        <v>0</v>
      </c>
      <c r="AJ17" s="780">
        <f>VLOOKUP(A17,Futtermitteltabelle!$B$3:$E$193,4,FALSE)</f>
        <v>0</v>
      </c>
      <c r="AK17" s="780">
        <f t="shared" si="3"/>
        <v>0</v>
      </c>
      <c r="AL17" s="780">
        <f>VLOOKUP(AJ17,Futtermitteltabelle!$E$3:$R$193,5,FALSE)*(AK17/1000)</f>
        <v>0</v>
      </c>
      <c r="AM17" s="780">
        <f>VLOOKUP(AJ17,Futtermitteltabelle!$E$3:$R$193,6,FALSE)*(AK17/1000)</f>
        <v>0</v>
      </c>
      <c r="AN17" s="780">
        <f>VLOOKUP(AJ17,Futtermitteltabelle!$E$3:$R$193,7,FALSE)*(AK17/1000)</f>
        <v>0</v>
      </c>
      <c r="AO17" s="780">
        <f>VLOOKUP(AJ17,Futtermitteltabelle!$E$3:$R$193,8,FALSE)*(AK17/1000)</f>
        <v>0</v>
      </c>
      <c r="AP17" s="780">
        <f>VLOOKUP(AJ17,Futtermitteltabelle!$E$3:$R$193,9,FALSE)*(AK17/1000)</f>
        <v>0</v>
      </c>
      <c r="AQ17" s="780">
        <f>VLOOKUP(AJ17,Futtermitteltabelle!$E$3:$R$193,10,FALSE)*(AK17/1000)</f>
        <v>0</v>
      </c>
      <c r="AR17" s="780">
        <f>VLOOKUP(AJ17,Futtermitteltabelle!$E$3:$R$193,11,FALSE)*(AK17/1000)</f>
        <v>0</v>
      </c>
      <c r="AS17" s="780">
        <f>VLOOKUP(AJ17,Futtermitteltabelle!$E$3:$R$193,12,FALSE)*(AK17/1000)</f>
        <v>0</v>
      </c>
      <c r="AT17" s="780">
        <f>VLOOKUP(AJ17,Futtermitteltabelle!$E$3:$R$193,13,FALSE)*(AK17/1000)</f>
        <v>0</v>
      </c>
      <c r="AU17" s="780">
        <f>VLOOKUP(AJ17,Futtermitteltabelle!$E$3:$R$193,14,FALSE)*(AK17/1000)</f>
        <v>0</v>
      </c>
      <c r="AV17" s="780">
        <f t="shared" si="4"/>
        <v>0</v>
      </c>
      <c r="AW17" s="780">
        <f t="shared" si="5"/>
        <v>0</v>
      </c>
      <c r="AX17" s="780">
        <f t="shared" si="6"/>
        <v>0</v>
      </c>
      <c r="AY17" s="780">
        <f t="shared" si="7"/>
        <v>0</v>
      </c>
      <c r="AZ17" s="780">
        <f t="shared" si="8"/>
        <v>0</v>
      </c>
      <c r="BA17" s="780">
        <f t="shared" si="9"/>
        <v>0</v>
      </c>
      <c r="BB17" s="780">
        <f t="shared" si="10"/>
        <v>0</v>
      </c>
      <c r="BC17" s="780">
        <f t="shared" si="11"/>
        <v>0</v>
      </c>
      <c r="BD17" s="780">
        <f t="shared" si="12"/>
        <v>0</v>
      </c>
      <c r="BE17" s="780">
        <f t="shared" si="13"/>
        <v>0</v>
      </c>
      <c r="BF17" s="780">
        <f t="shared" si="14"/>
        <v>0</v>
      </c>
    </row>
    <row r="18" spans="1:58" ht="19.149999999999999" customHeight="1" thickBot="1" x14ac:dyDescent="0.4">
      <c r="A18" s="724" t="s">
        <v>669</v>
      </c>
      <c r="B18" s="804"/>
      <c r="C18" s="856">
        <f>VLOOKUP(A18,Futtermitteltabelle!$B$3:$F$193,5,FALSE)</f>
        <v>0</v>
      </c>
      <c r="D18" s="411"/>
      <c r="E18" s="804"/>
      <c r="F18" s="856">
        <f>VLOOKUP(A18,Futtermitteltabelle!$B$3:$F$193,5,FALSE)</f>
        <v>0</v>
      </c>
      <c r="G18" s="411"/>
      <c r="H18" s="804"/>
      <c r="I18" s="856">
        <f>VLOOKUP(A18,Futtermitteltabelle!$B$3:$F$193,5,FALSE)</f>
        <v>0</v>
      </c>
      <c r="J18" s="411"/>
      <c r="L18" s="780">
        <f>VLOOKUP(A18,Futtermitteltabelle!$B$3:$E$193,4,FALSE)</f>
        <v>0</v>
      </c>
      <c r="M18" s="780">
        <f t="shared" si="0"/>
        <v>0</v>
      </c>
      <c r="N18" s="780">
        <f>VLOOKUP(L18,Futtermitteltabelle!$E$3:$R$193,5,FALSE)*(M18/1000)</f>
        <v>0</v>
      </c>
      <c r="O18" s="780">
        <f>VLOOKUP(L18,Futtermitteltabelle!$E$3:$R$193,6,FALSE)*(M18/1000)</f>
        <v>0</v>
      </c>
      <c r="P18" s="780">
        <f>VLOOKUP(L18,Futtermitteltabelle!$E$3:$R$193,7,FALSE)*(M18/1000)</f>
        <v>0</v>
      </c>
      <c r="Q18" s="780">
        <f>VLOOKUP(L18,Futtermitteltabelle!$E$3:$R$193,8,FALSE)*(M18/1000)</f>
        <v>0</v>
      </c>
      <c r="R18" s="780">
        <f>VLOOKUP(L18,Futtermitteltabelle!$E$3:$R$193,9,FALSE)*(M18/1000)</f>
        <v>0</v>
      </c>
      <c r="S18" s="780">
        <f>VLOOKUP(L18,Futtermitteltabelle!$E$3:$R$193,10,FALSE)*(M18/1000)</f>
        <v>0</v>
      </c>
      <c r="T18" s="780">
        <f>VLOOKUP(L18,Futtermitteltabelle!$E$3:$R$193,11,FALSE)*(M18/1000)</f>
        <v>0</v>
      </c>
      <c r="U18" s="780">
        <f>VLOOKUP(L18,Futtermitteltabelle!$E$3:$R$193,12,FALSE)*(M18/1000)</f>
        <v>0</v>
      </c>
      <c r="V18" s="780">
        <f>VLOOKUP(L18,Futtermitteltabelle!$E$3:$R$193,13,FALSE)*(M18/1000)</f>
        <v>0</v>
      </c>
      <c r="W18" s="780">
        <f>VLOOKUP(L18,Futtermitteltabelle!$E$3:$R$193,14,FALSE)*(M18/1000)</f>
        <v>0</v>
      </c>
      <c r="X18" s="780">
        <f>VLOOKUP(A18,Futtermitteltabelle!$B$3:$E$193,4,FALSE)</f>
        <v>0</v>
      </c>
      <c r="Y18" s="780">
        <f t="shared" si="1"/>
        <v>0</v>
      </c>
      <c r="Z18" s="780">
        <f>VLOOKUP(X18,Futtermitteltabelle!$E$3:$R$193,5,FALSE)*(Y18/1000)</f>
        <v>0</v>
      </c>
      <c r="AA18" s="780">
        <f>VLOOKUP(X18,Futtermitteltabelle!$E$3:$R$193,6,FALSE)*(Y18/1000)</f>
        <v>0</v>
      </c>
      <c r="AB18" s="780">
        <f>VLOOKUP(X18,Futtermitteltabelle!$E$3:$R$193,7,FALSE)*(Y18/1000)</f>
        <v>0</v>
      </c>
      <c r="AC18" s="780">
        <f>VLOOKUP(X18,Futtermitteltabelle!$E$3:$R$193,8,FALSE)*(Y18/1000)</f>
        <v>0</v>
      </c>
      <c r="AD18" s="780">
        <f>VLOOKUP(X18,Futtermitteltabelle!$E$3:$R$193,9,FALSE)*(Y18/1000)</f>
        <v>0</v>
      </c>
      <c r="AE18" s="780">
        <f>VLOOKUP(X18,Futtermitteltabelle!$E$3:$R$193,10,FALSE)*(Y18/1000)</f>
        <v>0</v>
      </c>
      <c r="AF18" s="780">
        <f>VLOOKUP(X18,Futtermitteltabelle!$E$3:$R$193,11,FALSE)*(Y18/1000)</f>
        <v>0</v>
      </c>
      <c r="AG18" s="780">
        <f>VLOOKUP(X18,Futtermitteltabelle!$E$3:$R$193,12,FALSE)*(Y18/1000)</f>
        <v>0</v>
      </c>
      <c r="AH18" s="780">
        <f>VLOOKUP(X18,Futtermitteltabelle!$E$3:$R$193,13,FALSE)*(Y18/1000)</f>
        <v>0</v>
      </c>
      <c r="AI18" s="780">
        <f>VLOOKUP(X18,Futtermitteltabelle!$E$3:$R$193,14,FALSE)*(Y18/1000)</f>
        <v>0</v>
      </c>
      <c r="AJ18" s="780">
        <f>VLOOKUP(A18,Futtermitteltabelle!$B$3:$E$193,4,FALSE)</f>
        <v>0</v>
      </c>
      <c r="AK18" s="780">
        <f t="shared" si="3"/>
        <v>0</v>
      </c>
      <c r="AL18" s="780">
        <f>VLOOKUP(AJ18,Futtermitteltabelle!$E$3:$R$193,5,FALSE)*(AK18/1000)</f>
        <v>0</v>
      </c>
      <c r="AM18" s="780">
        <f>VLOOKUP(AJ18,Futtermitteltabelle!$E$3:$R$193,6,FALSE)*(AK18/1000)</f>
        <v>0</v>
      </c>
      <c r="AN18" s="780">
        <f>VLOOKUP(AJ18,Futtermitteltabelle!$E$3:$R$193,7,FALSE)*(AK18/1000)</f>
        <v>0</v>
      </c>
      <c r="AO18" s="780">
        <f>VLOOKUP(AJ18,Futtermitteltabelle!$E$3:$R$193,8,FALSE)*(AK18/1000)</f>
        <v>0</v>
      </c>
      <c r="AP18" s="780">
        <f>VLOOKUP(AJ18,Futtermitteltabelle!$E$3:$R$193,9,FALSE)*(AK18/1000)</f>
        <v>0</v>
      </c>
      <c r="AQ18" s="780">
        <f>VLOOKUP(AJ18,Futtermitteltabelle!$E$3:$R$193,10,FALSE)*(AK18/1000)</f>
        <v>0</v>
      </c>
      <c r="AR18" s="780">
        <f>VLOOKUP(AJ18,Futtermitteltabelle!$E$3:$R$193,11,FALSE)*(AK18/1000)</f>
        <v>0</v>
      </c>
      <c r="AS18" s="780">
        <f>VLOOKUP(AJ18,Futtermitteltabelle!$E$3:$R$193,12,FALSE)*(AK18/1000)</f>
        <v>0</v>
      </c>
      <c r="AT18" s="780">
        <f>VLOOKUP(AJ18,Futtermitteltabelle!$E$3:$R$193,13,FALSE)*(AK18/1000)</f>
        <v>0</v>
      </c>
      <c r="AU18" s="780">
        <f>VLOOKUP(AJ18,Futtermitteltabelle!$E$3:$R$193,14,FALSE)*(AK18/1000)</f>
        <v>0</v>
      </c>
      <c r="AV18" s="780">
        <f t="shared" si="4"/>
        <v>0</v>
      </c>
      <c r="AW18" s="780">
        <f t="shared" si="5"/>
        <v>0</v>
      </c>
      <c r="AX18" s="780">
        <f t="shared" si="6"/>
        <v>0</v>
      </c>
      <c r="AY18" s="780">
        <f t="shared" si="7"/>
        <v>0</v>
      </c>
      <c r="AZ18" s="780">
        <f t="shared" si="8"/>
        <v>0</v>
      </c>
      <c r="BA18" s="780">
        <f t="shared" si="9"/>
        <v>0</v>
      </c>
      <c r="BB18" s="780">
        <f t="shared" si="10"/>
        <v>0</v>
      </c>
      <c r="BC18" s="780">
        <f t="shared" si="11"/>
        <v>0</v>
      </c>
      <c r="BD18" s="780">
        <f t="shared" si="12"/>
        <v>0</v>
      </c>
      <c r="BE18" s="780">
        <f t="shared" si="13"/>
        <v>0</v>
      </c>
      <c r="BF18" s="780">
        <f t="shared" si="14"/>
        <v>0</v>
      </c>
    </row>
    <row r="19" spans="1:58" ht="19.149999999999999" customHeight="1" thickBot="1" x14ac:dyDescent="0.4">
      <c r="A19" s="724" t="s">
        <v>669</v>
      </c>
      <c r="B19" s="804"/>
      <c r="C19" s="856">
        <f>VLOOKUP(A19,Futtermitteltabelle!$B$3:$F$193,5,FALSE)</f>
        <v>0</v>
      </c>
      <c r="D19" s="411"/>
      <c r="E19" s="804"/>
      <c r="F19" s="856">
        <f>VLOOKUP(A19,Futtermitteltabelle!$B$3:$F$193,5,FALSE)</f>
        <v>0</v>
      </c>
      <c r="G19" s="411"/>
      <c r="H19" s="804"/>
      <c r="I19" s="856">
        <f>VLOOKUP(A19,Futtermitteltabelle!$B$3:$F$193,5,FALSE)</f>
        <v>0</v>
      </c>
      <c r="J19" s="411"/>
      <c r="L19" s="780">
        <f>VLOOKUP(A19,Futtermitteltabelle!$B$3:$E$193,4,FALSE)</f>
        <v>0</v>
      </c>
      <c r="M19" s="780">
        <f t="shared" si="0"/>
        <v>0</v>
      </c>
      <c r="N19" s="780">
        <f>VLOOKUP(L19,Futtermitteltabelle!$E$3:$R$193,5,FALSE)*(M19/1000)</f>
        <v>0</v>
      </c>
      <c r="O19" s="780">
        <f>VLOOKUP(L19,Futtermitteltabelle!$E$3:$R$193,6,FALSE)*(M19/1000)</f>
        <v>0</v>
      </c>
      <c r="P19" s="780">
        <f>VLOOKUP(L19,Futtermitteltabelle!$E$3:$R$193,7,FALSE)*(M19/1000)</f>
        <v>0</v>
      </c>
      <c r="Q19" s="780">
        <f>VLOOKUP(L19,Futtermitteltabelle!$E$3:$R$193,8,FALSE)*(M19/1000)</f>
        <v>0</v>
      </c>
      <c r="R19" s="780">
        <f>VLOOKUP(L19,Futtermitteltabelle!$E$3:$R$193,9,FALSE)*(M19/1000)</f>
        <v>0</v>
      </c>
      <c r="S19" s="780">
        <f>VLOOKUP(L19,Futtermitteltabelle!$E$3:$R$193,10,FALSE)*(M19/1000)</f>
        <v>0</v>
      </c>
      <c r="T19" s="780">
        <f>VLOOKUP(L19,Futtermitteltabelle!$E$3:$R$193,11,FALSE)*(M19/1000)</f>
        <v>0</v>
      </c>
      <c r="U19" s="780">
        <f>VLOOKUP(L19,Futtermitteltabelle!$E$3:$R$193,12,FALSE)*(M19/1000)</f>
        <v>0</v>
      </c>
      <c r="V19" s="780">
        <f>VLOOKUP(L19,Futtermitteltabelle!$E$3:$R$193,13,FALSE)*(M19/1000)</f>
        <v>0</v>
      </c>
      <c r="W19" s="780">
        <f>VLOOKUP(L19,Futtermitteltabelle!$E$3:$R$193,14,FALSE)*(M19/1000)</f>
        <v>0</v>
      </c>
      <c r="X19" s="780">
        <f>VLOOKUP(A19,Futtermitteltabelle!$B$3:$E$193,4,FALSE)</f>
        <v>0</v>
      </c>
      <c r="Y19" s="780">
        <f t="shared" si="1"/>
        <v>0</v>
      </c>
      <c r="Z19" s="780">
        <f>VLOOKUP(X19,Futtermitteltabelle!$E$3:$R$193,5,FALSE)*(Y19/1000)</f>
        <v>0</v>
      </c>
      <c r="AA19" s="780">
        <f>VLOOKUP(X19,Futtermitteltabelle!$E$3:$R$193,6,FALSE)*(Y19/1000)</f>
        <v>0</v>
      </c>
      <c r="AB19" s="780">
        <f>VLOOKUP(X19,Futtermitteltabelle!$E$3:$R$193,7,FALSE)*(Y19/1000)</f>
        <v>0</v>
      </c>
      <c r="AC19" s="780">
        <f>VLOOKUP(X19,Futtermitteltabelle!$E$3:$R$193,8,FALSE)*(Y19/1000)</f>
        <v>0</v>
      </c>
      <c r="AD19" s="780">
        <f>VLOOKUP(X19,Futtermitteltabelle!$E$3:$R$193,9,FALSE)*(Y19/1000)</f>
        <v>0</v>
      </c>
      <c r="AE19" s="780">
        <f>VLOOKUP(X19,Futtermitteltabelle!$E$3:$R$193,10,FALSE)*(Y19/1000)</f>
        <v>0</v>
      </c>
      <c r="AF19" s="780">
        <f>VLOOKUP(X19,Futtermitteltabelle!$E$3:$R$193,11,FALSE)*(Y19/1000)</f>
        <v>0</v>
      </c>
      <c r="AG19" s="780">
        <f>VLOOKUP(X19,Futtermitteltabelle!$E$3:$R$193,12,FALSE)*(Y19/1000)</f>
        <v>0</v>
      </c>
      <c r="AH19" s="780">
        <f>VLOOKUP(X19,Futtermitteltabelle!$E$3:$R$193,13,FALSE)*(Y19/1000)</f>
        <v>0</v>
      </c>
      <c r="AI19" s="780">
        <f>VLOOKUP(X19,Futtermitteltabelle!$E$3:$R$193,14,FALSE)*(Y19/1000)</f>
        <v>0</v>
      </c>
      <c r="AJ19" s="780">
        <f>VLOOKUP(A19,Futtermitteltabelle!$B$3:$E$193,4,FALSE)</f>
        <v>0</v>
      </c>
      <c r="AK19" s="780">
        <f t="shared" si="3"/>
        <v>0</v>
      </c>
      <c r="AL19" s="780">
        <f>VLOOKUP(AJ19,Futtermitteltabelle!$E$3:$R$193,5,FALSE)*(AK19/1000)</f>
        <v>0</v>
      </c>
      <c r="AM19" s="780">
        <f>VLOOKUP(AJ19,Futtermitteltabelle!$E$3:$R$193,6,FALSE)*(AK19/1000)</f>
        <v>0</v>
      </c>
      <c r="AN19" s="780">
        <f>VLOOKUP(AJ19,Futtermitteltabelle!$E$3:$R$193,7,FALSE)*(AK19/1000)</f>
        <v>0</v>
      </c>
      <c r="AO19" s="780">
        <f>VLOOKUP(AJ19,Futtermitteltabelle!$E$3:$R$193,8,FALSE)*(AK19/1000)</f>
        <v>0</v>
      </c>
      <c r="AP19" s="780">
        <f>VLOOKUP(AJ19,Futtermitteltabelle!$E$3:$R$193,9,FALSE)*(AK19/1000)</f>
        <v>0</v>
      </c>
      <c r="AQ19" s="780">
        <f>VLOOKUP(AJ19,Futtermitteltabelle!$E$3:$R$193,10,FALSE)*(AK19/1000)</f>
        <v>0</v>
      </c>
      <c r="AR19" s="780">
        <f>VLOOKUP(AJ19,Futtermitteltabelle!$E$3:$R$193,11,FALSE)*(AK19/1000)</f>
        <v>0</v>
      </c>
      <c r="AS19" s="780">
        <f>VLOOKUP(AJ19,Futtermitteltabelle!$E$3:$R$193,12,FALSE)*(AK19/1000)</f>
        <v>0</v>
      </c>
      <c r="AT19" s="780">
        <f>VLOOKUP(AJ19,Futtermitteltabelle!$E$3:$R$193,13,FALSE)*(AK19/1000)</f>
        <v>0</v>
      </c>
      <c r="AU19" s="780">
        <f>VLOOKUP(AJ19,Futtermitteltabelle!$E$3:$R$193,14,FALSE)*(AK19/1000)</f>
        <v>0</v>
      </c>
      <c r="AV19" s="780">
        <f t="shared" si="4"/>
        <v>0</v>
      </c>
      <c r="AW19" s="780">
        <f t="shared" si="5"/>
        <v>0</v>
      </c>
      <c r="AX19" s="780">
        <f t="shared" si="6"/>
        <v>0</v>
      </c>
      <c r="AY19" s="780">
        <f t="shared" si="7"/>
        <v>0</v>
      </c>
      <c r="AZ19" s="780">
        <f t="shared" si="8"/>
        <v>0</v>
      </c>
      <c r="BA19" s="780">
        <f t="shared" si="9"/>
        <v>0</v>
      </c>
      <c r="BB19" s="780">
        <f t="shared" si="10"/>
        <v>0</v>
      </c>
      <c r="BC19" s="780">
        <f t="shared" si="11"/>
        <v>0</v>
      </c>
      <c r="BD19" s="780">
        <f t="shared" si="12"/>
        <v>0</v>
      </c>
      <c r="BE19" s="780">
        <f t="shared" si="13"/>
        <v>0</v>
      </c>
      <c r="BF19" s="780">
        <f t="shared" si="14"/>
        <v>0</v>
      </c>
    </row>
    <row r="20" spans="1:58" ht="19.149999999999999" customHeight="1" thickBot="1" x14ac:dyDescent="0.4">
      <c r="A20" s="724" t="s">
        <v>669</v>
      </c>
      <c r="B20" s="804"/>
      <c r="C20" s="856">
        <f>VLOOKUP(A20,Futtermitteltabelle!$B$3:$F$193,5,FALSE)</f>
        <v>0</v>
      </c>
      <c r="D20" s="411"/>
      <c r="E20" s="804"/>
      <c r="F20" s="856">
        <f>VLOOKUP(A20,Futtermitteltabelle!$B$3:$F$193,5,FALSE)</f>
        <v>0</v>
      </c>
      <c r="G20" s="411"/>
      <c r="H20" s="804"/>
      <c r="I20" s="856">
        <f>VLOOKUP(A20,Futtermitteltabelle!$B$3:$F$193,5,FALSE)</f>
        <v>0</v>
      </c>
      <c r="J20" s="411"/>
      <c r="L20" s="780">
        <f>VLOOKUP(A20,Futtermitteltabelle!$B$3:$E$193,4,FALSE)</f>
        <v>0</v>
      </c>
      <c r="M20" s="780">
        <f t="shared" si="0"/>
        <v>0</v>
      </c>
      <c r="N20" s="780">
        <f>VLOOKUP(L20,Futtermitteltabelle!$E$3:$R$193,5,FALSE)*(M20/1000)</f>
        <v>0</v>
      </c>
      <c r="O20" s="780">
        <f>VLOOKUP(L20,Futtermitteltabelle!$E$3:$R$193,6,FALSE)*(M20/1000)</f>
        <v>0</v>
      </c>
      <c r="P20" s="780">
        <f>VLOOKUP(L20,Futtermitteltabelle!$E$3:$R$193,7,FALSE)*(M20/1000)</f>
        <v>0</v>
      </c>
      <c r="Q20" s="780">
        <f>VLOOKUP(L20,Futtermitteltabelle!$E$3:$R$193,8,FALSE)*(M20/1000)</f>
        <v>0</v>
      </c>
      <c r="R20" s="780">
        <f>VLOOKUP(L20,Futtermitteltabelle!$E$3:$R$193,9,FALSE)*(M20/1000)</f>
        <v>0</v>
      </c>
      <c r="S20" s="780">
        <f>VLOOKUP(L20,Futtermitteltabelle!$E$3:$R$193,10,FALSE)*(M20/1000)</f>
        <v>0</v>
      </c>
      <c r="T20" s="780">
        <f>VLOOKUP(L20,Futtermitteltabelle!$E$3:$R$193,11,FALSE)*(M20/1000)</f>
        <v>0</v>
      </c>
      <c r="U20" s="780">
        <f>VLOOKUP(L20,Futtermitteltabelle!$E$3:$R$193,12,FALSE)*(M20/1000)</f>
        <v>0</v>
      </c>
      <c r="V20" s="780">
        <f>VLOOKUP(L20,Futtermitteltabelle!$E$3:$R$193,13,FALSE)*(M20/1000)</f>
        <v>0</v>
      </c>
      <c r="W20" s="780">
        <f>VLOOKUP(L20,Futtermitteltabelle!$E$3:$R$193,14,FALSE)*(M20/1000)</f>
        <v>0</v>
      </c>
      <c r="X20" s="780">
        <f>VLOOKUP(A20,Futtermitteltabelle!$B$3:$E$193,4,FALSE)</f>
        <v>0</v>
      </c>
      <c r="Y20" s="780">
        <f t="shared" si="1"/>
        <v>0</v>
      </c>
      <c r="Z20" s="780">
        <f>VLOOKUP(X20,Futtermitteltabelle!$E$3:$R$193,5,FALSE)*(Y20/1000)</f>
        <v>0</v>
      </c>
      <c r="AA20" s="780">
        <f>VLOOKUP(X20,Futtermitteltabelle!$E$3:$R$193,6,FALSE)*(Y20/1000)</f>
        <v>0</v>
      </c>
      <c r="AB20" s="780">
        <f>VLOOKUP(X20,Futtermitteltabelle!$E$3:$R$193,7,FALSE)*(Y20/1000)</f>
        <v>0</v>
      </c>
      <c r="AC20" s="780">
        <f>VLOOKUP(X20,Futtermitteltabelle!$E$3:$R$193,8,FALSE)*(Y20/1000)</f>
        <v>0</v>
      </c>
      <c r="AD20" s="780">
        <f>VLOOKUP(X20,Futtermitteltabelle!$E$3:$R$193,9,FALSE)*(Y20/1000)</f>
        <v>0</v>
      </c>
      <c r="AE20" s="780">
        <f>VLOOKUP(X20,Futtermitteltabelle!$E$3:$R$193,10,FALSE)*(Y20/1000)</f>
        <v>0</v>
      </c>
      <c r="AF20" s="780">
        <f>VLOOKUP(X20,Futtermitteltabelle!$E$3:$R$193,11,FALSE)*(Y20/1000)</f>
        <v>0</v>
      </c>
      <c r="AG20" s="780">
        <f>VLOOKUP(X20,Futtermitteltabelle!$E$3:$R$193,12,FALSE)*(Y20/1000)</f>
        <v>0</v>
      </c>
      <c r="AH20" s="780">
        <f>VLOOKUP(X20,Futtermitteltabelle!$E$3:$R$193,13,FALSE)*(Y20/1000)</f>
        <v>0</v>
      </c>
      <c r="AI20" s="780">
        <f>VLOOKUP(X20,Futtermitteltabelle!$E$3:$R$193,14,FALSE)*(Y20/1000)</f>
        <v>0</v>
      </c>
      <c r="AJ20" s="780">
        <f>VLOOKUP(A20,Futtermitteltabelle!$B$3:$E$193,4,FALSE)</f>
        <v>0</v>
      </c>
      <c r="AK20" s="780">
        <f t="shared" si="3"/>
        <v>0</v>
      </c>
      <c r="AL20" s="780">
        <f>VLOOKUP(AJ20,Futtermitteltabelle!$E$3:$R$193,5,FALSE)*(AK20/1000)</f>
        <v>0</v>
      </c>
      <c r="AM20" s="780">
        <f>VLOOKUP(AJ20,Futtermitteltabelle!$E$3:$R$193,6,FALSE)*(AK20/1000)</f>
        <v>0</v>
      </c>
      <c r="AN20" s="780">
        <f>VLOOKUP(AJ20,Futtermitteltabelle!$E$3:$R$193,7,FALSE)*(AK20/1000)</f>
        <v>0</v>
      </c>
      <c r="AO20" s="780">
        <f>VLOOKUP(AJ20,Futtermitteltabelle!$E$3:$R$193,8,FALSE)*(AK20/1000)</f>
        <v>0</v>
      </c>
      <c r="AP20" s="780">
        <f>VLOOKUP(AJ20,Futtermitteltabelle!$E$3:$R$193,9,FALSE)*(AK20/1000)</f>
        <v>0</v>
      </c>
      <c r="AQ20" s="780">
        <f>VLOOKUP(AJ20,Futtermitteltabelle!$E$3:$R$193,10,FALSE)*(AK20/1000)</f>
        <v>0</v>
      </c>
      <c r="AR20" s="780">
        <f>VLOOKUP(AJ20,Futtermitteltabelle!$E$3:$R$193,11,FALSE)*(AK20/1000)</f>
        <v>0</v>
      </c>
      <c r="AS20" s="780">
        <f>VLOOKUP(AJ20,Futtermitteltabelle!$E$3:$R$193,12,FALSE)*(AK20/1000)</f>
        <v>0</v>
      </c>
      <c r="AT20" s="780">
        <f>VLOOKUP(AJ20,Futtermitteltabelle!$E$3:$R$193,13,FALSE)*(AK20/1000)</f>
        <v>0</v>
      </c>
      <c r="AU20" s="780">
        <f>VLOOKUP(AJ20,Futtermitteltabelle!$E$3:$R$193,14,FALSE)*(AK20/1000)</f>
        <v>0</v>
      </c>
      <c r="AV20" s="780">
        <f t="shared" si="4"/>
        <v>0</v>
      </c>
      <c r="AW20" s="780">
        <f t="shared" si="5"/>
        <v>0</v>
      </c>
      <c r="AX20" s="780">
        <f t="shared" si="6"/>
        <v>0</v>
      </c>
      <c r="AY20" s="780">
        <f t="shared" si="7"/>
        <v>0</v>
      </c>
      <c r="AZ20" s="780">
        <f t="shared" si="8"/>
        <v>0</v>
      </c>
      <c r="BA20" s="780">
        <f t="shared" si="9"/>
        <v>0</v>
      </c>
      <c r="BB20" s="780">
        <f t="shared" si="10"/>
        <v>0</v>
      </c>
      <c r="BC20" s="780">
        <f t="shared" si="11"/>
        <v>0</v>
      </c>
      <c r="BD20" s="780">
        <f t="shared" si="12"/>
        <v>0</v>
      </c>
      <c r="BE20" s="780">
        <f t="shared" si="13"/>
        <v>0</v>
      </c>
      <c r="BF20" s="780">
        <f t="shared" si="14"/>
        <v>0</v>
      </c>
    </row>
    <row r="21" spans="1:58" ht="19.149999999999999" customHeight="1" thickBot="1" x14ac:dyDescent="0.4">
      <c r="A21" s="724" t="s">
        <v>669</v>
      </c>
      <c r="B21" s="804"/>
      <c r="C21" s="856">
        <f>VLOOKUP(A21,Futtermitteltabelle!$B$3:$F$193,5,FALSE)</f>
        <v>0</v>
      </c>
      <c r="D21" s="411"/>
      <c r="E21" s="804"/>
      <c r="F21" s="856">
        <f>VLOOKUP(A21,Futtermitteltabelle!$B$3:$F$193,5,FALSE)</f>
        <v>0</v>
      </c>
      <c r="G21" s="411"/>
      <c r="H21" s="804"/>
      <c r="I21" s="856">
        <f>VLOOKUP(A21,Futtermitteltabelle!$B$3:$F$193,5,FALSE)</f>
        <v>0</v>
      </c>
      <c r="J21" s="411"/>
      <c r="L21" s="780">
        <f>VLOOKUP(A21,Futtermitteltabelle!$B$3:$E$193,4,FALSE)</f>
        <v>0</v>
      </c>
      <c r="M21" s="780">
        <f t="shared" si="0"/>
        <v>0</v>
      </c>
      <c r="N21" s="780">
        <f>VLOOKUP(L21,Futtermitteltabelle!$E$3:$R$193,5,FALSE)*(M21/1000)</f>
        <v>0</v>
      </c>
      <c r="O21" s="780">
        <f>VLOOKUP(L21,Futtermitteltabelle!$E$3:$R$193,6,FALSE)*(M21/1000)</f>
        <v>0</v>
      </c>
      <c r="P21" s="780">
        <f>VLOOKUP(L21,Futtermitteltabelle!$E$3:$R$193,7,FALSE)*(M21/1000)</f>
        <v>0</v>
      </c>
      <c r="Q21" s="780">
        <f>VLOOKUP(L21,Futtermitteltabelle!$E$3:$R$193,8,FALSE)*(M21/1000)</f>
        <v>0</v>
      </c>
      <c r="R21" s="780">
        <f>VLOOKUP(L21,Futtermitteltabelle!$E$3:$R$193,9,FALSE)*(M21/1000)</f>
        <v>0</v>
      </c>
      <c r="S21" s="780">
        <f>VLOOKUP(L21,Futtermitteltabelle!$E$3:$R$193,10,FALSE)*(M21/1000)</f>
        <v>0</v>
      </c>
      <c r="T21" s="780">
        <f>VLOOKUP(L21,Futtermitteltabelle!$E$3:$R$193,11,FALSE)*(M21/1000)</f>
        <v>0</v>
      </c>
      <c r="U21" s="780">
        <f>VLOOKUP(L21,Futtermitteltabelle!$E$3:$R$193,12,FALSE)*(M21/1000)</f>
        <v>0</v>
      </c>
      <c r="V21" s="780">
        <f>VLOOKUP(L21,Futtermitteltabelle!$E$3:$R$193,13,FALSE)*(M21/1000)</f>
        <v>0</v>
      </c>
      <c r="W21" s="780">
        <f>VLOOKUP(L21,Futtermitteltabelle!$E$3:$R$193,14,FALSE)*(M21/1000)</f>
        <v>0</v>
      </c>
      <c r="X21" s="780">
        <f>VLOOKUP(A21,Futtermitteltabelle!$B$3:$E$193,4,FALSE)</f>
        <v>0</v>
      </c>
      <c r="Y21" s="780">
        <f t="shared" si="1"/>
        <v>0</v>
      </c>
      <c r="Z21" s="780">
        <f>VLOOKUP(X21,Futtermitteltabelle!$E$3:$R$193,5,FALSE)*(Y21/1000)</f>
        <v>0</v>
      </c>
      <c r="AA21" s="780">
        <f>VLOOKUP(X21,Futtermitteltabelle!$E$3:$R$193,6,FALSE)*(Y21/1000)</f>
        <v>0</v>
      </c>
      <c r="AB21" s="780">
        <f>VLOOKUP(X21,Futtermitteltabelle!$E$3:$R$193,7,FALSE)*(Y21/1000)</f>
        <v>0</v>
      </c>
      <c r="AC21" s="780">
        <f>VLOOKUP(X21,Futtermitteltabelle!$E$3:$R$193,8,FALSE)*(Y21/1000)</f>
        <v>0</v>
      </c>
      <c r="AD21" s="780">
        <f>VLOOKUP(X21,Futtermitteltabelle!$E$3:$R$193,9,FALSE)*(Y21/1000)</f>
        <v>0</v>
      </c>
      <c r="AE21" s="780">
        <f>VLOOKUP(X21,Futtermitteltabelle!$E$3:$R$193,10,FALSE)*(Y21/1000)</f>
        <v>0</v>
      </c>
      <c r="AF21" s="780">
        <f>VLOOKUP(X21,Futtermitteltabelle!$E$3:$R$193,11,FALSE)*(Y21/1000)</f>
        <v>0</v>
      </c>
      <c r="AG21" s="780">
        <f>VLOOKUP(X21,Futtermitteltabelle!$E$3:$R$193,12,FALSE)*(Y21/1000)</f>
        <v>0</v>
      </c>
      <c r="AH21" s="780">
        <f>VLOOKUP(X21,Futtermitteltabelle!$E$3:$R$193,13,FALSE)*(Y21/1000)</f>
        <v>0</v>
      </c>
      <c r="AI21" s="780">
        <f>VLOOKUP(X21,Futtermitteltabelle!$E$3:$R$193,14,FALSE)*(Y21/1000)</f>
        <v>0</v>
      </c>
      <c r="AJ21" s="780">
        <f>VLOOKUP(A21,Futtermitteltabelle!$B$3:$E$193,4,FALSE)</f>
        <v>0</v>
      </c>
      <c r="AK21" s="780">
        <f t="shared" si="3"/>
        <v>0</v>
      </c>
      <c r="AL21" s="780">
        <f>VLOOKUP(AJ21,Futtermitteltabelle!$E$3:$R$193,5,FALSE)*(AK21/1000)</f>
        <v>0</v>
      </c>
      <c r="AM21" s="780">
        <f>VLOOKUP(AJ21,Futtermitteltabelle!$E$3:$R$193,6,FALSE)*(AK21/1000)</f>
        <v>0</v>
      </c>
      <c r="AN21" s="780">
        <f>VLOOKUP(AJ21,Futtermitteltabelle!$E$3:$R$193,7,FALSE)*(AK21/1000)</f>
        <v>0</v>
      </c>
      <c r="AO21" s="780">
        <f>VLOOKUP(AJ21,Futtermitteltabelle!$E$3:$R$193,8,FALSE)*(AK21/1000)</f>
        <v>0</v>
      </c>
      <c r="AP21" s="780">
        <f>VLOOKUP(AJ21,Futtermitteltabelle!$E$3:$R$193,9,FALSE)*(AK21/1000)</f>
        <v>0</v>
      </c>
      <c r="AQ21" s="780">
        <f>VLOOKUP(AJ21,Futtermitteltabelle!$E$3:$R$193,10,FALSE)*(AK21/1000)</f>
        <v>0</v>
      </c>
      <c r="AR21" s="780">
        <f>VLOOKUP(AJ21,Futtermitteltabelle!$E$3:$R$193,11,FALSE)*(AK21/1000)</f>
        <v>0</v>
      </c>
      <c r="AS21" s="780">
        <f>VLOOKUP(AJ21,Futtermitteltabelle!$E$3:$R$193,12,FALSE)*(AK21/1000)</f>
        <v>0</v>
      </c>
      <c r="AT21" s="780">
        <f>VLOOKUP(AJ21,Futtermitteltabelle!$E$3:$R$193,13,FALSE)*(AK21/1000)</f>
        <v>0</v>
      </c>
      <c r="AU21" s="780">
        <f>VLOOKUP(AJ21,Futtermitteltabelle!$E$3:$R$193,14,FALSE)*(AK21/1000)</f>
        <v>0</v>
      </c>
      <c r="AV21" s="780">
        <f t="shared" si="4"/>
        <v>0</v>
      </c>
      <c r="AW21" s="780">
        <f t="shared" si="5"/>
        <v>0</v>
      </c>
      <c r="AX21" s="780">
        <f t="shared" si="6"/>
        <v>0</v>
      </c>
      <c r="AY21" s="780">
        <f t="shared" si="7"/>
        <v>0</v>
      </c>
      <c r="AZ21" s="780">
        <f t="shared" si="8"/>
        <v>0</v>
      </c>
      <c r="BA21" s="780">
        <f t="shared" si="9"/>
        <v>0</v>
      </c>
      <c r="BB21" s="780">
        <f t="shared" si="10"/>
        <v>0</v>
      </c>
      <c r="BC21" s="780">
        <f t="shared" si="11"/>
        <v>0</v>
      </c>
      <c r="BD21" s="780">
        <f t="shared" si="12"/>
        <v>0</v>
      </c>
      <c r="BE21" s="780">
        <f t="shared" si="13"/>
        <v>0</v>
      </c>
      <c r="BF21" s="780">
        <f t="shared" si="14"/>
        <v>0</v>
      </c>
    </row>
    <row r="22" spans="1:58" ht="19.149999999999999" customHeight="1" thickBot="1" x14ac:dyDescent="0.4">
      <c r="A22" s="724" t="s">
        <v>669</v>
      </c>
      <c r="B22" s="804"/>
      <c r="C22" s="856">
        <f>VLOOKUP(A22,Futtermitteltabelle!$B$3:$F$193,5,FALSE)</f>
        <v>0</v>
      </c>
      <c r="D22" s="411"/>
      <c r="E22" s="804"/>
      <c r="F22" s="856">
        <f>VLOOKUP(A22,Futtermitteltabelle!$B$3:$F$193,5,FALSE)</f>
        <v>0</v>
      </c>
      <c r="G22" s="411"/>
      <c r="H22" s="804"/>
      <c r="I22" s="856">
        <f>VLOOKUP(A22,Futtermitteltabelle!$B$3:$F$193,5,FALSE)</f>
        <v>0</v>
      </c>
      <c r="J22" s="411"/>
      <c r="L22" s="780">
        <f>VLOOKUP(A22,Futtermitteltabelle!$B$3:$E$193,4,FALSE)</f>
        <v>0</v>
      </c>
      <c r="M22" s="780">
        <f t="shared" si="0"/>
        <v>0</v>
      </c>
      <c r="N22" s="780">
        <f>VLOOKUP(L22,Futtermitteltabelle!$E$3:$R$193,5,FALSE)*(M22/1000)</f>
        <v>0</v>
      </c>
      <c r="O22" s="780">
        <f>VLOOKUP(L22,Futtermitteltabelle!$E$3:$R$193,6,FALSE)*(M22/1000)</f>
        <v>0</v>
      </c>
      <c r="P22" s="780">
        <f>VLOOKUP(L22,Futtermitteltabelle!$E$3:$R$193,7,FALSE)*(M22/1000)</f>
        <v>0</v>
      </c>
      <c r="Q22" s="780">
        <f>VLOOKUP(L22,Futtermitteltabelle!$E$3:$R$193,8,FALSE)*(M22/1000)</f>
        <v>0</v>
      </c>
      <c r="R22" s="780">
        <f>VLOOKUP(L22,Futtermitteltabelle!$E$3:$R$193,9,FALSE)*(M22/1000)</f>
        <v>0</v>
      </c>
      <c r="S22" s="780">
        <f>VLOOKUP(L22,Futtermitteltabelle!$E$3:$R$193,10,FALSE)*(M22/1000)</f>
        <v>0</v>
      </c>
      <c r="T22" s="780">
        <f>VLOOKUP(L22,Futtermitteltabelle!$E$3:$R$193,11,FALSE)*(M22/1000)</f>
        <v>0</v>
      </c>
      <c r="U22" s="780">
        <f>VLOOKUP(L22,Futtermitteltabelle!$E$3:$R$193,12,FALSE)*(M22/1000)</f>
        <v>0</v>
      </c>
      <c r="V22" s="780">
        <f>VLOOKUP(L22,Futtermitteltabelle!$E$3:$R$193,13,FALSE)*(M22/1000)</f>
        <v>0</v>
      </c>
      <c r="W22" s="780">
        <f>VLOOKUP(L22,Futtermitteltabelle!$E$3:$R$193,14,FALSE)*(M22/1000)</f>
        <v>0</v>
      </c>
      <c r="X22" s="780">
        <f>VLOOKUP(A22,Futtermitteltabelle!$B$3:$E$193,4,FALSE)</f>
        <v>0</v>
      </c>
      <c r="Y22" s="780">
        <f t="shared" si="1"/>
        <v>0</v>
      </c>
      <c r="Z22" s="780">
        <f>VLOOKUP(X22,Futtermitteltabelle!$E$3:$R$193,5,FALSE)*(Y22/1000)</f>
        <v>0</v>
      </c>
      <c r="AA22" s="780">
        <f>VLOOKUP(X22,Futtermitteltabelle!$E$3:$R$193,6,FALSE)*(Y22/1000)</f>
        <v>0</v>
      </c>
      <c r="AB22" s="780">
        <f>VLOOKUP(X22,Futtermitteltabelle!$E$3:$R$193,7,FALSE)*(Y22/1000)</f>
        <v>0</v>
      </c>
      <c r="AC22" s="780">
        <f>VLOOKUP(X22,Futtermitteltabelle!$E$3:$R$193,8,FALSE)*(Y22/1000)</f>
        <v>0</v>
      </c>
      <c r="AD22" s="780">
        <f>VLOOKUP(X22,Futtermitteltabelle!$E$3:$R$193,9,FALSE)*(Y22/1000)</f>
        <v>0</v>
      </c>
      <c r="AE22" s="780">
        <f>VLOOKUP(X22,Futtermitteltabelle!$E$3:$R$193,10,FALSE)*(Y22/1000)</f>
        <v>0</v>
      </c>
      <c r="AF22" s="780">
        <f>VLOOKUP(X22,Futtermitteltabelle!$E$3:$R$193,11,FALSE)*(Y22/1000)</f>
        <v>0</v>
      </c>
      <c r="AG22" s="780">
        <f>VLOOKUP(X22,Futtermitteltabelle!$E$3:$R$193,12,FALSE)*(Y22/1000)</f>
        <v>0</v>
      </c>
      <c r="AH22" s="780">
        <f>VLOOKUP(X22,Futtermitteltabelle!$E$3:$R$193,13,FALSE)*(Y22/1000)</f>
        <v>0</v>
      </c>
      <c r="AI22" s="780">
        <f>VLOOKUP(X22,Futtermitteltabelle!$E$3:$R$193,14,FALSE)*(Y22/1000)</f>
        <v>0</v>
      </c>
      <c r="AJ22" s="780">
        <f>VLOOKUP(A22,Futtermitteltabelle!$B$3:$E$193,4,FALSE)</f>
        <v>0</v>
      </c>
      <c r="AK22" s="780">
        <f t="shared" si="3"/>
        <v>0</v>
      </c>
      <c r="AL22" s="780">
        <f>VLOOKUP(AJ22,Futtermitteltabelle!$E$3:$R$193,5,FALSE)*(AK22/1000)</f>
        <v>0</v>
      </c>
      <c r="AM22" s="780">
        <f>VLOOKUP(AJ22,Futtermitteltabelle!$E$3:$R$193,6,FALSE)*(AK22/1000)</f>
        <v>0</v>
      </c>
      <c r="AN22" s="780">
        <f>VLOOKUP(AJ22,Futtermitteltabelle!$E$3:$R$193,7,FALSE)*(AK22/1000)</f>
        <v>0</v>
      </c>
      <c r="AO22" s="780">
        <f>VLOOKUP(AJ22,Futtermitteltabelle!$E$3:$R$193,8,FALSE)*(AK22/1000)</f>
        <v>0</v>
      </c>
      <c r="AP22" s="780">
        <f>VLOOKUP(AJ22,Futtermitteltabelle!$E$3:$R$193,9,FALSE)*(AK22/1000)</f>
        <v>0</v>
      </c>
      <c r="AQ22" s="780">
        <f>VLOOKUP(AJ22,Futtermitteltabelle!$E$3:$R$193,10,FALSE)*(AK22/1000)</f>
        <v>0</v>
      </c>
      <c r="AR22" s="780">
        <f>VLOOKUP(AJ22,Futtermitteltabelle!$E$3:$R$193,11,FALSE)*(AK22/1000)</f>
        <v>0</v>
      </c>
      <c r="AS22" s="780">
        <f>VLOOKUP(AJ22,Futtermitteltabelle!$E$3:$R$193,12,FALSE)*(AK22/1000)</f>
        <v>0</v>
      </c>
      <c r="AT22" s="780">
        <f>VLOOKUP(AJ22,Futtermitteltabelle!$E$3:$R$193,13,FALSE)*(AK22/1000)</f>
        <v>0</v>
      </c>
      <c r="AU22" s="780">
        <f>VLOOKUP(AJ22,Futtermitteltabelle!$E$3:$R$193,14,FALSE)*(AK22/1000)</f>
        <v>0</v>
      </c>
      <c r="AV22" s="780">
        <f t="shared" si="4"/>
        <v>0</v>
      </c>
      <c r="AW22" s="780">
        <f t="shared" si="5"/>
        <v>0</v>
      </c>
      <c r="AX22" s="780">
        <f t="shared" si="6"/>
        <v>0</v>
      </c>
      <c r="AY22" s="780">
        <f t="shared" si="7"/>
        <v>0</v>
      </c>
      <c r="AZ22" s="780">
        <f t="shared" si="8"/>
        <v>0</v>
      </c>
      <c r="BA22" s="780">
        <f t="shared" si="9"/>
        <v>0</v>
      </c>
      <c r="BB22" s="780">
        <f t="shared" si="10"/>
        <v>0</v>
      </c>
      <c r="BC22" s="780">
        <f t="shared" si="11"/>
        <v>0</v>
      </c>
      <c r="BD22" s="780">
        <f t="shared" si="12"/>
        <v>0</v>
      </c>
      <c r="BE22" s="780">
        <f t="shared" si="13"/>
        <v>0</v>
      </c>
      <c r="BF22" s="780">
        <f t="shared" si="14"/>
        <v>0</v>
      </c>
    </row>
    <row r="23" spans="1:58" x14ac:dyDescent="0.35">
      <c r="A23" s="1397" t="s">
        <v>43</v>
      </c>
      <c r="B23" s="1397"/>
      <c r="C23" s="1397"/>
      <c r="D23" s="1397"/>
      <c r="E23" s="1397"/>
      <c r="F23" s="1397"/>
      <c r="G23" s="1397"/>
      <c r="H23" s="1397"/>
      <c r="I23" s="1397"/>
      <c r="J23" s="1397"/>
      <c r="K23" s="1397"/>
      <c r="L23" s="1208">
        <f>Betriebsdaten!$B$29</f>
        <v>2022</v>
      </c>
      <c r="M23" s="1209"/>
      <c r="N23" s="1209"/>
      <c r="O23" s="1209"/>
      <c r="P23" s="1209"/>
      <c r="Q23" s="1210"/>
      <c r="R23" s="1210"/>
      <c r="S23" s="1209"/>
      <c r="T23" s="1209"/>
      <c r="U23" s="1209"/>
      <c r="V23" s="1209"/>
      <c r="W23" s="1211"/>
      <c r="X23" s="1212">
        <f>Betriebsdaten!$B$30</f>
        <v>2021</v>
      </c>
      <c r="Y23" s="1213"/>
      <c r="Z23" s="1213"/>
      <c r="AA23" s="1213"/>
      <c r="AB23" s="1213"/>
      <c r="AC23" s="1214"/>
      <c r="AD23" s="1214"/>
      <c r="AE23" s="1213"/>
      <c r="AF23" s="1213"/>
      <c r="AG23" s="1213"/>
      <c r="AH23" s="1213"/>
      <c r="AI23" s="1215"/>
      <c r="AJ23" s="1216">
        <f>Betriebsdaten!$B$31</f>
        <v>2020</v>
      </c>
      <c r="AK23" s="1217"/>
      <c r="AL23" s="1217"/>
      <c r="AM23" s="1217"/>
      <c r="AN23" s="1217"/>
      <c r="AO23" s="1218"/>
      <c r="AP23" s="1218"/>
      <c r="AQ23" s="1217"/>
      <c r="AR23" s="1217"/>
      <c r="AS23" s="1217"/>
      <c r="AT23" s="1217"/>
      <c r="AU23" s="1217"/>
      <c r="AV23" s="1220" t="s">
        <v>36</v>
      </c>
      <c r="AW23" s="1221"/>
      <c r="AX23" s="1221"/>
      <c r="AY23" s="1221"/>
      <c r="AZ23" s="1222"/>
      <c r="BA23" s="1222"/>
      <c r="BB23" s="1221"/>
      <c r="BC23" s="1221"/>
      <c r="BD23" s="1221"/>
      <c r="BE23" s="1221"/>
      <c r="BF23" s="1223"/>
    </row>
    <row r="24" spans="1:58" ht="17.5" x14ac:dyDescent="0.45">
      <c r="A24" s="1397"/>
      <c r="B24" s="1397"/>
      <c r="C24" s="1397"/>
      <c r="D24" s="1397"/>
      <c r="E24" s="1397"/>
      <c r="F24" s="1397"/>
      <c r="G24" s="1397"/>
      <c r="H24" s="1397"/>
      <c r="I24" s="1397"/>
      <c r="J24" s="1397"/>
      <c r="K24" s="1397"/>
      <c r="L24" s="1234" t="s">
        <v>38</v>
      </c>
      <c r="M24" s="1235"/>
      <c r="N24" s="745" t="s">
        <v>32</v>
      </c>
      <c r="O24" s="746" t="s">
        <v>13</v>
      </c>
      <c r="P24" s="747" t="s">
        <v>668</v>
      </c>
      <c r="Q24" s="748" t="s">
        <v>867</v>
      </c>
      <c r="R24" s="748" t="s">
        <v>868</v>
      </c>
      <c r="S24" s="749" t="s">
        <v>16</v>
      </c>
      <c r="T24" s="748" t="s">
        <v>611</v>
      </c>
      <c r="U24" s="746" t="s">
        <v>18</v>
      </c>
      <c r="V24" s="746" t="s">
        <v>19</v>
      </c>
      <c r="W24" s="750" t="s">
        <v>20</v>
      </c>
      <c r="X24" s="1240" t="s">
        <v>38</v>
      </c>
      <c r="Y24" s="1240"/>
      <c r="Z24" s="751" t="s">
        <v>32</v>
      </c>
      <c r="AA24" s="752" t="s">
        <v>13</v>
      </c>
      <c r="AB24" s="753" t="s">
        <v>668</v>
      </c>
      <c r="AC24" s="754" t="s">
        <v>867</v>
      </c>
      <c r="AD24" s="754" t="s">
        <v>868</v>
      </c>
      <c r="AE24" s="755" t="s">
        <v>16</v>
      </c>
      <c r="AF24" s="754" t="s">
        <v>611</v>
      </c>
      <c r="AG24" s="752" t="s">
        <v>18</v>
      </c>
      <c r="AH24" s="752" t="s">
        <v>19</v>
      </c>
      <c r="AI24" s="756" t="s">
        <v>20</v>
      </c>
      <c r="AJ24" s="1370" t="s">
        <v>38</v>
      </c>
      <c r="AK24" s="1370"/>
      <c r="AL24" s="757" t="s">
        <v>32</v>
      </c>
      <c r="AM24" s="758" t="s">
        <v>13</v>
      </c>
      <c r="AN24" s="759" t="s">
        <v>668</v>
      </c>
      <c r="AO24" s="760" t="s">
        <v>867</v>
      </c>
      <c r="AP24" s="760" t="s">
        <v>868</v>
      </c>
      <c r="AQ24" s="761" t="s">
        <v>16</v>
      </c>
      <c r="AR24" s="760" t="s">
        <v>611</v>
      </c>
      <c r="AS24" s="758" t="s">
        <v>18</v>
      </c>
      <c r="AT24" s="758" t="s">
        <v>19</v>
      </c>
      <c r="AU24" s="762" t="s">
        <v>20</v>
      </c>
      <c r="AV24" s="1242" t="s">
        <v>38</v>
      </c>
      <c r="AW24" s="763" t="s">
        <v>32</v>
      </c>
      <c r="AX24" s="764" t="s">
        <v>13</v>
      </c>
      <c r="AY24" s="765" t="s">
        <v>668</v>
      </c>
      <c r="AZ24" s="766" t="s">
        <v>867</v>
      </c>
      <c r="BA24" s="766" t="s">
        <v>868</v>
      </c>
      <c r="BB24" s="767" t="s">
        <v>16</v>
      </c>
      <c r="BC24" s="766" t="s">
        <v>611</v>
      </c>
      <c r="BD24" s="764" t="s">
        <v>18</v>
      </c>
      <c r="BE24" s="764" t="s">
        <v>19</v>
      </c>
      <c r="BF24" s="768" t="s">
        <v>20</v>
      </c>
    </row>
    <row r="25" spans="1:58" ht="19" thickBot="1" x14ac:dyDescent="0.4">
      <c r="A25" s="1397"/>
      <c r="B25" s="1397"/>
      <c r="C25" s="1397"/>
      <c r="D25" s="1397"/>
      <c r="E25" s="1397"/>
      <c r="F25" s="1397"/>
      <c r="G25" s="1397"/>
      <c r="H25" s="1397"/>
      <c r="I25" s="1397"/>
      <c r="J25" s="1397"/>
      <c r="K25" s="1397"/>
      <c r="L25" s="1236"/>
      <c r="M25" s="1237"/>
      <c r="N25" s="769" t="s">
        <v>1125</v>
      </c>
      <c r="O25" s="769" t="s">
        <v>1125</v>
      </c>
      <c r="P25" s="769" t="s">
        <v>1125</v>
      </c>
      <c r="Q25" s="770" t="s">
        <v>1125</v>
      </c>
      <c r="R25" s="770" t="s">
        <v>1125</v>
      </c>
      <c r="S25" s="769" t="s">
        <v>1125</v>
      </c>
      <c r="T25" s="769" t="s">
        <v>1125</v>
      </c>
      <c r="U25" s="769" t="s">
        <v>1125</v>
      </c>
      <c r="V25" s="769" t="s">
        <v>1125</v>
      </c>
      <c r="W25" s="769" t="s">
        <v>1125</v>
      </c>
      <c r="X25" s="1241"/>
      <c r="Y25" s="1241"/>
      <c r="Z25" s="771" t="s">
        <v>1125</v>
      </c>
      <c r="AA25" s="771" t="s">
        <v>1125</v>
      </c>
      <c r="AB25" s="771" t="s">
        <v>1125</v>
      </c>
      <c r="AC25" s="772" t="s">
        <v>1125</v>
      </c>
      <c r="AD25" s="772" t="s">
        <v>1125</v>
      </c>
      <c r="AE25" s="771" t="s">
        <v>1125</v>
      </c>
      <c r="AF25" s="771" t="s">
        <v>1125</v>
      </c>
      <c r="AG25" s="771" t="s">
        <v>1125</v>
      </c>
      <c r="AH25" s="771" t="s">
        <v>1125</v>
      </c>
      <c r="AI25" s="771" t="s">
        <v>1125</v>
      </c>
      <c r="AJ25" s="1371"/>
      <c r="AK25" s="1371"/>
      <c r="AL25" s="773" t="s">
        <v>1125</v>
      </c>
      <c r="AM25" s="773" t="s">
        <v>1125</v>
      </c>
      <c r="AN25" s="773" t="s">
        <v>1125</v>
      </c>
      <c r="AO25" s="774" t="s">
        <v>1125</v>
      </c>
      <c r="AP25" s="774" t="s">
        <v>1125</v>
      </c>
      <c r="AQ25" s="773" t="s">
        <v>1125</v>
      </c>
      <c r="AR25" s="773" t="s">
        <v>1125</v>
      </c>
      <c r="AS25" s="773" t="s">
        <v>1125</v>
      </c>
      <c r="AT25" s="773" t="s">
        <v>1125</v>
      </c>
      <c r="AU25" s="773" t="s">
        <v>1125</v>
      </c>
      <c r="AV25" s="1243"/>
      <c r="AW25" s="775" t="s">
        <v>1125</v>
      </c>
      <c r="AX25" s="775" t="s">
        <v>1125</v>
      </c>
      <c r="AY25" s="775" t="s">
        <v>1125</v>
      </c>
      <c r="AZ25" s="776" t="s">
        <v>1125</v>
      </c>
      <c r="BA25" s="776" t="s">
        <v>1125</v>
      </c>
      <c r="BB25" s="775" t="s">
        <v>1125</v>
      </c>
      <c r="BC25" s="775" t="s">
        <v>1125</v>
      </c>
      <c r="BD25" s="775" t="s">
        <v>1125</v>
      </c>
      <c r="BE25" s="775" t="s">
        <v>1125</v>
      </c>
      <c r="BF25" s="775" t="s">
        <v>1125</v>
      </c>
    </row>
    <row r="26" spans="1:58" ht="16.5" thickTop="1" thickBot="1" x14ac:dyDescent="0.4">
      <c r="A26" s="1397"/>
      <c r="B26" s="1397"/>
      <c r="C26" s="1397"/>
      <c r="D26" s="1397"/>
      <c r="E26" s="1397"/>
      <c r="F26" s="1397"/>
      <c r="G26" s="1397"/>
      <c r="H26" s="1397"/>
      <c r="I26" s="1397"/>
      <c r="J26" s="1397"/>
      <c r="K26" s="1397"/>
      <c r="L26" s="1367"/>
      <c r="M26" s="1368"/>
      <c r="N26" s="859">
        <f>SUM(N6:N22)</f>
        <v>0</v>
      </c>
      <c r="O26" s="859">
        <f t="shared" ref="O26:W26" si="15">SUM(O6:O22)</f>
        <v>0</v>
      </c>
      <c r="P26" s="859">
        <f t="shared" si="15"/>
        <v>0</v>
      </c>
      <c r="Q26" s="859">
        <f t="shared" si="15"/>
        <v>0</v>
      </c>
      <c r="R26" s="859">
        <f t="shared" si="15"/>
        <v>0</v>
      </c>
      <c r="S26" s="859">
        <f t="shared" si="15"/>
        <v>0</v>
      </c>
      <c r="T26" s="859">
        <f t="shared" si="15"/>
        <v>0</v>
      </c>
      <c r="U26" s="859">
        <f t="shared" si="15"/>
        <v>0</v>
      </c>
      <c r="V26" s="859">
        <f t="shared" si="15"/>
        <v>0</v>
      </c>
      <c r="W26" s="859">
        <f t="shared" si="15"/>
        <v>0</v>
      </c>
      <c r="X26" s="1369"/>
      <c r="Y26" s="1369"/>
      <c r="Z26" s="859">
        <f t="shared" ref="Z26:AI26" si="16">SUM(Z6:Z22)</f>
        <v>0</v>
      </c>
      <c r="AA26" s="859">
        <f t="shared" si="16"/>
        <v>0</v>
      </c>
      <c r="AB26" s="859">
        <f t="shared" si="16"/>
        <v>0</v>
      </c>
      <c r="AC26" s="859">
        <f t="shared" si="16"/>
        <v>0</v>
      </c>
      <c r="AD26" s="859">
        <f t="shared" si="16"/>
        <v>0</v>
      </c>
      <c r="AE26" s="859">
        <f t="shared" si="16"/>
        <v>0</v>
      </c>
      <c r="AF26" s="859">
        <f t="shared" si="16"/>
        <v>0</v>
      </c>
      <c r="AG26" s="859">
        <f t="shared" si="16"/>
        <v>0</v>
      </c>
      <c r="AH26" s="859">
        <f t="shared" si="16"/>
        <v>0</v>
      </c>
      <c r="AI26" s="859">
        <f t="shared" si="16"/>
        <v>0</v>
      </c>
      <c r="AJ26" s="1372"/>
      <c r="AK26" s="1372"/>
      <c r="AL26" s="859">
        <f t="shared" ref="AL26:AU26" si="17">SUM(AL6:AL22)</f>
        <v>0</v>
      </c>
      <c r="AM26" s="859">
        <f t="shared" si="17"/>
        <v>0</v>
      </c>
      <c r="AN26" s="859">
        <f t="shared" si="17"/>
        <v>0</v>
      </c>
      <c r="AO26" s="859">
        <f t="shared" si="17"/>
        <v>0</v>
      </c>
      <c r="AP26" s="859">
        <f t="shared" si="17"/>
        <v>0</v>
      </c>
      <c r="AQ26" s="859">
        <f t="shared" si="17"/>
        <v>0</v>
      </c>
      <c r="AR26" s="859">
        <f t="shared" si="17"/>
        <v>0</v>
      </c>
      <c r="AS26" s="859">
        <f t="shared" si="17"/>
        <v>0</v>
      </c>
      <c r="AT26" s="859">
        <f t="shared" si="17"/>
        <v>0</v>
      </c>
      <c r="AU26" s="859">
        <f t="shared" si="17"/>
        <v>0</v>
      </c>
      <c r="AV26" s="1359"/>
      <c r="AW26" s="860">
        <f t="shared" ref="AW26:BF26" si="18">SUM(AW6:AW22)</f>
        <v>0</v>
      </c>
      <c r="AX26" s="860">
        <f t="shared" si="18"/>
        <v>0</v>
      </c>
      <c r="AY26" s="860">
        <f t="shared" si="18"/>
        <v>0</v>
      </c>
      <c r="AZ26" s="860">
        <f t="shared" si="18"/>
        <v>0</v>
      </c>
      <c r="BA26" s="860">
        <f t="shared" si="18"/>
        <v>0</v>
      </c>
      <c r="BB26" s="860">
        <f t="shared" si="18"/>
        <v>0</v>
      </c>
      <c r="BC26" s="860">
        <f>SUM(BC6:BC22)</f>
        <v>0</v>
      </c>
      <c r="BD26" s="860">
        <f t="shared" si="18"/>
        <v>0</v>
      </c>
      <c r="BE26" s="860">
        <f t="shared" si="18"/>
        <v>0</v>
      </c>
      <c r="BF26" s="860">
        <f t="shared" si="18"/>
        <v>0</v>
      </c>
    </row>
    <row r="27" spans="1:58" ht="16" thickTop="1" x14ac:dyDescent="0.35">
      <c r="A27" s="846"/>
      <c r="B27" s="846"/>
      <c r="C27" s="846"/>
      <c r="D27" s="846"/>
      <c r="E27" s="846"/>
      <c r="F27" s="846"/>
      <c r="G27" s="846"/>
      <c r="H27" s="846"/>
      <c r="I27" s="846"/>
      <c r="J27" s="846"/>
      <c r="K27" s="846"/>
      <c r="L27" s="846"/>
      <c r="M27" s="846"/>
      <c r="N27" s="846"/>
      <c r="O27" s="846"/>
      <c r="P27" s="846"/>
      <c r="Q27" s="846"/>
      <c r="R27" s="846"/>
      <c r="S27" s="846"/>
      <c r="T27" s="846"/>
      <c r="U27" s="846"/>
      <c r="V27" s="846"/>
      <c r="W27" s="846"/>
      <c r="X27" s="846"/>
      <c r="Y27" s="846"/>
      <c r="Z27" s="846"/>
      <c r="AA27" s="846"/>
      <c r="AB27" s="846"/>
      <c r="AC27" s="846"/>
      <c r="AD27" s="846"/>
      <c r="AE27" s="846"/>
      <c r="AF27" s="846"/>
      <c r="AG27" s="846"/>
      <c r="AH27" s="846"/>
      <c r="AI27" s="846"/>
      <c r="AJ27" s="846"/>
      <c r="AK27" s="846"/>
      <c r="AL27" s="846"/>
      <c r="AM27" s="846"/>
      <c r="AN27" s="846"/>
      <c r="AO27" s="846"/>
      <c r="AP27" s="846"/>
      <c r="AQ27" s="846"/>
      <c r="AR27" s="846"/>
      <c r="AS27" s="846"/>
      <c r="AT27" s="846"/>
      <c r="AU27" s="846"/>
      <c r="AV27" s="846"/>
      <c r="AW27" s="846"/>
      <c r="AX27" s="846"/>
      <c r="AY27" s="846"/>
      <c r="AZ27" s="846"/>
      <c r="BA27" s="846"/>
      <c r="BB27" s="846"/>
      <c r="BC27" s="846"/>
      <c r="BD27" s="846"/>
      <c r="BE27" s="846"/>
      <c r="BF27" s="846"/>
    </row>
    <row r="28" spans="1:58" x14ac:dyDescent="0.35">
      <c r="A28" s="846"/>
      <c r="B28" s="846"/>
      <c r="C28" s="846"/>
      <c r="D28" s="846"/>
      <c r="E28" s="846"/>
      <c r="F28" s="846"/>
      <c r="G28" s="846"/>
      <c r="H28" s="846"/>
      <c r="I28" s="846"/>
      <c r="J28" s="846"/>
      <c r="K28" s="846"/>
      <c r="L28" s="846"/>
      <c r="M28" s="846"/>
      <c r="N28" s="846"/>
      <c r="O28" s="846"/>
      <c r="P28" s="846"/>
      <c r="Q28" s="846"/>
      <c r="R28" s="846"/>
      <c r="S28" s="846"/>
      <c r="T28" s="846"/>
      <c r="U28" s="846"/>
      <c r="V28" s="846"/>
      <c r="W28" s="846"/>
      <c r="X28" s="846"/>
      <c r="Y28" s="846"/>
      <c r="Z28" s="846"/>
      <c r="AA28" s="846"/>
      <c r="AB28" s="846"/>
      <c r="AC28" s="846"/>
      <c r="AD28" s="846"/>
      <c r="AE28" s="846"/>
      <c r="AF28" s="846"/>
      <c r="AG28" s="846"/>
      <c r="AH28" s="846"/>
      <c r="AI28" s="846"/>
      <c r="AJ28" s="846"/>
      <c r="AK28" s="846"/>
      <c r="AL28" s="846"/>
      <c r="AM28" s="846"/>
      <c r="AN28" s="846"/>
      <c r="AO28" s="846"/>
      <c r="AP28" s="846"/>
      <c r="AQ28" s="846"/>
      <c r="AR28" s="846"/>
      <c r="AS28" s="846"/>
      <c r="AT28" s="846"/>
      <c r="AU28" s="846"/>
      <c r="AV28" s="846"/>
      <c r="AW28" s="846"/>
      <c r="AX28" s="846"/>
      <c r="AY28" s="846"/>
      <c r="AZ28" s="846"/>
      <c r="BA28" s="846"/>
      <c r="BB28" s="846"/>
      <c r="BC28" s="846"/>
      <c r="BD28" s="846"/>
      <c r="BE28" s="846"/>
      <c r="BF28" s="846"/>
    </row>
    <row r="29" spans="1:58" x14ac:dyDescent="0.35">
      <c r="A29" s="846"/>
      <c r="B29" s="846"/>
      <c r="C29" s="846"/>
      <c r="D29" s="846"/>
      <c r="E29" s="846"/>
      <c r="F29" s="846"/>
      <c r="G29" s="846"/>
      <c r="H29" s="846"/>
      <c r="I29" s="846"/>
      <c r="J29" s="846"/>
      <c r="K29" s="846"/>
      <c r="L29" s="846"/>
      <c r="M29" s="846"/>
      <c r="N29" s="846"/>
      <c r="O29" s="846"/>
      <c r="P29" s="846"/>
      <c r="Q29" s="846"/>
      <c r="R29" s="846"/>
      <c r="S29" s="846"/>
      <c r="T29" s="846"/>
      <c r="U29" s="846"/>
      <c r="V29" s="846"/>
      <c r="W29" s="846"/>
      <c r="X29" s="846"/>
      <c r="Y29" s="846"/>
      <c r="Z29" s="846"/>
      <c r="AA29" s="846"/>
      <c r="AB29" s="846"/>
      <c r="AC29" s="846"/>
      <c r="AD29" s="846"/>
      <c r="AE29" s="846"/>
      <c r="AF29" s="846"/>
      <c r="AG29" s="846"/>
      <c r="AH29" s="846"/>
      <c r="AI29" s="846"/>
      <c r="AJ29" s="846"/>
      <c r="AK29" s="846"/>
      <c r="AL29" s="846"/>
      <c r="AM29" s="846"/>
      <c r="AN29" s="846"/>
      <c r="AO29" s="846"/>
      <c r="AP29" s="846"/>
      <c r="AQ29" s="846"/>
      <c r="AR29" s="846"/>
      <c r="AS29" s="846"/>
      <c r="AT29" s="846"/>
      <c r="AU29" s="846"/>
      <c r="AV29" s="846"/>
      <c r="AW29" s="846"/>
      <c r="AX29" s="846"/>
      <c r="AY29" s="846"/>
      <c r="AZ29" s="846"/>
      <c r="BA29" s="846"/>
      <c r="BB29" s="846"/>
      <c r="BC29" s="846"/>
      <c r="BD29" s="846"/>
      <c r="BE29" s="846"/>
      <c r="BF29" s="846"/>
    </row>
    <row r="30" spans="1:58" x14ac:dyDescent="0.35">
      <c r="A30" s="846"/>
      <c r="B30" s="846"/>
      <c r="C30" s="846"/>
      <c r="D30" s="846"/>
      <c r="E30" s="846"/>
      <c r="F30" s="846"/>
      <c r="G30" s="846"/>
      <c r="H30" s="846"/>
      <c r="I30" s="846"/>
      <c r="J30" s="846"/>
      <c r="K30" s="846"/>
      <c r="L30" s="846"/>
      <c r="M30" s="846"/>
      <c r="N30" s="846"/>
      <c r="O30" s="846"/>
      <c r="P30" s="846"/>
      <c r="Q30" s="846"/>
      <c r="R30" s="846"/>
      <c r="S30" s="846"/>
      <c r="T30" s="846"/>
      <c r="U30" s="846"/>
      <c r="V30" s="846"/>
      <c r="W30" s="846"/>
      <c r="X30" s="846"/>
      <c r="Y30" s="846"/>
      <c r="Z30" s="846"/>
      <c r="AA30" s="846"/>
      <c r="AB30" s="846"/>
      <c r="AC30" s="846"/>
      <c r="AD30" s="846"/>
      <c r="AE30" s="846"/>
      <c r="AF30" s="846"/>
      <c r="AG30" s="846"/>
      <c r="AH30" s="846"/>
      <c r="AI30" s="846"/>
      <c r="AJ30" s="846"/>
      <c r="AK30" s="846"/>
      <c r="AL30" s="846"/>
      <c r="AM30" s="846"/>
      <c r="AN30" s="846"/>
      <c r="AO30" s="846"/>
      <c r="AP30" s="846"/>
      <c r="AQ30" s="846"/>
      <c r="AR30" s="846"/>
      <c r="AS30" s="846"/>
      <c r="AT30" s="846"/>
      <c r="AU30" s="846"/>
      <c r="AV30" s="846"/>
      <c r="AW30" s="846"/>
      <c r="AX30" s="846"/>
      <c r="AY30" s="846"/>
      <c r="AZ30" s="846"/>
      <c r="BA30" s="846"/>
      <c r="BB30" s="846"/>
      <c r="BC30" s="846"/>
      <c r="BD30" s="846"/>
      <c r="BE30" s="846"/>
      <c r="BF30" s="846"/>
    </row>
    <row r="31" spans="1:58" x14ac:dyDescent="0.35">
      <c r="A31" s="846"/>
      <c r="B31" s="846"/>
      <c r="C31" s="846"/>
      <c r="D31" s="846"/>
      <c r="E31" s="846"/>
      <c r="F31" s="846"/>
      <c r="G31" s="846"/>
      <c r="H31" s="846"/>
      <c r="I31" s="846"/>
      <c r="J31" s="846"/>
      <c r="K31" s="846"/>
      <c r="L31" s="846"/>
      <c r="M31" s="846"/>
      <c r="N31" s="846"/>
      <c r="O31" s="846"/>
      <c r="P31" s="846"/>
      <c r="Q31" s="846"/>
      <c r="R31" s="846"/>
      <c r="S31" s="846"/>
      <c r="T31" s="846"/>
      <c r="U31" s="846"/>
      <c r="V31" s="846"/>
      <c r="W31" s="846"/>
      <c r="X31" s="846"/>
      <c r="Y31" s="846"/>
      <c r="Z31" s="846"/>
      <c r="AA31" s="846"/>
      <c r="AB31" s="846"/>
      <c r="AC31" s="846"/>
      <c r="AD31" s="846"/>
      <c r="AE31" s="846"/>
      <c r="AF31" s="846"/>
      <c r="AG31" s="846"/>
      <c r="AH31" s="846"/>
      <c r="AI31" s="846"/>
      <c r="AJ31" s="846"/>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row>
  </sheetData>
  <mergeCells count="26">
    <mergeCell ref="A23:K26"/>
    <mergeCell ref="L23:W23"/>
    <mergeCell ref="X23:AI23"/>
    <mergeCell ref="AJ23:AU23"/>
    <mergeCell ref="B3:D3"/>
    <mergeCell ref="L4:L5"/>
    <mergeCell ref="M4:M5"/>
    <mergeCell ref="X4:X5"/>
    <mergeCell ref="Y4:Y5"/>
    <mergeCell ref="AJ4:AJ5"/>
    <mergeCell ref="AK4:AK5"/>
    <mergeCell ref="AV23:BF23"/>
    <mergeCell ref="L24:M26"/>
    <mergeCell ref="X24:Y26"/>
    <mergeCell ref="AJ24:AK26"/>
    <mergeCell ref="AV24:AV26"/>
    <mergeCell ref="AV4:AV5"/>
    <mergeCell ref="L3:W3"/>
    <mergeCell ref="X3:AI3"/>
    <mergeCell ref="AJ3:AU3"/>
    <mergeCell ref="A1:J1"/>
    <mergeCell ref="A2:J2"/>
    <mergeCell ref="E3:G3"/>
    <mergeCell ref="H3:J3"/>
    <mergeCell ref="AV3:BF3"/>
    <mergeCell ref="A3:A4"/>
  </mergeCells>
  <pageMargins left="0.7" right="0.7" top="0.78740157499999996" bottom="0.78740157499999996" header="0.3" footer="0.3"/>
  <pageSetup paperSize="9" scale="49" orientation="portrait" r:id="rId1"/>
  <headerFooter>
    <oddHeader xml:space="preserve">&amp;LFuttermittel und Biogassubstrat- 
zukauf&amp;C&amp;D
&amp;R&amp;G
</oddHeader>
  </headerFooter>
  <colBreaks count="4" manualBreakCount="4">
    <brk id="10" max="1048575" man="1"/>
    <brk id="23" max="38" man="1"/>
    <brk id="35" max="38" man="1"/>
    <brk id="47" max="38" man="1"/>
  </colBreaks>
  <drawing r:id="rId2"/>
  <legacyDrawing r:id="rId3"/>
  <legacyDrawingHF r:id="rId4"/>
  <controls>
    <mc:AlternateContent xmlns:mc="http://schemas.openxmlformats.org/markup-compatibility/2006">
      <mc:Choice Requires="x14">
        <control shapeId="92193" r:id="rId5" name="ComboBox30">
          <controlPr autoLine="0" autoPict="0" linkedCell="A6" listFillRange="Futtermitteltabelle!$B$3:$B$193" r:id="rId6">
            <anchor moveWithCells="1">
              <from>
                <xdr:col>0</xdr:col>
                <xdr:colOff>0</xdr:colOff>
                <xdr:row>5</xdr:row>
                <xdr:rowOff>0</xdr:rowOff>
              </from>
              <to>
                <xdr:col>1</xdr:col>
                <xdr:colOff>0</xdr:colOff>
                <xdr:row>6</xdr:row>
                <xdr:rowOff>0</xdr:rowOff>
              </to>
            </anchor>
          </controlPr>
        </control>
      </mc:Choice>
      <mc:Fallback>
        <control shapeId="92193" r:id="rId5" name="ComboBox30"/>
      </mc:Fallback>
    </mc:AlternateContent>
    <mc:AlternateContent xmlns:mc="http://schemas.openxmlformats.org/markup-compatibility/2006">
      <mc:Choice Requires="x14">
        <control shapeId="92194" r:id="rId7" name="ComboBox31">
          <controlPr autoLine="0" autoPict="0" linkedCell="A7" listFillRange="Futtermitteltabelle!$B$3:$B$194" r:id="rId8">
            <anchor moveWithCells="1">
              <from>
                <xdr:col>0</xdr:col>
                <xdr:colOff>0</xdr:colOff>
                <xdr:row>6</xdr:row>
                <xdr:rowOff>0</xdr:rowOff>
              </from>
              <to>
                <xdr:col>1</xdr:col>
                <xdr:colOff>0</xdr:colOff>
                <xdr:row>7</xdr:row>
                <xdr:rowOff>0</xdr:rowOff>
              </to>
            </anchor>
          </controlPr>
        </control>
      </mc:Choice>
      <mc:Fallback>
        <control shapeId="92194" r:id="rId7" name="ComboBox31"/>
      </mc:Fallback>
    </mc:AlternateContent>
    <mc:AlternateContent xmlns:mc="http://schemas.openxmlformats.org/markup-compatibility/2006">
      <mc:Choice Requires="x14">
        <control shapeId="92195" r:id="rId9" name="ComboBox32">
          <controlPr autoLine="0" autoPict="0" linkedCell="A8" listFillRange="Futtermitteltabelle!$B$3:$B$193" r:id="rId10">
            <anchor moveWithCells="1">
              <from>
                <xdr:col>0</xdr:col>
                <xdr:colOff>0</xdr:colOff>
                <xdr:row>7</xdr:row>
                <xdr:rowOff>0</xdr:rowOff>
              </from>
              <to>
                <xdr:col>1</xdr:col>
                <xdr:colOff>0</xdr:colOff>
                <xdr:row>8</xdr:row>
                <xdr:rowOff>0</xdr:rowOff>
              </to>
            </anchor>
          </controlPr>
        </control>
      </mc:Choice>
      <mc:Fallback>
        <control shapeId="92195" r:id="rId9" name="ComboBox32"/>
      </mc:Fallback>
    </mc:AlternateContent>
    <mc:AlternateContent xmlns:mc="http://schemas.openxmlformats.org/markup-compatibility/2006">
      <mc:Choice Requires="x14">
        <control shapeId="92196" r:id="rId11" name="ComboBox33">
          <controlPr autoLine="0" autoPict="0" linkedCell="A9" listFillRange="Futtermitteltabelle!$B$3:$B$193" r:id="rId12">
            <anchor moveWithCells="1">
              <from>
                <xdr:col>0</xdr:col>
                <xdr:colOff>0</xdr:colOff>
                <xdr:row>8</xdr:row>
                <xdr:rowOff>0</xdr:rowOff>
              </from>
              <to>
                <xdr:col>1</xdr:col>
                <xdr:colOff>0</xdr:colOff>
                <xdr:row>9</xdr:row>
                <xdr:rowOff>0</xdr:rowOff>
              </to>
            </anchor>
          </controlPr>
        </control>
      </mc:Choice>
      <mc:Fallback>
        <control shapeId="92196" r:id="rId11" name="ComboBox33"/>
      </mc:Fallback>
    </mc:AlternateContent>
    <mc:AlternateContent xmlns:mc="http://schemas.openxmlformats.org/markup-compatibility/2006">
      <mc:Choice Requires="x14">
        <control shapeId="92197" r:id="rId13" name="ComboBox34">
          <controlPr autoLine="0" autoPict="0" linkedCell="A10" listFillRange="Futtermitteltabelle!$B$3:$B$193" r:id="rId14">
            <anchor moveWithCells="1">
              <from>
                <xdr:col>0</xdr:col>
                <xdr:colOff>0</xdr:colOff>
                <xdr:row>9</xdr:row>
                <xdr:rowOff>0</xdr:rowOff>
              </from>
              <to>
                <xdr:col>1</xdr:col>
                <xdr:colOff>0</xdr:colOff>
                <xdr:row>10</xdr:row>
                <xdr:rowOff>0</xdr:rowOff>
              </to>
            </anchor>
          </controlPr>
        </control>
      </mc:Choice>
      <mc:Fallback>
        <control shapeId="92197" r:id="rId13" name="ComboBox34"/>
      </mc:Fallback>
    </mc:AlternateContent>
    <mc:AlternateContent xmlns:mc="http://schemas.openxmlformats.org/markup-compatibility/2006">
      <mc:Choice Requires="x14">
        <control shapeId="92198" r:id="rId15" name="ComboBox35">
          <controlPr autoLine="0" autoPict="0" linkedCell="A11" listFillRange="Futtermitteltabelle!$B$3:$B$193" r:id="rId16">
            <anchor moveWithCells="1">
              <from>
                <xdr:col>0</xdr:col>
                <xdr:colOff>0</xdr:colOff>
                <xdr:row>10</xdr:row>
                <xdr:rowOff>0</xdr:rowOff>
              </from>
              <to>
                <xdr:col>1</xdr:col>
                <xdr:colOff>0</xdr:colOff>
                <xdr:row>11</xdr:row>
                <xdr:rowOff>0</xdr:rowOff>
              </to>
            </anchor>
          </controlPr>
        </control>
      </mc:Choice>
      <mc:Fallback>
        <control shapeId="92198" r:id="rId15" name="ComboBox35"/>
      </mc:Fallback>
    </mc:AlternateContent>
    <mc:AlternateContent xmlns:mc="http://schemas.openxmlformats.org/markup-compatibility/2006">
      <mc:Choice Requires="x14">
        <control shapeId="92199" r:id="rId17" name="ComboBox36">
          <controlPr autoLine="0" autoPict="0" linkedCell="A12" listFillRange="Futtermitteltabelle!$B$3:$B$193" r:id="rId18">
            <anchor moveWithCells="1">
              <from>
                <xdr:col>0</xdr:col>
                <xdr:colOff>0</xdr:colOff>
                <xdr:row>11</xdr:row>
                <xdr:rowOff>0</xdr:rowOff>
              </from>
              <to>
                <xdr:col>1</xdr:col>
                <xdr:colOff>0</xdr:colOff>
                <xdr:row>12</xdr:row>
                <xdr:rowOff>0</xdr:rowOff>
              </to>
            </anchor>
          </controlPr>
        </control>
      </mc:Choice>
      <mc:Fallback>
        <control shapeId="92199" r:id="rId17" name="ComboBox36"/>
      </mc:Fallback>
    </mc:AlternateContent>
    <mc:AlternateContent xmlns:mc="http://schemas.openxmlformats.org/markup-compatibility/2006">
      <mc:Choice Requires="x14">
        <control shapeId="92200" r:id="rId19" name="ComboBox37">
          <controlPr autoLine="0" autoPict="0" linkedCell="A13" listFillRange="Futtermitteltabelle!$B$3:$B$193" r:id="rId20">
            <anchor moveWithCells="1">
              <from>
                <xdr:col>0</xdr:col>
                <xdr:colOff>0</xdr:colOff>
                <xdr:row>12</xdr:row>
                <xdr:rowOff>0</xdr:rowOff>
              </from>
              <to>
                <xdr:col>1</xdr:col>
                <xdr:colOff>0</xdr:colOff>
                <xdr:row>13</xdr:row>
                <xdr:rowOff>0</xdr:rowOff>
              </to>
            </anchor>
          </controlPr>
        </control>
      </mc:Choice>
      <mc:Fallback>
        <control shapeId="92200" r:id="rId19" name="ComboBox37"/>
      </mc:Fallback>
    </mc:AlternateContent>
    <mc:AlternateContent xmlns:mc="http://schemas.openxmlformats.org/markup-compatibility/2006">
      <mc:Choice Requires="x14">
        <control shapeId="92201" r:id="rId21" name="ComboBox38">
          <controlPr autoLine="0" autoPict="0" linkedCell="A14" listFillRange="Futtermitteltabelle!$B$3:$B$193" r:id="rId22">
            <anchor moveWithCells="1">
              <from>
                <xdr:col>0</xdr:col>
                <xdr:colOff>0</xdr:colOff>
                <xdr:row>13</xdr:row>
                <xdr:rowOff>0</xdr:rowOff>
              </from>
              <to>
                <xdr:col>1</xdr:col>
                <xdr:colOff>0</xdr:colOff>
                <xdr:row>14</xdr:row>
                <xdr:rowOff>0</xdr:rowOff>
              </to>
            </anchor>
          </controlPr>
        </control>
      </mc:Choice>
      <mc:Fallback>
        <control shapeId="92201" r:id="rId21" name="ComboBox38"/>
      </mc:Fallback>
    </mc:AlternateContent>
    <mc:AlternateContent xmlns:mc="http://schemas.openxmlformats.org/markup-compatibility/2006">
      <mc:Choice Requires="x14">
        <control shapeId="92202" r:id="rId23" name="ComboBox39">
          <controlPr autoLine="0" autoPict="0" linkedCell="A15" listFillRange="Futtermitteltabelle!$B$3:$B$193" r:id="rId24">
            <anchor moveWithCells="1">
              <from>
                <xdr:col>0</xdr:col>
                <xdr:colOff>0</xdr:colOff>
                <xdr:row>14</xdr:row>
                <xdr:rowOff>0</xdr:rowOff>
              </from>
              <to>
                <xdr:col>1</xdr:col>
                <xdr:colOff>0</xdr:colOff>
                <xdr:row>15</xdr:row>
                <xdr:rowOff>0</xdr:rowOff>
              </to>
            </anchor>
          </controlPr>
        </control>
      </mc:Choice>
      <mc:Fallback>
        <control shapeId="92202" r:id="rId23" name="ComboBox39"/>
      </mc:Fallback>
    </mc:AlternateContent>
    <mc:AlternateContent xmlns:mc="http://schemas.openxmlformats.org/markup-compatibility/2006">
      <mc:Choice Requires="x14">
        <control shapeId="92203" r:id="rId25" name="ComboBox40">
          <controlPr autoLine="0" autoPict="0" linkedCell="A16" listFillRange="Futtermitteltabelle!$B$3:$B$193" r:id="rId26">
            <anchor moveWithCells="1">
              <from>
                <xdr:col>0</xdr:col>
                <xdr:colOff>0</xdr:colOff>
                <xdr:row>15</xdr:row>
                <xdr:rowOff>0</xdr:rowOff>
              </from>
              <to>
                <xdr:col>1</xdr:col>
                <xdr:colOff>0</xdr:colOff>
                <xdr:row>16</xdr:row>
                <xdr:rowOff>0</xdr:rowOff>
              </to>
            </anchor>
          </controlPr>
        </control>
      </mc:Choice>
      <mc:Fallback>
        <control shapeId="92203" r:id="rId25" name="ComboBox40"/>
      </mc:Fallback>
    </mc:AlternateContent>
    <mc:AlternateContent xmlns:mc="http://schemas.openxmlformats.org/markup-compatibility/2006">
      <mc:Choice Requires="x14">
        <control shapeId="92204" r:id="rId27" name="ComboBox41">
          <controlPr autoLine="0" autoPict="0" linkedCell="A17" listFillRange="Futtermitteltabelle!$B$3:$B$193" r:id="rId28">
            <anchor moveWithCells="1">
              <from>
                <xdr:col>0</xdr:col>
                <xdr:colOff>0</xdr:colOff>
                <xdr:row>16</xdr:row>
                <xdr:rowOff>0</xdr:rowOff>
              </from>
              <to>
                <xdr:col>1</xdr:col>
                <xdr:colOff>0</xdr:colOff>
                <xdr:row>17</xdr:row>
                <xdr:rowOff>0</xdr:rowOff>
              </to>
            </anchor>
          </controlPr>
        </control>
      </mc:Choice>
      <mc:Fallback>
        <control shapeId="92204" r:id="rId27" name="ComboBox41"/>
      </mc:Fallback>
    </mc:AlternateContent>
    <mc:AlternateContent xmlns:mc="http://schemas.openxmlformats.org/markup-compatibility/2006">
      <mc:Choice Requires="x14">
        <control shapeId="92205" r:id="rId29" name="ComboBox42">
          <controlPr autoLine="0" autoPict="0" linkedCell="A18" listFillRange="Futtermitteltabelle!$B$3:$B$193" r:id="rId30">
            <anchor moveWithCells="1">
              <from>
                <xdr:col>0</xdr:col>
                <xdr:colOff>0</xdr:colOff>
                <xdr:row>17</xdr:row>
                <xdr:rowOff>0</xdr:rowOff>
              </from>
              <to>
                <xdr:col>1</xdr:col>
                <xdr:colOff>0</xdr:colOff>
                <xdr:row>18</xdr:row>
                <xdr:rowOff>0</xdr:rowOff>
              </to>
            </anchor>
          </controlPr>
        </control>
      </mc:Choice>
      <mc:Fallback>
        <control shapeId="92205" r:id="rId29" name="ComboBox42"/>
      </mc:Fallback>
    </mc:AlternateContent>
    <mc:AlternateContent xmlns:mc="http://schemas.openxmlformats.org/markup-compatibility/2006">
      <mc:Choice Requires="x14">
        <control shapeId="92206" r:id="rId31" name="ComboBox43">
          <controlPr autoLine="0" autoPict="0" linkedCell="A19" listFillRange="Futtermitteltabelle!$B$3:$B$193" r:id="rId32">
            <anchor moveWithCells="1">
              <from>
                <xdr:col>0</xdr:col>
                <xdr:colOff>0</xdr:colOff>
                <xdr:row>18</xdr:row>
                <xdr:rowOff>0</xdr:rowOff>
              </from>
              <to>
                <xdr:col>1</xdr:col>
                <xdr:colOff>0</xdr:colOff>
                <xdr:row>19</xdr:row>
                <xdr:rowOff>0</xdr:rowOff>
              </to>
            </anchor>
          </controlPr>
        </control>
      </mc:Choice>
      <mc:Fallback>
        <control shapeId="92206" r:id="rId31" name="ComboBox43"/>
      </mc:Fallback>
    </mc:AlternateContent>
    <mc:AlternateContent xmlns:mc="http://schemas.openxmlformats.org/markup-compatibility/2006">
      <mc:Choice Requires="x14">
        <control shapeId="92207" r:id="rId33" name="ComboBox44">
          <controlPr autoLine="0" autoPict="0" linkedCell="A20" listFillRange="Futtermitteltabelle!$B$3:$B$193" r:id="rId34">
            <anchor moveWithCells="1">
              <from>
                <xdr:col>0</xdr:col>
                <xdr:colOff>0</xdr:colOff>
                <xdr:row>19</xdr:row>
                <xdr:rowOff>0</xdr:rowOff>
              </from>
              <to>
                <xdr:col>1</xdr:col>
                <xdr:colOff>0</xdr:colOff>
                <xdr:row>20</xdr:row>
                <xdr:rowOff>0</xdr:rowOff>
              </to>
            </anchor>
          </controlPr>
        </control>
      </mc:Choice>
      <mc:Fallback>
        <control shapeId="92207" r:id="rId33" name="ComboBox44"/>
      </mc:Fallback>
    </mc:AlternateContent>
    <mc:AlternateContent xmlns:mc="http://schemas.openxmlformats.org/markup-compatibility/2006">
      <mc:Choice Requires="x14">
        <control shapeId="92208" r:id="rId35" name="ComboBox45">
          <controlPr autoLine="0" autoPict="0" linkedCell="A21" listFillRange="Futtermitteltabelle!$B$3:$B$193" r:id="rId36">
            <anchor moveWithCells="1">
              <from>
                <xdr:col>0</xdr:col>
                <xdr:colOff>0</xdr:colOff>
                <xdr:row>20</xdr:row>
                <xdr:rowOff>0</xdr:rowOff>
              </from>
              <to>
                <xdr:col>1</xdr:col>
                <xdr:colOff>0</xdr:colOff>
                <xdr:row>21</xdr:row>
                <xdr:rowOff>0</xdr:rowOff>
              </to>
            </anchor>
          </controlPr>
        </control>
      </mc:Choice>
      <mc:Fallback>
        <control shapeId="92208" r:id="rId35" name="ComboBox45"/>
      </mc:Fallback>
    </mc:AlternateContent>
    <mc:AlternateContent xmlns:mc="http://schemas.openxmlformats.org/markup-compatibility/2006">
      <mc:Choice Requires="x14">
        <control shapeId="92209" r:id="rId37" name="ComboBox46">
          <controlPr autoLine="0" autoPict="0" linkedCell="A22" listFillRange="Futtermitteltabelle!$B$3:$B$193" r:id="rId38">
            <anchor moveWithCells="1">
              <from>
                <xdr:col>0</xdr:col>
                <xdr:colOff>0</xdr:colOff>
                <xdr:row>21</xdr:row>
                <xdr:rowOff>0</xdr:rowOff>
              </from>
              <to>
                <xdr:col>1</xdr:col>
                <xdr:colOff>0</xdr:colOff>
                <xdr:row>22</xdr:row>
                <xdr:rowOff>0</xdr:rowOff>
              </to>
            </anchor>
          </controlPr>
        </control>
      </mc:Choice>
      <mc:Fallback>
        <control shapeId="92209" r:id="rId37" name="ComboBox46"/>
      </mc:Fallback>
    </mc:AlternateContent>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11</vt:i4>
      </vt:variant>
    </vt:vector>
  </HeadingPairs>
  <TitlesOfParts>
    <vt:vector size="35" baseType="lpstr">
      <vt:lpstr>Einleitung</vt:lpstr>
      <vt:lpstr>Betriebsdaten</vt:lpstr>
      <vt:lpstr>Tierbestand</vt:lpstr>
      <vt:lpstr>Tierzukauf</vt:lpstr>
      <vt:lpstr>Saatgut_MinD</vt:lpstr>
      <vt:lpstr>Pflanzenbau</vt:lpstr>
      <vt:lpstr>N-Fixierung</vt:lpstr>
      <vt:lpstr>Wi-Dü-Aufnahme</vt:lpstr>
      <vt:lpstr>Fu-Mi;Biogassubstr. Zuk.</vt:lpstr>
      <vt:lpstr>Gesamt Nährstoffinput</vt:lpstr>
      <vt:lpstr>Tierverk.; Tier.Prod.</vt:lpstr>
      <vt:lpstr>Wi-Dü-Abgabe</vt:lpstr>
      <vt:lpstr>Pfl. Prod. Verk.</vt:lpstr>
      <vt:lpstr>Fu-Mi; Biogassub. Verk.</vt:lpstr>
      <vt:lpstr>Gesamter Nährstoffoutput</vt:lpstr>
      <vt:lpstr>Hoftorbilanz</vt:lpstr>
      <vt:lpstr>Ergebnisausgabe</vt:lpstr>
      <vt:lpstr>Tierbestand Tabellen</vt:lpstr>
      <vt:lpstr>Fruchtfolge Tabellen</vt:lpstr>
      <vt:lpstr>Wirtschaftsdünger Tabellen</vt:lpstr>
      <vt:lpstr>SaatgutMineraldünger</vt:lpstr>
      <vt:lpstr>Futtermitteltabelle</vt:lpstr>
      <vt:lpstr>UmrechVolGew</vt:lpstr>
      <vt:lpstr>SubstratBedarf</vt:lpstr>
      <vt:lpstr>Betriebsdaten!Druckbereich</vt:lpstr>
      <vt:lpstr>Ergebnisausgabe!Druckbereich</vt:lpstr>
      <vt:lpstr>'Fu-Mi; Biogassub. Verk.'!Druckbereich</vt:lpstr>
      <vt:lpstr>'Fu-Mi;Biogassubstr. Zuk.'!Druckbereich</vt:lpstr>
      <vt:lpstr>'N-Fixierung'!Druckbereich</vt:lpstr>
      <vt:lpstr>Pflanzenbau!Druckbereich</vt:lpstr>
      <vt:lpstr>Saatgut_MinD!Druckbereich</vt:lpstr>
      <vt:lpstr>Tierbestand!Druckbereich</vt:lpstr>
      <vt:lpstr>Tierzukauf!Druckbereich</vt:lpstr>
      <vt:lpstr>'Wi-Dü-Abgabe'!Druckbereich</vt:lpstr>
      <vt:lpstr>'Wi-Dü-Aufnahme'!Druckbereich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Hanna Krautscheid</dc:creator>
  <cp:lastModifiedBy>User</cp:lastModifiedBy>
  <cp:lastPrinted>2020-09-21T10:47:58Z</cp:lastPrinted>
  <dcterms:created xsi:type="dcterms:W3CDTF">2018-11-07T08:52:10Z</dcterms:created>
  <dcterms:modified xsi:type="dcterms:W3CDTF">2022-12-30T13:44:55Z</dcterms:modified>
</cp:coreProperties>
</file>